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4.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USER\Documents\Office documents\Office Folders\2022\Monthly Financial Reports\Financial reports\"/>
    </mc:Choice>
  </mc:AlternateContent>
  <bookViews>
    <workbookView xWindow="0" yWindow="0" windowWidth="20490" windowHeight="7245" tabRatio="862" firstSheet="8" activeTab="14"/>
  </bookViews>
  <sheets>
    <sheet name="Data Analysis" sheetId="245" r:id="rId1"/>
    <sheet name="Personal Costs" sheetId="244" r:id="rId2"/>
    <sheet name="Total Expenses" sheetId="49" r:id="rId3"/>
    <sheet name="Personal Recieved" sheetId="238" r:id="rId4"/>
    <sheet name="UGX Cash Box May" sheetId="63" r:id="rId5"/>
    <sheet name="USD-cash box May" sheetId="116" r:id="rId6"/>
    <sheet name="Balance UGX" sheetId="55" r:id="rId7"/>
    <sheet name="Balance USD" sheetId="143" r:id="rId8"/>
    <sheet name="Bank reconciliation UGX" sheetId="56" r:id="rId9"/>
    <sheet name="UGX-Operational Account" sheetId="221" r:id="rId10"/>
    <sheet name="Bank reconciliation USD" sheetId="52" r:id="rId11"/>
    <sheet name="Advances" sheetId="216" r:id="rId12"/>
    <sheet name="Lydia" sheetId="80" r:id="rId13"/>
    <sheet name="May cashdesk closing" sheetId="176" r:id="rId14"/>
    <sheet name="Airtime summary" sheetId="194" r:id="rId15"/>
  </sheets>
  <definedNames>
    <definedName name="_xlnm._FilterDatabase" localSheetId="14" hidden="1">'Airtime summary'!$A$1:$N$9</definedName>
    <definedName name="_xlnm._FilterDatabase" localSheetId="12" hidden="1">Lydia!$A$1:$N$11</definedName>
    <definedName name="_xlnm._FilterDatabase" localSheetId="2" hidden="1">'Total Expenses'!$A$2:$N$106</definedName>
    <definedName name="_xlnm._FilterDatabase" localSheetId="4" hidden="1">'UGX Cash Box May'!$A$2:$N$36</definedName>
    <definedName name="_xlnm._FilterDatabase" localSheetId="5" hidden="1">'USD-cash box May'!$A$3:$S$4</definedName>
  </definedNames>
  <calcPr calcId="152511" concurrentCalc="0"/>
  <pivotCaches>
    <pivotCache cacheId="14" r:id="rId16"/>
    <pivotCache cacheId="15" r:id="rId17"/>
    <pivotCache cacheId="16" r:id="rId18"/>
  </pivotCaches>
  <fileRecoveryPr autoRecover="0"/>
  <extLst>
    <ext xmlns:mx="http://schemas.microsoft.com/office/mac/excel/2008/main" uri="{7523E5D3-25F3-A5E0-1632-64F254C22452}">
      <mx:ArchID Flags="2"/>
    </ext>
  </extLst>
</workbook>
</file>

<file path=xl/calcChain.xml><?xml version="1.0" encoding="utf-8"?>
<calcChain xmlns="http://schemas.openxmlformats.org/spreadsheetml/2006/main">
  <c r="G96" i="49" l="1"/>
  <c r="G95" i="49"/>
  <c r="G94" i="49"/>
  <c r="G93" i="49"/>
  <c r="G92" i="49"/>
  <c r="G91" i="49"/>
  <c r="G90" i="49"/>
  <c r="G89" i="49"/>
  <c r="G88" i="49"/>
  <c r="G87" i="49"/>
  <c r="G86" i="49"/>
  <c r="G94" i="80"/>
  <c r="G95" i="80"/>
  <c r="G96" i="80"/>
  <c r="G97" i="80"/>
  <c r="G98" i="80"/>
  <c r="G99" i="80"/>
  <c r="G100" i="80"/>
  <c r="G101" i="80"/>
  <c r="G102" i="80"/>
  <c r="G103" i="80"/>
  <c r="G104" i="80"/>
  <c r="G105" i="80"/>
  <c r="G55" i="49"/>
  <c r="G54" i="49"/>
  <c r="G40" i="49"/>
  <c r="G6" i="49"/>
  <c r="G7" i="49"/>
  <c r="G8" i="49"/>
  <c r="I4" i="55"/>
  <c r="H4" i="55"/>
  <c r="G13" i="49"/>
  <c r="F9" i="55"/>
  <c r="G9" i="55"/>
  <c r="E8" i="143"/>
  <c r="D9" i="55"/>
  <c r="C2" i="55"/>
  <c r="G8" i="143"/>
  <c r="D19" i="55"/>
  <c r="F15" i="55"/>
  <c r="F8" i="55"/>
  <c r="E115" i="80"/>
  <c r="E2" i="55"/>
  <c r="E9" i="55"/>
  <c r="E8" i="55"/>
  <c r="G82" i="49"/>
  <c r="G83" i="49"/>
  <c r="G84" i="49"/>
  <c r="G85" i="49"/>
  <c r="G97" i="49"/>
  <c r="G98" i="49"/>
  <c r="G99" i="49"/>
  <c r="G100" i="49"/>
  <c r="G101" i="49"/>
  <c r="G102" i="49"/>
  <c r="G103" i="49"/>
  <c r="G104" i="49"/>
  <c r="G105" i="49"/>
  <c r="G11" i="194"/>
  <c r="F11" i="194"/>
  <c r="E11" i="194"/>
  <c r="G9" i="194"/>
  <c r="G10" i="194"/>
  <c r="G66" i="49"/>
  <c r="G73" i="49"/>
  <c r="G63" i="49"/>
  <c r="E34" i="49"/>
  <c r="E33" i="49"/>
  <c r="E3" i="49"/>
  <c r="G4" i="49"/>
  <c r="G15" i="49"/>
  <c r="E106" i="49"/>
  <c r="G16" i="49"/>
  <c r="G14" i="49"/>
  <c r="G12" i="49"/>
  <c r="G11" i="49"/>
  <c r="G10" i="49"/>
  <c r="G9" i="49"/>
  <c r="D8" i="143"/>
  <c r="C8" i="55"/>
  <c r="G8" i="55"/>
  <c r="G48" i="49"/>
  <c r="F115" i="80"/>
  <c r="G64" i="49"/>
  <c r="G65" i="49"/>
  <c r="G67" i="49"/>
  <c r="G68" i="49"/>
  <c r="G69" i="49"/>
  <c r="G70" i="49"/>
  <c r="G71" i="49"/>
  <c r="G72" i="49"/>
  <c r="G74" i="49"/>
  <c r="G75" i="49"/>
  <c r="G76" i="49"/>
  <c r="G77" i="49"/>
  <c r="G78" i="49"/>
  <c r="G79" i="49"/>
  <c r="G80" i="49"/>
  <c r="G81" i="49"/>
  <c r="G62" i="49"/>
  <c r="K24" i="52"/>
  <c r="D24" i="52"/>
  <c r="G41" i="49"/>
  <c r="D5" i="238"/>
  <c r="D6" i="238"/>
  <c r="E15" i="55"/>
  <c r="G115" i="80"/>
  <c r="H2" i="55"/>
  <c r="I8" i="55"/>
  <c r="G23" i="49"/>
  <c r="G24" i="49"/>
  <c r="G25" i="49"/>
  <c r="G26" i="49"/>
  <c r="G27" i="49"/>
  <c r="G28" i="49"/>
  <c r="G29" i="49"/>
  <c r="C14" i="143"/>
  <c r="H14" i="143"/>
  <c r="H8" i="143"/>
  <c r="C8" i="143"/>
  <c r="G51" i="49"/>
  <c r="G50" i="49"/>
  <c r="G61" i="49"/>
  <c r="G49" i="49"/>
  <c r="M2" i="55"/>
  <c r="C10" i="238"/>
  <c r="D2" i="55"/>
  <c r="D15" i="55"/>
  <c r="I2" i="55"/>
  <c r="G60" i="49"/>
  <c r="G59" i="49"/>
  <c r="G56" i="49"/>
  <c r="G53" i="49"/>
  <c r="C9" i="55"/>
  <c r="G37" i="49"/>
  <c r="G38" i="49"/>
  <c r="G39" i="49"/>
  <c r="G42" i="49"/>
  <c r="G44" i="49"/>
  <c r="G35" i="49"/>
  <c r="G36" i="49"/>
  <c r="G43" i="49"/>
  <c r="C15" i="55"/>
  <c r="G4" i="63"/>
  <c r="G5" i="63"/>
  <c r="G6" i="63"/>
  <c r="G7" i="63"/>
  <c r="G8" i="63"/>
  <c r="G9" i="63"/>
  <c r="G10" i="63"/>
  <c r="G11" i="63"/>
  <c r="G12" i="63"/>
  <c r="G13" i="63"/>
  <c r="G21" i="49"/>
  <c r="K40" i="216"/>
  <c r="L40" i="216"/>
  <c r="J40" i="216"/>
  <c r="I40" i="216"/>
  <c r="E36" i="63"/>
  <c r="F36" i="63"/>
  <c r="G5" i="80"/>
  <c r="G6" i="80"/>
  <c r="G7" i="80"/>
  <c r="G8" i="80"/>
  <c r="G9" i="80"/>
  <c r="G10" i="80"/>
  <c r="G11" i="80"/>
  <c r="G12" i="80"/>
  <c r="G13" i="80"/>
  <c r="G5" i="49"/>
  <c r="G17" i="49"/>
  <c r="G18" i="49"/>
  <c r="G19" i="49"/>
  <c r="G20" i="49"/>
  <c r="G22" i="49"/>
  <c r="G30" i="49"/>
  <c r="G31" i="49"/>
  <c r="G32" i="49"/>
  <c r="G45" i="49"/>
  <c r="G46" i="49"/>
  <c r="G47" i="49"/>
  <c r="G52" i="49"/>
  <c r="G5" i="194"/>
  <c r="G6" i="194"/>
  <c r="G7" i="194"/>
  <c r="G8" i="194"/>
  <c r="D9" i="143"/>
  <c r="D18" i="143"/>
  <c r="C9" i="143"/>
  <c r="K18" i="56"/>
  <c r="D18" i="56"/>
  <c r="H8" i="55"/>
  <c r="D33" i="221"/>
  <c r="H9" i="55"/>
  <c r="F10" i="55"/>
  <c r="C4" i="55"/>
  <c r="G6" i="116"/>
  <c r="F6" i="116"/>
  <c r="E6" i="116"/>
  <c r="H9" i="143"/>
  <c r="E15" i="176"/>
  <c r="E14" i="176"/>
  <c r="E6" i="176"/>
  <c r="E7" i="176"/>
  <c r="E8" i="176"/>
  <c r="E9" i="176"/>
  <c r="E17" i="176"/>
  <c r="E10" i="176"/>
  <c r="E11" i="176"/>
  <c r="E16" i="176"/>
  <c r="K33" i="221"/>
  <c r="C18" i="143"/>
  <c r="C6" i="143"/>
  <c r="E6" i="143"/>
  <c r="G18" i="143"/>
  <c r="H6" i="143"/>
  <c r="G9" i="143"/>
  <c r="G10" i="143"/>
  <c r="K16" i="143"/>
  <c r="F9" i="143"/>
  <c r="F10" i="143"/>
  <c r="I2" i="143"/>
  <c r="J2" i="143"/>
  <c r="J4" i="143"/>
  <c r="K10" i="176"/>
  <c r="K6" i="176"/>
  <c r="K7" i="176"/>
  <c r="K8" i="176"/>
  <c r="K9" i="176"/>
  <c r="K20" i="176"/>
  <c r="K22" i="176"/>
  <c r="K23" i="176"/>
  <c r="K24" i="176"/>
  <c r="I14" i="143"/>
  <c r="J14" i="143"/>
  <c r="D10" i="55"/>
  <c r="E9" i="143"/>
  <c r="I8" i="143"/>
  <c r="I9" i="143"/>
  <c r="M39" i="216"/>
  <c r="M40" i="216"/>
  <c r="G106" i="49"/>
  <c r="G36" i="63"/>
  <c r="G14" i="80"/>
  <c r="G15" i="80"/>
  <c r="G16" i="80"/>
  <c r="G17" i="80"/>
  <c r="G18" i="80"/>
  <c r="G19" i="80"/>
  <c r="G20" i="80"/>
  <c r="G21" i="80"/>
  <c r="G22" i="80"/>
  <c r="G23" i="80"/>
  <c r="G24" i="80"/>
  <c r="G25" i="80"/>
  <c r="G26" i="80"/>
  <c r="G27" i="80"/>
  <c r="G28" i="80"/>
  <c r="G29" i="80"/>
  <c r="G30" i="80"/>
  <c r="G31" i="80"/>
  <c r="G32" i="80"/>
  <c r="G33" i="80"/>
  <c r="G34" i="80"/>
  <c r="G35" i="80"/>
  <c r="G36" i="80"/>
  <c r="G37" i="80"/>
  <c r="G38" i="80"/>
  <c r="G39" i="80"/>
  <c r="G40" i="80"/>
  <c r="G41" i="80"/>
  <c r="G14" i="63"/>
  <c r="G15" i="63"/>
  <c r="G16" i="63"/>
  <c r="G17" i="63"/>
  <c r="G18" i="63"/>
  <c r="G19" i="63"/>
  <c r="G20" i="63"/>
  <c r="G21" i="63"/>
  <c r="J8" i="143"/>
  <c r="E20" i="176"/>
  <c r="E22" i="176"/>
  <c r="C10" i="55"/>
  <c r="E12" i="143"/>
  <c r="E18" i="143"/>
  <c r="I18" i="143"/>
  <c r="J9" i="143"/>
  <c r="H18" i="143"/>
  <c r="I6" i="143"/>
  <c r="J6" i="143"/>
  <c r="D6" i="143"/>
  <c r="C6" i="55"/>
  <c r="G10" i="55"/>
  <c r="G14" i="55"/>
  <c r="H10" i="55"/>
  <c r="M5" i="55"/>
  <c r="I15" i="55"/>
  <c r="E10" i="55"/>
  <c r="I9" i="55"/>
  <c r="J9" i="55"/>
  <c r="G42" i="80"/>
  <c r="G43" i="80"/>
  <c r="G44" i="80"/>
  <c r="G45" i="80"/>
  <c r="G46" i="80"/>
  <c r="G47" i="80"/>
  <c r="G48" i="80"/>
  <c r="G49" i="80"/>
  <c r="G50" i="80"/>
  <c r="G51" i="80"/>
  <c r="G52" i="80"/>
  <c r="G53" i="80"/>
  <c r="G54" i="80"/>
  <c r="G55" i="80"/>
  <c r="G56" i="80"/>
  <c r="G57" i="80"/>
  <c r="G58" i="80"/>
  <c r="G59" i="80"/>
  <c r="G60" i="80"/>
  <c r="G61" i="80"/>
  <c r="G62" i="80"/>
  <c r="C19" i="55"/>
  <c r="H15" i="55"/>
  <c r="J15" i="55"/>
  <c r="E23" i="176"/>
  <c r="E24" i="176"/>
  <c r="J18" i="143"/>
  <c r="J4" i="55"/>
  <c r="E6" i="55"/>
  <c r="E13" i="55"/>
  <c r="E19" i="55"/>
  <c r="G22" i="63"/>
  <c r="G23" i="63"/>
  <c r="G24" i="63"/>
  <c r="D6" i="55"/>
  <c r="I10" i="55"/>
  <c r="J10" i="55"/>
  <c r="J8" i="55"/>
  <c r="I19" i="55"/>
  <c r="G63" i="80"/>
  <c r="G64" i="80"/>
  <c r="G65" i="80"/>
  <c r="G66" i="80"/>
  <c r="G67" i="80"/>
  <c r="G68" i="80"/>
  <c r="G69" i="80"/>
  <c r="G70" i="80"/>
  <c r="G71" i="80"/>
  <c r="G72" i="80"/>
  <c r="G73" i="80"/>
  <c r="G74" i="80"/>
  <c r="G75" i="80"/>
  <c r="G76" i="80"/>
  <c r="G77" i="80"/>
  <c r="G78" i="80"/>
  <c r="G79" i="80"/>
  <c r="G80" i="80"/>
  <c r="G81" i="80"/>
  <c r="G82" i="80"/>
  <c r="G83" i="80"/>
  <c r="G25" i="63"/>
  <c r="G26" i="63"/>
  <c r="G27" i="63"/>
  <c r="G28" i="63"/>
  <c r="G29" i="63"/>
  <c r="G30" i="63"/>
  <c r="G31" i="63"/>
  <c r="G32" i="63"/>
  <c r="G33" i="63"/>
  <c r="G34" i="63"/>
  <c r="G35" i="63"/>
  <c r="I6" i="55"/>
  <c r="G84" i="80"/>
  <c r="G85" i="80"/>
  <c r="G86" i="80"/>
  <c r="G87" i="80"/>
  <c r="G88" i="80"/>
  <c r="G89" i="80"/>
  <c r="G90" i="80"/>
  <c r="G91" i="80"/>
  <c r="G92" i="80"/>
  <c r="J2" i="55"/>
  <c r="H6" i="55"/>
  <c r="H19" i="55"/>
  <c r="G93" i="80"/>
  <c r="G106" i="80"/>
  <c r="G107" i="80"/>
  <c r="G108" i="80"/>
  <c r="G109" i="80"/>
  <c r="G110" i="80"/>
  <c r="G111" i="80"/>
  <c r="G112" i="80"/>
  <c r="J6" i="55"/>
  <c r="J19" i="55"/>
  <c r="G113" i="80"/>
  <c r="G114" i="80"/>
</calcChain>
</file>

<file path=xl/sharedStrings.xml><?xml version="1.0" encoding="utf-8"?>
<sst xmlns="http://schemas.openxmlformats.org/spreadsheetml/2006/main" count="2455" uniqueCount="301">
  <si>
    <t>Date</t>
  </si>
  <si>
    <t>Donor</t>
  </si>
  <si>
    <t>Name</t>
  </si>
  <si>
    <t>Project</t>
  </si>
  <si>
    <t>Country</t>
  </si>
  <si>
    <t>Details</t>
  </si>
  <si>
    <t>Spent in $</t>
  </si>
  <si>
    <t>Exchange Rate $</t>
  </si>
  <si>
    <t>Department</t>
  </si>
  <si>
    <t>Support document</t>
  </si>
  <si>
    <t xml:space="preserve">Type of expenses </t>
  </si>
  <si>
    <t>Comments</t>
  </si>
  <si>
    <t>Spent in another currency</t>
  </si>
  <si>
    <t>Spent  in national currency (UGX)</t>
  </si>
  <si>
    <t>Management</t>
  </si>
  <si>
    <t xml:space="preserve"> </t>
  </si>
  <si>
    <t>EAGLE NETWORK</t>
  </si>
  <si>
    <t>PROJECT COORDINATOR</t>
  </si>
  <si>
    <t>EAGLE UGANDA</t>
  </si>
  <si>
    <t xml:space="preserve">PROJECT: </t>
  </si>
  <si>
    <t>BANK</t>
  </si>
  <si>
    <t>Bank name:</t>
  </si>
  <si>
    <t>Account number:</t>
  </si>
  <si>
    <t xml:space="preserve">Bank reconciliation statments </t>
  </si>
  <si>
    <t>Account name:</t>
  </si>
  <si>
    <t>ACCOUNTING</t>
  </si>
  <si>
    <t xml:space="preserve">n° </t>
  </si>
  <si>
    <t>Description</t>
  </si>
  <si>
    <t>Débit</t>
  </si>
  <si>
    <t>Crédit</t>
  </si>
  <si>
    <t>in UGX</t>
  </si>
  <si>
    <t>EQUITY BANK UGANDA LIMITED</t>
  </si>
  <si>
    <t>=1009201131883</t>
  </si>
  <si>
    <t xml:space="preserve">Eco- Activities for Governance and Law Enforcement </t>
  </si>
  <si>
    <t>Received</t>
  </si>
  <si>
    <t>Spent</t>
  </si>
  <si>
    <t>Accounting Balance</t>
  </si>
  <si>
    <t>Cash Box</t>
  </si>
  <si>
    <t>MOVEMENTS</t>
  </si>
  <si>
    <t>in USD</t>
  </si>
  <si>
    <t>account balance</t>
  </si>
  <si>
    <t>Balance</t>
  </si>
  <si>
    <t>Lydia</t>
  </si>
  <si>
    <t xml:space="preserve">EAGLE Uganda </t>
  </si>
  <si>
    <t>EAGLE Uganda</t>
  </si>
  <si>
    <t>Uganda</t>
  </si>
  <si>
    <t>=1009201132940</t>
  </si>
  <si>
    <t>Bank balance</t>
  </si>
  <si>
    <t>Personal balance Accountant</t>
  </si>
  <si>
    <t>Advance</t>
  </si>
  <si>
    <t>Cash desk closing statement</t>
  </si>
  <si>
    <t>x</t>
  </si>
  <si>
    <t>cash balance</t>
  </si>
  <si>
    <t>difference</t>
  </si>
  <si>
    <t>Paper Notes</t>
  </si>
  <si>
    <t xml:space="preserve">Reason for Difference: </t>
  </si>
  <si>
    <t>spent in national currency (Ugx)</t>
  </si>
  <si>
    <t>Coins</t>
  </si>
  <si>
    <t>UGANDA</t>
  </si>
  <si>
    <t>UGX</t>
  </si>
  <si>
    <t>USD</t>
  </si>
  <si>
    <t>Airtime Summary</t>
  </si>
  <si>
    <t>Transferred to Cash box UGX</t>
  </si>
  <si>
    <t>Local Transport</t>
  </si>
  <si>
    <t>Account Balance</t>
  </si>
  <si>
    <t>Airtime</t>
  </si>
  <si>
    <t>airtime received</t>
  </si>
  <si>
    <t>TRANSFER FROM USD ACCOUNT</t>
  </si>
  <si>
    <t>EXPENSES</t>
  </si>
  <si>
    <t>ACCOUNTING BALANCE</t>
  </si>
  <si>
    <t>CROSS-CHECKING</t>
  </si>
  <si>
    <t>OVERALL BALANCE</t>
  </si>
  <si>
    <t>transfer in</t>
  </si>
  <si>
    <t>Transfer  out</t>
  </si>
  <si>
    <t>Cross-checking</t>
  </si>
  <si>
    <t>TOTAL STAFF</t>
  </si>
  <si>
    <t>BANK UGX</t>
  </si>
  <si>
    <t>TOTAL Banks</t>
  </si>
  <si>
    <t>control of internal transfers</t>
  </si>
  <si>
    <t xml:space="preserve">Total expenses </t>
  </si>
  <si>
    <t>BANK USD</t>
  </si>
  <si>
    <t>Office</t>
  </si>
  <si>
    <t>MONTH</t>
  </si>
  <si>
    <t>TRANSFERRED GRANTS TO ACCOUNT</t>
  </si>
  <si>
    <t xml:space="preserve">EXPENSES </t>
  </si>
  <si>
    <t>Given</t>
  </si>
  <si>
    <t>Paid</t>
  </si>
  <si>
    <t>Advance Received</t>
  </si>
  <si>
    <t>Transfer In</t>
  </si>
  <si>
    <t>Advance Paid</t>
  </si>
  <si>
    <t>Insignificant small denominiation</t>
  </si>
  <si>
    <t>=1009201652537</t>
  </si>
  <si>
    <t xml:space="preserve">Eco- Activities for Governance and Law Enforcement-Operational Account </t>
  </si>
  <si>
    <t>Airtime for Lydia</t>
  </si>
  <si>
    <t>Telephone</t>
  </si>
  <si>
    <t>Operational Account</t>
  </si>
  <si>
    <t>May</t>
  </si>
  <si>
    <t>Jan</t>
  </si>
  <si>
    <t>Feb</t>
  </si>
  <si>
    <t>Mar</t>
  </si>
  <si>
    <t>April</t>
  </si>
  <si>
    <t>June</t>
  </si>
  <si>
    <t>July</t>
  </si>
  <si>
    <t>Aug</t>
  </si>
  <si>
    <t>Sept</t>
  </si>
  <si>
    <t>Oct</t>
  </si>
  <si>
    <t>Nov.</t>
  </si>
  <si>
    <t>Dec</t>
  </si>
  <si>
    <t>Row Labels</t>
  </si>
  <si>
    <t>(blank)</t>
  </si>
  <si>
    <t>Grand Total</t>
  </si>
  <si>
    <t>Sum of Spent  in national currency (UGX)</t>
  </si>
  <si>
    <t>Balance Due</t>
  </si>
  <si>
    <t>Bank Fees</t>
  </si>
  <si>
    <t>Sum of Spent in $</t>
  </si>
  <si>
    <t>Sum of Received</t>
  </si>
  <si>
    <t>Sum of spent in national currency (Ugx)</t>
  </si>
  <si>
    <t>PROJECT</t>
  </si>
  <si>
    <t>Column Labels</t>
  </si>
  <si>
    <t>Bank UGX</t>
  </si>
  <si>
    <t>Mission Budget for 1 day</t>
  </si>
  <si>
    <t>List Of advanced salaries EAGLE Uganda 2022</t>
  </si>
  <si>
    <t>List Of Personal Financial Report Balances salaries EAGLE Uganda 2022</t>
  </si>
  <si>
    <t>Transfer to Operational Account</t>
  </si>
  <si>
    <t>Office Materials</t>
  </si>
  <si>
    <t>Personnel</t>
  </si>
  <si>
    <t>Internet</t>
  </si>
  <si>
    <t>Bank/Office</t>
  </si>
  <si>
    <t>Transfer charges</t>
  </si>
  <si>
    <t>Nakawa/Office</t>
  </si>
  <si>
    <t>Internal Transfer</t>
  </si>
  <si>
    <t>Office/Bank</t>
  </si>
  <si>
    <t>Cash withdraw charges</t>
  </si>
  <si>
    <t>Reimbursement to the project</t>
  </si>
  <si>
    <t>Services</t>
  </si>
  <si>
    <t>Cash box March . 22</t>
  </si>
  <si>
    <t>Balance from previous month April  22</t>
  </si>
  <si>
    <t>Bank Charges</t>
  </si>
  <si>
    <t>Bank USD</t>
  </si>
  <si>
    <t>Bank charges</t>
  </si>
  <si>
    <t>May Cash Box 2022</t>
  </si>
  <si>
    <t>Transfer to operational account</t>
  </si>
  <si>
    <t>Rate: 3520</t>
  </si>
  <si>
    <t>Cash withdraw: chq:171</t>
  </si>
  <si>
    <t>Cash withdraw chq:171</t>
  </si>
  <si>
    <t>Lydia's April salary</t>
  </si>
  <si>
    <t>Transfer from the Operational account</t>
  </si>
  <si>
    <t>Lydia's acquisition of permit</t>
  </si>
  <si>
    <t>May_L_V1</t>
  </si>
  <si>
    <t>May_L_V2</t>
  </si>
  <si>
    <t>May_L_V3</t>
  </si>
  <si>
    <t>May_L_V4</t>
  </si>
  <si>
    <t>May_L_V5</t>
  </si>
  <si>
    <t>Team Building</t>
  </si>
  <si>
    <t>May_L_R1</t>
  </si>
  <si>
    <t>May_L_R2</t>
  </si>
  <si>
    <t>May_L_R3</t>
  </si>
  <si>
    <t>April water bill payment</t>
  </si>
  <si>
    <t>Rent &amp; Utilities</t>
  </si>
  <si>
    <t>May_L_R4</t>
  </si>
  <si>
    <t>April Globe Clean services</t>
  </si>
  <si>
    <t>Balance from April.2022</t>
  </si>
  <si>
    <t>May_L_V6</t>
  </si>
  <si>
    <t>May_L_V7</t>
  </si>
  <si>
    <t>May_L_R5</t>
  </si>
  <si>
    <t>1 pkt of tea bags</t>
  </si>
  <si>
    <t>1 pkt tea bags</t>
  </si>
  <si>
    <t>2 tins of Drinking Chocolate</t>
  </si>
  <si>
    <t>2 kgs of sugar</t>
  </si>
  <si>
    <t>1 bottle of Vim powder</t>
  </si>
  <si>
    <t>2 bottles of Vim powder</t>
  </si>
  <si>
    <t>5 realms of photocopying paper @24,000/=</t>
  </si>
  <si>
    <t>1 bottle Rwenzori drinking water</t>
  </si>
  <si>
    <t>2 pkts of powdered milk@12000</t>
  </si>
  <si>
    <t>Transport</t>
  </si>
  <si>
    <t>Bank/Home</t>
  </si>
  <si>
    <t>April salary-Lydia</t>
  </si>
  <si>
    <t>May_L_R8</t>
  </si>
  <si>
    <t>Lydia's acquistion of permit</t>
  </si>
  <si>
    <t>Office/Nakawa</t>
  </si>
  <si>
    <t>Office/Mega standard</t>
  </si>
  <si>
    <t>Mega standard/Ntinda</t>
  </si>
  <si>
    <t>Ntinda/Home</t>
  </si>
  <si>
    <t>May-June rent payment.(Summit)</t>
  </si>
  <si>
    <t>Transfer Charges</t>
  </si>
  <si>
    <t>May-June rent payment</t>
  </si>
  <si>
    <t>Office/Game</t>
  </si>
  <si>
    <t>Game/Cyclops</t>
  </si>
  <si>
    <t>April taxes-Lydia to URA chq173</t>
  </si>
  <si>
    <t>URA commission charge</t>
  </si>
  <si>
    <t>April NSSF-Lydia chq:174</t>
  </si>
  <si>
    <t>April URA Taxes- Lydia</t>
  </si>
  <si>
    <t>URA commission charges</t>
  </si>
  <si>
    <t>April NSSF-Lydia</t>
  </si>
  <si>
    <t>Office communications house</t>
  </si>
  <si>
    <t>Communication house/workers house</t>
  </si>
  <si>
    <t>Workers house/cyclop shop</t>
  </si>
  <si>
    <t>cyclop shop/Office</t>
  </si>
  <si>
    <t>Purchase of pepper spray</t>
  </si>
  <si>
    <t>May internet subscription</t>
  </si>
  <si>
    <t>May Internet subscription</t>
  </si>
  <si>
    <t>Compound slashing &amp; maintenance</t>
  </si>
  <si>
    <t>Compound maintenance</t>
  </si>
  <si>
    <t>Phone repair</t>
  </si>
  <si>
    <t>1kg of sugar</t>
  </si>
  <si>
    <t>2 sackets of milk</t>
  </si>
  <si>
    <t>1 box of disposable black masks</t>
  </si>
  <si>
    <t>Face Masks</t>
  </si>
  <si>
    <t>Cash Box April 2022</t>
  </si>
  <si>
    <t>Cash withdraw: Chq:177</t>
  </si>
  <si>
    <t>Office/Oasis Mall</t>
  </si>
  <si>
    <t>Oasis mall/Nakawa</t>
  </si>
  <si>
    <t>UGX OPP</t>
  </si>
  <si>
    <t>May Security-Gobe Clean</t>
  </si>
  <si>
    <t>Lydia's May Salary</t>
  </si>
  <si>
    <t>Transfer from the UGX account</t>
  </si>
  <si>
    <t>Cash withdraw chq:177</t>
  </si>
  <si>
    <t>May Security Services-USS/BUKA</t>
  </si>
  <si>
    <t>Lydia's May salary</t>
  </si>
  <si>
    <t>Office/Buganda Royal inst</t>
  </si>
  <si>
    <t>Buganda Royal/Office</t>
  </si>
  <si>
    <t>Office/Mbuya</t>
  </si>
  <si>
    <t>Trust Building</t>
  </si>
  <si>
    <t>Mbuya/office.</t>
  </si>
  <si>
    <t>Office/Gayaza</t>
  </si>
  <si>
    <t>Gayaza/Office</t>
  </si>
  <si>
    <t>Mbuya/Home</t>
  </si>
  <si>
    <t>01.05.2022  Balance and advance</t>
  </si>
  <si>
    <t>31.05.2022  Balance and advance</t>
  </si>
  <si>
    <t>FINANCIAL POSITION AT 1/05/2022</t>
  </si>
  <si>
    <t>FINANCIAL POSITION AT 31/05/2022</t>
  </si>
  <si>
    <t>1.05.2022  Balance and advance</t>
  </si>
  <si>
    <t>EAGLE UGANDA FINANCIAL REPORT May 2022</t>
  </si>
  <si>
    <t>May_BS_1</t>
  </si>
  <si>
    <t>May_L_R2-i</t>
  </si>
  <si>
    <t>May BS- 2</t>
  </si>
  <si>
    <t>May_BS_3</t>
  </si>
  <si>
    <t>May BS-4</t>
  </si>
  <si>
    <t>May BS-5</t>
  </si>
  <si>
    <t>May_L_R9</t>
  </si>
  <si>
    <t>May_BS_6</t>
  </si>
  <si>
    <t>May_L_V9</t>
  </si>
  <si>
    <t>May_L_V8</t>
  </si>
  <si>
    <t>Cyclops to security group to office</t>
  </si>
  <si>
    <t>May_L_R10</t>
  </si>
  <si>
    <t>May_BS_7</t>
  </si>
  <si>
    <t>May_L_R11</t>
  </si>
  <si>
    <t>May_L_V10</t>
  </si>
  <si>
    <t>May_L_V11</t>
  </si>
  <si>
    <t>May_L_R12</t>
  </si>
  <si>
    <t>May_L_R13</t>
  </si>
  <si>
    <t>May_L_R14</t>
  </si>
  <si>
    <t>May_L_V12</t>
  </si>
  <si>
    <t>May_L_V12-i</t>
  </si>
  <si>
    <t>May_L_V13</t>
  </si>
  <si>
    <t>May_L_V14</t>
  </si>
  <si>
    <t>May_L_V15</t>
  </si>
  <si>
    <t>May_L_V16</t>
  </si>
  <si>
    <t>May_L_V17</t>
  </si>
  <si>
    <t>Office/Court</t>
  </si>
  <si>
    <t>Court/Nakawa Capital shoppers</t>
  </si>
  <si>
    <t>Capital Shoppers/Village mall</t>
  </si>
  <si>
    <t>Village mall/Bugolobi</t>
  </si>
  <si>
    <t>Office/Banana Techno shop</t>
  </si>
  <si>
    <t>Techno shop/Office</t>
  </si>
  <si>
    <t>Court/Nakawa</t>
  </si>
  <si>
    <t>May_L_R15</t>
  </si>
  <si>
    <t>May_L_V18</t>
  </si>
  <si>
    <t>May_L_R16</t>
  </si>
  <si>
    <t>May_L_V19</t>
  </si>
  <si>
    <t>May_L_R17</t>
  </si>
  <si>
    <t>May_BS_8</t>
  </si>
  <si>
    <t>May_L_R18</t>
  </si>
  <si>
    <t>May_L_R19</t>
  </si>
  <si>
    <t>May_BS-9</t>
  </si>
  <si>
    <t>May_BS_10</t>
  </si>
  <si>
    <t>May_L_V20</t>
  </si>
  <si>
    <t>May_L_V21</t>
  </si>
  <si>
    <t>May_L_V22</t>
  </si>
  <si>
    <t>May_L_R20</t>
  </si>
  <si>
    <t>May_L_V23</t>
  </si>
  <si>
    <t>Transfer from USD account</t>
  </si>
  <si>
    <t>Transfer from USD Account</t>
  </si>
  <si>
    <t>Transfer to UGX account-Reversal</t>
  </si>
  <si>
    <t>Fuel for hired car to Ziiwa Rhino Sanctury</t>
  </si>
  <si>
    <t>Breakfast for Lydia</t>
  </si>
  <si>
    <t>Snacks for Lydia</t>
  </si>
  <si>
    <t>Lunch and refreshments</t>
  </si>
  <si>
    <t>Car Hire fees for 1 day(Kampala-Nakasongola)</t>
  </si>
  <si>
    <t>Entry fees - Ziiwa lydia + Car</t>
  </si>
  <si>
    <t>Rhino Tracking for 1 person</t>
  </si>
  <si>
    <t>May_L_R21</t>
  </si>
  <si>
    <t>May_L_R22</t>
  </si>
  <si>
    <t>May_L_V24</t>
  </si>
  <si>
    <t>May_L_R23</t>
  </si>
  <si>
    <t>May_L_R24</t>
  </si>
  <si>
    <t>May_L_R25</t>
  </si>
  <si>
    <t>Refreshements</t>
  </si>
  <si>
    <t>Travel Subsistence</t>
  </si>
  <si>
    <t>AWI</t>
  </si>
  <si>
    <t>Cashbox May -2022 USD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</si>
</sst>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_-* #,##0.00\ _€_-;\-* #,##0.00\ _€_-;_-* &quot;-&quot;??\ _€_-;_-@_-"/>
    <numFmt numFmtId="165" formatCode="#,##0.00_ ;[Red]\-#,##0.00\ "/>
    <numFmt numFmtId="166" formatCode="#,##0.00_ ;\-#,##0.00\ "/>
    <numFmt numFmtId="167" formatCode="_-* #,##0\ _F_-;\-* #,##0\ _F_-;_-* &quot;-&quot;??\ _F_-;_-@_-"/>
    <numFmt numFmtId="168" formatCode="_-* #,##0\ _€_-;\-* #,##0\ _€_-;_-* &quot;-&quot;??\ _€_-;_-@_-"/>
  </numFmts>
  <fonts count="70"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sz val="10"/>
      <name val="Arial"/>
      <family val="2"/>
    </font>
    <font>
      <sz val="11"/>
      <color indexed="8"/>
      <name val="Calibri"/>
      <family val="2"/>
    </font>
    <font>
      <sz val="12"/>
      <color indexed="8"/>
      <name val="Verdana"/>
      <family val="2"/>
      <charset val="238"/>
    </font>
    <font>
      <sz val="12"/>
      <color indexed="8"/>
      <name val="Verdana"/>
      <family val="2"/>
      <charset val="238"/>
    </font>
    <font>
      <b/>
      <sz val="11"/>
      <color theme="1"/>
      <name val="Calibri"/>
      <family val="2"/>
      <charset val="238"/>
      <scheme val="minor"/>
    </font>
    <font>
      <sz val="11"/>
      <color rgb="FFFF0000"/>
      <name val="Calibri"/>
      <family val="2"/>
      <charset val="238"/>
      <scheme val="minor"/>
    </font>
    <font>
      <u/>
      <sz val="11"/>
      <color theme="10"/>
      <name val="Calibri"/>
      <family val="2"/>
      <scheme val="minor"/>
    </font>
    <font>
      <u/>
      <sz val="11"/>
      <color theme="11"/>
      <name val="Calibri"/>
      <family val="2"/>
      <scheme val="minor"/>
    </font>
    <font>
      <b/>
      <sz val="14"/>
      <color theme="1"/>
      <name val="Calibri"/>
      <family val="2"/>
      <charset val="238"/>
      <scheme val="minor"/>
    </font>
    <font>
      <sz val="10"/>
      <color theme="1"/>
      <name val="Calibri"/>
      <family val="2"/>
      <scheme val="minor"/>
    </font>
    <font>
      <b/>
      <sz val="10"/>
      <name val="Calibri"/>
      <family val="2"/>
      <scheme val="minor"/>
    </font>
    <font>
      <sz val="10"/>
      <name val="Calibri"/>
      <family val="2"/>
      <scheme val="minor"/>
    </font>
    <font>
      <sz val="10"/>
      <color indexed="8"/>
      <name val="Calibri"/>
      <family val="2"/>
      <scheme val="minor"/>
    </font>
    <font>
      <sz val="10"/>
      <name val="Calibri"/>
      <family val="2"/>
    </font>
    <font>
      <sz val="11"/>
      <name val="Calibri"/>
      <family val="2"/>
      <scheme val="minor"/>
    </font>
    <font>
      <b/>
      <sz val="10"/>
      <color theme="1"/>
      <name val="Calibri"/>
      <family val="2"/>
      <scheme val="minor"/>
    </font>
    <font>
      <b/>
      <i/>
      <u/>
      <sz val="10"/>
      <name val="Calibri"/>
      <family val="2"/>
      <scheme val="minor"/>
    </font>
    <font>
      <i/>
      <sz val="10"/>
      <name val="Calibri"/>
      <family val="2"/>
      <scheme val="minor"/>
    </font>
    <font>
      <b/>
      <i/>
      <sz val="10"/>
      <name val="Calibri"/>
      <family val="2"/>
      <scheme val="minor"/>
    </font>
    <font>
      <i/>
      <sz val="10"/>
      <color indexed="10"/>
      <name val="Calibri"/>
      <family val="2"/>
      <scheme val="minor"/>
    </font>
    <font>
      <b/>
      <sz val="10"/>
      <name val="Calibri"/>
      <family val="2"/>
    </font>
    <font>
      <b/>
      <sz val="10"/>
      <color indexed="8"/>
      <name val="Calibri"/>
      <family val="2"/>
    </font>
    <font>
      <sz val="10"/>
      <color indexed="8"/>
      <name val="Calibri"/>
      <family val="2"/>
    </font>
    <font>
      <sz val="10"/>
      <color theme="1"/>
      <name val="Calibri"/>
      <family val="2"/>
    </font>
    <font>
      <b/>
      <sz val="10"/>
      <color theme="1"/>
      <name val="Calibri"/>
      <family val="2"/>
    </font>
    <font>
      <b/>
      <sz val="10"/>
      <color theme="1"/>
      <name val="Calibri"/>
      <family val="2"/>
      <charset val="238"/>
      <scheme val="minor"/>
    </font>
    <font>
      <sz val="11"/>
      <color indexed="8"/>
      <name val="Calibri"/>
      <family val="2"/>
      <charset val="238"/>
      <scheme val="minor"/>
    </font>
    <font>
      <sz val="11"/>
      <color rgb="FF000000"/>
      <name val="Calibri"/>
      <family val="2"/>
      <scheme val="minor"/>
    </font>
    <font>
      <b/>
      <sz val="11"/>
      <color rgb="FF000000"/>
      <name val="Calibri"/>
      <family val="2"/>
      <charset val="238"/>
      <scheme val="minor"/>
    </font>
    <font>
      <b/>
      <sz val="10"/>
      <color theme="1"/>
      <name val="Calibri"/>
      <family val="2"/>
      <charset val="238"/>
    </font>
    <font>
      <b/>
      <sz val="24"/>
      <color theme="1"/>
      <name val="Calibri"/>
      <family val="2"/>
      <charset val="238"/>
      <scheme val="minor"/>
    </font>
    <font>
      <b/>
      <sz val="11"/>
      <color indexed="8"/>
      <name val="Calibri"/>
      <family val="2"/>
      <charset val="238"/>
      <scheme val="minor"/>
    </font>
    <font>
      <sz val="11"/>
      <color rgb="FFFF3300"/>
      <name val="Calibri"/>
      <family val="2"/>
      <scheme val="minor"/>
    </font>
    <font>
      <b/>
      <sz val="11"/>
      <name val="Calibri"/>
      <family val="2"/>
      <charset val="238"/>
      <scheme val="minor"/>
    </font>
    <font>
      <b/>
      <sz val="24"/>
      <color rgb="FF000000"/>
      <name val="Calibri"/>
      <family val="2"/>
      <charset val="238"/>
      <scheme val="minor"/>
    </font>
    <font>
      <b/>
      <sz val="14"/>
      <color rgb="FF000000"/>
      <name val="Calibri"/>
      <family val="2"/>
      <charset val="238"/>
      <scheme val="minor"/>
    </font>
    <font>
      <b/>
      <sz val="11"/>
      <color theme="1"/>
      <name val="Calibri"/>
      <family val="2"/>
      <scheme val="minor"/>
    </font>
    <font>
      <sz val="11"/>
      <color indexed="8"/>
      <name val="Calibri"/>
      <family val="2"/>
      <scheme val="minor"/>
    </font>
    <font>
      <b/>
      <sz val="11"/>
      <name val="Calibri"/>
      <family val="2"/>
      <scheme val="minor"/>
    </font>
    <font>
      <b/>
      <sz val="14"/>
      <color theme="1"/>
      <name val="Calibri"/>
      <family val="2"/>
      <scheme val="minor"/>
    </font>
    <font>
      <b/>
      <sz val="16"/>
      <color theme="1"/>
      <name val="Calibri"/>
      <family val="2"/>
      <charset val="238"/>
      <scheme val="minor"/>
    </font>
    <font>
      <b/>
      <sz val="12"/>
      <color indexed="8"/>
      <name val="Calibri"/>
      <family val="2"/>
      <charset val="238"/>
    </font>
    <font>
      <b/>
      <sz val="12"/>
      <color theme="1"/>
      <name val="Calibri"/>
      <family val="2"/>
      <charset val="238"/>
      <scheme val="minor"/>
    </font>
    <font>
      <b/>
      <sz val="10"/>
      <name val="Calibri"/>
      <family val="2"/>
      <charset val="238"/>
    </font>
    <font>
      <sz val="10"/>
      <name val="Calibri"/>
      <family val="2"/>
      <charset val="238"/>
    </font>
    <font>
      <b/>
      <sz val="10"/>
      <color indexed="8"/>
      <name val="Calibri"/>
      <family val="2"/>
      <charset val="238"/>
    </font>
    <font>
      <sz val="10"/>
      <color theme="1"/>
      <name val="Calibri"/>
      <family val="2"/>
      <charset val="238"/>
    </font>
    <font>
      <sz val="8"/>
      <color theme="1"/>
      <name val="Calibri"/>
      <family val="2"/>
      <charset val="238"/>
    </font>
    <font>
      <sz val="8"/>
      <color indexed="8"/>
      <name val="Calibri"/>
      <family val="2"/>
      <charset val="238"/>
    </font>
    <font>
      <b/>
      <sz val="8"/>
      <name val="Calibri"/>
      <family val="2"/>
      <charset val="238"/>
    </font>
    <font>
      <sz val="16"/>
      <color theme="1"/>
      <name val="Calibri"/>
      <family val="2"/>
      <scheme val="minor"/>
    </font>
    <font>
      <b/>
      <sz val="11"/>
      <color rgb="FF00B0F0"/>
      <name val="Calibri"/>
      <family val="2"/>
      <scheme val="minor"/>
    </font>
    <font>
      <sz val="11"/>
      <color rgb="FF00B0F0"/>
      <name val="Calibri"/>
      <family val="2"/>
      <scheme val="minor"/>
    </font>
    <font>
      <b/>
      <sz val="10"/>
      <color rgb="FFFF0000"/>
      <name val="Calibri"/>
      <family val="2"/>
    </font>
    <font>
      <b/>
      <i/>
      <u/>
      <sz val="9"/>
      <name val="Calibri"/>
      <family val="2"/>
      <scheme val="minor"/>
    </font>
    <font>
      <b/>
      <sz val="9"/>
      <color theme="1"/>
      <name val="Calibri"/>
      <family val="2"/>
      <scheme val="minor"/>
    </font>
    <font>
      <sz val="9"/>
      <color theme="1"/>
      <name val="Calibri"/>
      <family val="2"/>
      <scheme val="minor"/>
    </font>
    <font>
      <b/>
      <sz val="9"/>
      <name val="Calibri"/>
      <family val="2"/>
      <scheme val="minor"/>
    </font>
    <font>
      <sz val="9"/>
      <name val="Calibri"/>
      <family val="2"/>
      <scheme val="minor"/>
    </font>
    <font>
      <sz val="9"/>
      <color indexed="8"/>
      <name val="Calibri"/>
      <family val="2"/>
      <scheme val="minor"/>
    </font>
    <font>
      <i/>
      <sz val="9"/>
      <color indexed="10"/>
      <name val="Calibri"/>
      <family val="2"/>
      <scheme val="minor"/>
    </font>
    <font>
      <i/>
      <sz val="9"/>
      <name val="Calibri"/>
      <family val="2"/>
      <scheme val="minor"/>
    </font>
    <font>
      <b/>
      <i/>
      <sz val="9"/>
      <name val="Calibri"/>
      <family val="2"/>
      <scheme val="minor"/>
    </font>
    <font>
      <sz val="12"/>
      <color theme="1"/>
      <name val="Calibri"/>
      <family val="2"/>
      <scheme val="minor"/>
    </font>
    <font>
      <sz val="11"/>
      <color rgb="FFFF0000"/>
      <name val="Calibri"/>
      <family val="2"/>
      <scheme val="minor"/>
    </font>
  </fonts>
  <fills count="23">
    <fill>
      <patternFill patternType="none"/>
    </fill>
    <fill>
      <patternFill patternType="gray125"/>
    </fill>
    <fill>
      <patternFill patternType="solid">
        <fgColor rgb="FF00B050"/>
        <bgColor indexed="64"/>
      </patternFill>
    </fill>
    <fill>
      <patternFill patternType="solid">
        <fgColor theme="6" tint="0.59999389629810485"/>
        <bgColor indexed="64"/>
      </patternFill>
    </fill>
    <fill>
      <patternFill patternType="solid">
        <fgColor rgb="FF2FF18B"/>
        <bgColor indexed="64"/>
      </patternFill>
    </fill>
    <fill>
      <patternFill patternType="solid">
        <fgColor rgb="FF66FF99"/>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
      <patternFill patternType="solid">
        <fgColor rgb="FFFFFFFF"/>
        <bgColor rgb="FF000000"/>
      </patternFill>
    </fill>
    <fill>
      <patternFill patternType="solid">
        <fgColor rgb="FF00B050"/>
        <bgColor rgb="FF000000"/>
      </patternFill>
    </fill>
    <fill>
      <patternFill patternType="solid">
        <fgColor theme="0" tint="-0.249977111117893"/>
        <bgColor indexed="64"/>
      </patternFill>
    </fill>
    <fill>
      <patternFill patternType="solid">
        <fgColor theme="4" tint="0.39997558519241921"/>
        <bgColor indexed="64"/>
      </patternFill>
    </fill>
    <fill>
      <patternFill patternType="solid">
        <fgColor theme="3" tint="0.39997558519241921"/>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0" tint="-0.14999847407452621"/>
        <bgColor indexed="64"/>
      </patternFill>
    </fill>
    <fill>
      <patternFill patternType="solid">
        <fgColor rgb="FF00CC66"/>
        <bgColor indexed="64"/>
      </patternFill>
    </fill>
  </fills>
  <borders count="45">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diagonal/>
    </border>
    <border>
      <left style="thin">
        <color auto="1"/>
      </left>
      <right style="thin">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medium">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style="thin">
        <color auto="1"/>
      </left>
      <right style="medium">
        <color auto="1"/>
      </right>
      <top/>
      <bottom/>
      <diagonal/>
    </border>
    <border>
      <left style="medium">
        <color auto="1"/>
      </left>
      <right style="thin">
        <color auto="1"/>
      </right>
      <top style="medium">
        <color auto="1"/>
      </top>
      <bottom/>
      <diagonal/>
    </border>
    <border>
      <left style="thin">
        <color auto="1"/>
      </left>
      <right/>
      <top style="thin">
        <color auto="1"/>
      </top>
      <bottom/>
      <diagonal/>
    </border>
    <border>
      <left style="thin">
        <color auto="1"/>
      </left>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diagonal/>
    </border>
    <border>
      <left style="thin">
        <color auto="1"/>
      </left>
      <right/>
      <top style="medium">
        <color auto="1"/>
      </top>
      <bottom/>
      <diagonal/>
    </border>
    <border>
      <left style="medium">
        <color indexed="64"/>
      </left>
      <right style="medium">
        <color indexed="64"/>
      </right>
      <top style="medium">
        <color indexed="64"/>
      </top>
      <bottom/>
      <diagonal/>
    </border>
    <border>
      <left style="thin">
        <color auto="1"/>
      </left>
      <right style="medium">
        <color auto="1"/>
      </right>
      <top style="medium">
        <color auto="1"/>
      </top>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top/>
      <bottom style="medium">
        <color indexed="64"/>
      </bottom>
      <diagonal/>
    </border>
    <border>
      <left style="thin">
        <color auto="1"/>
      </left>
      <right style="medium">
        <color indexed="64"/>
      </right>
      <top/>
      <bottom style="medium">
        <color indexed="64"/>
      </bottom>
      <diagonal/>
    </border>
  </borders>
  <cellStyleXfs count="45">
    <xf numFmtId="0" fontId="0" fillId="0" borderId="0"/>
    <xf numFmtId="0" fontId="5" fillId="0" borderId="0"/>
    <xf numFmtId="164" fontId="4" fillId="0" borderId="0" applyFont="0" applyFill="0" applyBorder="0" applyAlignment="0" applyProtection="0"/>
    <xf numFmtId="0" fontId="6" fillId="0" borderId="0"/>
    <xf numFmtId="0" fontId="5" fillId="0" borderId="0"/>
    <xf numFmtId="0" fontId="5" fillId="0" borderId="0"/>
    <xf numFmtId="0" fontId="5" fillId="0" borderId="0"/>
    <xf numFmtId="0" fontId="4" fillId="0" borderId="0"/>
    <xf numFmtId="0" fontId="5" fillId="0" borderId="0"/>
    <xf numFmtId="0" fontId="5" fillId="0" borderId="0"/>
    <xf numFmtId="0" fontId="5" fillId="0" borderId="0"/>
    <xf numFmtId="0" fontId="5" fillId="0" borderId="0"/>
    <xf numFmtId="43"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0" fontId="4" fillId="0" borderId="0"/>
    <xf numFmtId="0" fontId="7" fillId="0" borderId="0" applyNumberFormat="0" applyFill="0" applyBorder="0" applyProtection="0">
      <alignment vertical="top" wrapText="1"/>
    </xf>
    <xf numFmtId="0" fontId="8" fillId="0" borderId="0" applyNumberFormat="0" applyFill="0" applyBorder="0" applyProtection="0">
      <alignment vertical="top" wrapText="1"/>
    </xf>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164" fontId="2" fillId="0" borderId="0" applyFon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cellStyleXfs>
  <cellXfs count="681">
    <xf numFmtId="0" fontId="0" fillId="0" borderId="0" xfId="0"/>
    <xf numFmtId="3" fontId="3" fillId="0" borderId="0" xfId="0" applyNumberFormat="1" applyFont="1" applyAlignment="1">
      <alignment horizontal="left" vertical="top"/>
    </xf>
    <xf numFmtId="3" fontId="9" fillId="0" borderId="0" xfId="0" applyNumberFormat="1" applyFont="1" applyAlignment="1">
      <alignment horizontal="center" vertical="center" wrapText="1"/>
    </xf>
    <xf numFmtId="0" fontId="14" fillId="0" borderId="0" xfId="0" applyFont="1"/>
    <xf numFmtId="0" fontId="20"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21" fillId="0" borderId="0" xfId="0" applyFont="1" applyAlignment="1">
      <alignment horizontal="center" vertical="center"/>
    </xf>
    <xf numFmtId="0" fontId="16" fillId="0" borderId="0" xfId="0" applyFont="1" applyAlignment="1">
      <alignment vertical="center"/>
    </xf>
    <xf numFmtId="0" fontId="16" fillId="0" borderId="12" xfId="0" applyFont="1" applyBorder="1" applyAlignment="1">
      <alignment vertical="center"/>
    </xf>
    <xf numFmtId="0" fontId="16" fillId="0" borderId="13" xfId="0" applyFont="1" applyBorder="1" applyAlignment="1">
      <alignment vertical="center"/>
    </xf>
    <xf numFmtId="49" fontId="15" fillId="0" borderId="0" xfId="0" applyNumberFormat="1" applyFont="1" applyAlignment="1">
      <alignment vertical="center"/>
    </xf>
    <xf numFmtId="0" fontId="15" fillId="0" borderId="0" xfId="0" applyFont="1" applyAlignment="1">
      <alignment horizontal="center"/>
    </xf>
    <xf numFmtId="0" fontId="24" fillId="0" borderId="0" xfId="0" applyFont="1" applyAlignment="1">
      <alignment vertical="center"/>
    </xf>
    <xf numFmtId="0" fontId="22" fillId="0" borderId="0" xfId="0" applyFont="1" applyAlignment="1">
      <alignment vertical="center"/>
    </xf>
    <xf numFmtId="0" fontId="24" fillId="0" borderId="0" xfId="0" applyFont="1"/>
    <xf numFmtId="0" fontId="15" fillId="0" borderId="0" xfId="0" applyFont="1" applyAlignment="1">
      <alignment horizontal="center" vertical="center"/>
    </xf>
    <xf numFmtId="0" fontId="16" fillId="0" borderId="0" xfId="0" applyFont="1" applyAlignment="1">
      <alignment horizontal="center" vertical="center"/>
    </xf>
    <xf numFmtId="0" fontId="14" fillId="0" borderId="19" xfId="0" applyFont="1" applyBorder="1" applyAlignment="1">
      <alignment vertical="center"/>
    </xf>
    <xf numFmtId="3" fontId="17" fillId="0" borderId="14" xfId="0" applyNumberFormat="1" applyFont="1" applyBorder="1" applyAlignment="1">
      <alignment vertical="center"/>
    </xf>
    <xf numFmtId="0" fontId="14" fillId="0" borderId="24" xfId="0" applyFont="1" applyBorder="1" applyAlignment="1">
      <alignment vertical="center"/>
    </xf>
    <xf numFmtId="0" fontId="14" fillId="0" borderId="25" xfId="0" applyFont="1" applyBorder="1" applyAlignment="1">
      <alignment vertical="center"/>
    </xf>
    <xf numFmtId="3" fontId="9" fillId="0" borderId="0" xfId="0" applyNumberFormat="1" applyFont="1" applyAlignment="1">
      <alignment horizontal="left" vertical="center" wrapText="1"/>
    </xf>
    <xf numFmtId="165" fontId="0" fillId="0" borderId="19" xfId="0" applyNumberFormat="1" applyBorder="1" applyAlignment="1">
      <alignment horizontal="left" vertical="center" wrapText="1"/>
    </xf>
    <xf numFmtId="0" fontId="0" fillId="0" borderId="19" xfId="0" applyBorder="1" applyAlignment="1">
      <alignment horizontal="left" vertical="center" wrapText="1"/>
    </xf>
    <xf numFmtId="0" fontId="0" fillId="0" borderId="19" xfId="0" applyBorder="1" applyAlignment="1">
      <alignment horizontal="left" vertical="center"/>
    </xf>
    <xf numFmtId="0" fontId="0" fillId="0" borderId="0" xfId="0" applyAlignment="1">
      <alignment horizontal="left" vertical="center"/>
    </xf>
    <xf numFmtId="165" fontId="21" fillId="0" borderId="0" xfId="0" applyNumberFormat="1" applyFont="1" applyAlignment="1">
      <alignment horizontal="center" vertical="center"/>
    </xf>
    <xf numFmtId="165" fontId="14" fillId="0" borderId="0" xfId="0" applyNumberFormat="1" applyFont="1" applyAlignment="1">
      <alignment vertical="center"/>
    </xf>
    <xf numFmtId="165" fontId="15" fillId="0" borderId="0" xfId="0" applyNumberFormat="1" applyFont="1" applyAlignment="1">
      <alignment horizontal="right" vertical="center"/>
    </xf>
    <xf numFmtId="165" fontId="15" fillId="0" borderId="0" xfId="0" applyNumberFormat="1" applyFont="1" applyAlignment="1">
      <alignment vertical="center"/>
    </xf>
    <xf numFmtId="165" fontId="14" fillId="0" borderId="19" xfId="0" applyNumberFormat="1" applyFont="1" applyBorder="1" applyAlignment="1">
      <alignment vertical="center"/>
    </xf>
    <xf numFmtId="165" fontId="16" fillId="0" borderId="0" xfId="0" applyNumberFormat="1" applyFont="1" applyAlignment="1">
      <alignment vertical="center"/>
    </xf>
    <xf numFmtId="165" fontId="14" fillId="0" borderId="0" xfId="0" applyNumberFormat="1" applyFont="1"/>
    <xf numFmtId="14" fontId="0" fillId="0" borderId="19" xfId="0" applyNumberFormat="1" applyBorder="1" applyAlignment="1">
      <alignment horizontal="left" vertical="center" wrapText="1"/>
    </xf>
    <xf numFmtId="3" fontId="9" fillId="2" borderId="19" xfId="1" applyNumberFormat="1" applyFont="1" applyFill="1" applyBorder="1" applyAlignment="1">
      <alignment horizontal="center" vertical="center" wrapText="1"/>
    </xf>
    <xf numFmtId="165" fontId="9" fillId="2" borderId="19" xfId="1" applyNumberFormat="1" applyFont="1" applyFill="1" applyBorder="1" applyAlignment="1">
      <alignment horizontal="center" vertical="center" wrapText="1"/>
    </xf>
    <xf numFmtId="165" fontId="9" fillId="2" borderId="19" xfId="40" applyNumberFormat="1" applyFont="1" applyFill="1" applyBorder="1" applyAlignment="1">
      <alignment horizontal="center" vertical="center" wrapText="1"/>
    </xf>
    <xf numFmtId="3" fontId="9" fillId="2" borderId="19" xfId="0" applyNumberFormat="1" applyFont="1" applyFill="1" applyBorder="1" applyAlignment="1">
      <alignment horizontal="center" vertical="center" wrapText="1"/>
    </xf>
    <xf numFmtId="4" fontId="9" fillId="2" borderId="19" xfId="0" applyNumberFormat="1" applyFont="1" applyFill="1" applyBorder="1" applyAlignment="1">
      <alignment horizontal="center" vertical="center" wrapText="1"/>
    </xf>
    <xf numFmtId="0" fontId="2" fillId="0" borderId="19" xfId="0" applyFont="1" applyBorder="1" applyAlignment="1">
      <alignment horizontal="left" vertical="center" wrapText="1"/>
    </xf>
    <xf numFmtId="165" fontId="2" fillId="0" borderId="19" xfId="0" applyNumberFormat="1" applyFont="1" applyBorder="1" applyAlignment="1">
      <alignment horizontal="left" vertical="center" wrapText="1"/>
    </xf>
    <xf numFmtId="0" fontId="2" fillId="0" borderId="0" xfId="0" applyFont="1" applyAlignment="1">
      <alignment horizontal="left" vertical="center" wrapText="1"/>
    </xf>
    <xf numFmtId="14" fontId="9" fillId="2" borderId="19" xfId="1" applyNumberFormat="1" applyFont="1" applyFill="1" applyBorder="1" applyAlignment="1">
      <alignment horizontal="center" vertical="center" wrapText="1"/>
    </xf>
    <xf numFmtId="14" fontId="32" fillId="0" borderId="19" xfId="0" applyNumberFormat="1" applyFont="1" applyBorder="1" applyAlignment="1">
      <alignment horizontal="left" vertical="center" wrapText="1"/>
    </xf>
    <xf numFmtId="165" fontId="32" fillId="0" borderId="19" xfId="0" applyNumberFormat="1" applyFont="1" applyBorder="1" applyAlignment="1">
      <alignment horizontal="left" vertical="center" wrapText="1"/>
    </xf>
    <xf numFmtId="14" fontId="2" fillId="0" borderId="19" xfId="0" applyNumberFormat="1" applyFont="1" applyBorder="1" applyAlignment="1">
      <alignment horizontal="left" vertical="center" wrapText="1"/>
    </xf>
    <xf numFmtId="165" fontId="9" fillId="7" borderId="19" xfId="0" applyNumberFormat="1" applyFont="1" applyFill="1" applyBorder="1" applyAlignment="1">
      <alignment horizontal="left" vertical="center" wrapText="1"/>
    </xf>
    <xf numFmtId="0" fontId="32" fillId="0" borderId="2" xfId="0" applyFont="1" applyBorder="1" applyAlignment="1">
      <alignment horizontal="left" vertical="center"/>
    </xf>
    <xf numFmtId="14" fontId="0" fillId="0" borderId="19" xfId="0" applyNumberFormat="1" applyBorder="1" applyAlignment="1">
      <alignment horizontal="left" vertical="center"/>
    </xf>
    <xf numFmtId="14" fontId="19" fillId="0" borderId="19" xfId="0" applyNumberFormat="1" applyFont="1" applyBorder="1" applyAlignment="1">
      <alignment horizontal="left" vertical="center"/>
    </xf>
    <xf numFmtId="0" fontId="19" fillId="0" borderId="19" xfId="0" applyFont="1" applyBorder="1" applyAlignment="1">
      <alignment horizontal="left" vertical="center"/>
    </xf>
    <xf numFmtId="0" fontId="37" fillId="0" borderId="19" xfId="0" applyFont="1" applyBorder="1" applyAlignment="1">
      <alignment horizontal="left" vertical="center"/>
    </xf>
    <xf numFmtId="0" fontId="37" fillId="0" borderId="0" xfId="0" applyFont="1" applyAlignment="1">
      <alignment horizontal="left" vertical="center"/>
    </xf>
    <xf numFmtId="0" fontId="19" fillId="0" borderId="19" xfId="0" applyFont="1" applyBorder="1" applyAlignment="1">
      <alignment horizontal="left" vertical="center" wrapText="1"/>
    </xf>
    <xf numFmtId="0" fontId="19" fillId="0" borderId="0" xfId="0" applyFont="1" applyAlignment="1">
      <alignment horizontal="left" vertical="center"/>
    </xf>
    <xf numFmtId="4" fontId="19" fillId="0" borderId="19" xfId="0" applyNumberFormat="1" applyFont="1" applyBorder="1" applyAlignment="1">
      <alignment horizontal="left" vertical="center" wrapText="1"/>
    </xf>
    <xf numFmtId="4" fontId="0" fillId="0" borderId="19" xfId="0" applyNumberFormat="1" applyBorder="1" applyAlignment="1">
      <alignment horizontal="left" vertical="center" wrapText="1"/>
    </xf>
    <xf numFmtId="4" fontId="32" fillId="0" borderId="19" xfId="0" applyNumberFormat="1" applyFont="1" applyBorder="1" applyAlignment="1">
      <alignment horizontal="left" vertical="center" wrapText="1"/>
    </xf>
    <xf numFmtId="14" fontId="19" fillId="0" borderId="3" xfId="0" applyNumberFormat="1" applyFont="1" applyBorder="1" applyAlignment="1">
      <alignment horizontal="left" vertical="center"/>
    </xf>
    <xf numFmtId="0" fontId="19" fillId="0" borderId="2" xfId="0" applyFont="1" applyBorder="1" applyAlignment="1">
      <alignment horizontal="left" vertical="center"/>
    </xf>
    <xf numFmtId="14" fontId="19" fillId="0" borderId="3" xfId="0" applyNumberFormat="1" applyFont="1" applyBorder="1" applyAlignment="1">
      <alignment horizontal="left" vertical="center" wrapText="1"/>
    </xf>
    <xf numFmtId="164" fontId="0" fillId="0" borderId="19" xfId="40" applyFont="1" applyBorder="1" applyAlignment="1">
      <alignment horizontal="left" vertical="center"/>
    </xf>
    <xf numFmtId="2" fontId="19" fillId="0" borderId="19" xfId="0" applyNumberFormat="1" applyFont="1" applyBorder="1" applyAlignment="1">
      <alignment horizontal="left" vertical="center"/>
    </xf>
    <xf numFmtId="4" fontId="19" fillId="0" borderId="4" xfId="0" applyNumberFormat="1" applyFont="1" applyBorder="1" applyAlignment="1">
      <alignment horizontal="left" vertical="center"/>
    </xf>
    <xf numFmtId="4" fontId="32" fillId="0" borderId="4" xfId="0" applyNumberFormat="1" applyFont="1" applyBorder="1" applyAlignment="1">
      <alignment horizontal="left" vertical="center"/>
    </xf>
    <xf numFmtId="4" fontId="9" fillId="7" borderId="19" xfId="0" applyNumberFormat="1" applyFont="1" applyFill="1" applyBorder="1" applyAlignment="1">
      <alignment horizontal="left" vertical="center" wrapText="1"/>
    </xf>
    <xf numFmtId="165" fontId="32" fillId="0" borderId="2" xfId="0" applyNumberFormat="1" applyFont="1" applyBorder="1" applyAlignment="1">
      <alignment horizontal="left" vertical="center" wrapText="1"/>
    </xf>
    <xf numFmtId="0" fontId="0" fillId="0" borderId="0" xfId="0" applyAlignment="1">
      <alignment horizontal="left" vertical="center" wrapText="1"/>
    </xf>
    <xf numFmtId="3" fontId="19" fillId="0" borderId="19" xfId="0" applyNumberFormat="1" applyFont="1" applyBorder="1" applyAlignment="1">
      <alignment horizontal="left" vertical="center" wrapText="1"/>
    </xf>
    <xf numFmtId="165" fontId="32" fillId="6" borderId="2" xfId="0" applyNumberFormat="1" applyFont="1" applyFill="1" applyBorder="1" applyAlignment="1">
      <alignment horizontal="left" vertical="center" wrapText="1"/>
    </xf>
    <xf numFmtId="3" fontId="19" fillId="0" borderId="0" xfId="0" applyNumberFormat="1" applyFont="1" applyAlignment="1">
      <alignment horizontal="left" vertical="center" wrapText="1"/>
    </xf>
    <xf numFmtId="4" fontId="3" fillId="0" borderId="0" xfId="0" applyNumberFormat="1" applyFont="1" applyAlignment="1">
      <alignment horizontal="left" vertical="center"/>
    </xf>
    <xf numFmtId="165" fontId="3" fillId="0" borderId="0" xfId="2" applyNumberFormat="1" applyFont="1" applyAlignment="1">
      <alignment horizontal="left" vertical="center"/>
    </xf>
    <xf numFmtId="165" fontId="3" fillId="0" borderId="0" xfId="0" applyNumberFormat="1" applyFont="1" applyAlignment="1">
      <alignment horizontal="left" vertical="center"/>
    </xf>
    <xf numFmtId="3" fontId="3" fillId="0" borderId="0" xfId="0" applyNumberFormat="1" applyFont="1" applyAlignment="1">
      <alignment horizontal="left" vertical="center"/>
    </xf>
    <xf numFmtId="14" fontId="3" fillId="0" borderId="0" xfId="0" applyNumberFormat="1" applyFont="1" applyAlignment="1">
      <alignment horizontal="left" vertical="center"/>
    </xf>
    <xf numFmtId="4" fontId="3" fillId="0" borderId="0" xfId="0" applyNumberFormat="1" applyFont="1" applyAlignment="1">
      <alignment horizontal="left" vertical="top" wrapText="1"/>
    </xf>
    <xf numFmtId="4" fontId="36" fillId="7" borderId="19" xfId="0" applyNumberFormat="1" applyFont="1" applyFill="1" applyBorder="1" applyAlignment="1">
      <alignment horizontal="left" vertical="center" wrapText="1"/>
    </xf>
    <xf numFmtId="165" fontId="2" fillId="0" borderId="0" xfId="0" applyNumberFormat="1" applyFont="1" applyAlignment="1">
      <alignment horizontal="left" vertical="center" wrapText="1"/>
    </xf>
    <xf numFmtId="4" fontId="10" fillId="8" borderId="19" xfId="0" applyNumberFormat="1" applyFont="1" applyFill="1" applyBorder="1" applyAlignment="1">
      <alignment horizontal="left" vertical="center" wrapText="1"/>
    </xf>
    <xf numFmtId="0" fontId="0" fillId="0" borderId="0" xfId="0" applyAlignment="1">
      <alignment horizontal="center" vertical="center"/>
    </xf>
    <xf numFmtId="14" fontId="9" fillId="7" borderId="19" xfId="0" applyNumberFormat="1" applyFont="1" applyFill="1" applyBorder="1" applyAlignment="1">
      <alignment horizontal="left" vertical="center" wrapText="1"/>
    </xf>
    <xf numFmtId="0" fontId="36" fillId="7" borderId="19" xfId="0" applyFont="1" applyFill="1" applyBorder="1" applyAlignment="1">
      <alignment horizontal="left" vertical="center" wrapText="1"/>
    </xf>
    <xf numFmtId="165" fontId="2" fillId="7" borderId="19" xfId="0" applyNumberFormat="1" applyFont="1" applyFill="1" applyBorder="1" applyAlignment="1">
      <alignment horizontal="left" vertical="center" wrapText="1"/>
    </xf>
    <xf numFmtId="0" fontId="10" fillId="7" borderId="19" xfId="0" applyFont="1" applyFill="1" applyBorder="1" applyAlignment="1">
      <alignment horizontal="left" vertical="center" wrapText="1"/>
    </xf>
    <xf numFmtId="0" fontId="31" fillId="7" borderId="19" xfId="0" applyFont="1" applyFill="1" applyBorder="1" applyAlignment="1">
      <alignment horizontal="left" vertical="center" wrapText="1"/>
    </xf>
    <xf numFmtId="4" fontId="2" fillId="7" borderId="19" xfId="0" applyNumberFormat="1" applyFont="1" applyFill="1" applyBorder="1" applyAlignment="1">
      <alignment horizontal="left" vertical="center" wrapText="1"/>
    </xf>
    <xf numFmtId="3" fontId="2" fillId="7" borderId="0" xfId="0" applyNumberFormat="1" applyFont="1" applyFill="1" applyAlignment="1">
      <alignment horizontal="left" vertical="center" wrapText="1"/>
    </xf>
    <xf numFmtId="3" fontId="2" fillId="0" borderId="0" xfId="0" applyNumberFormat="1" applyFont="1" applyAlignment="1">
      <alignment horizontal="left" vertical="center" wrapText="1"/>
    </xf>
    <xf numFmtId="3" fontId="0" fillId="0" borderId="0" xfId="0" applyNumberFormat="1" applyAlignment="1">
      <alignment horizontal="left" vertical="center" wrapText="1"/>
    </xf>
    <xf numFmtId="0" fontId="32" fillId="0" borderId="19" xfId="0" applyFont="1" applyBorder="1" applyAlignment="1">
      <alignment horizontal="left" vertical="center" wrapText="1"/>
    </xf>
    <xf numFmtId="3" fontId="0" fillId="0" borderId="19" xfId="0" applyNumberFormat="1" applyBorder="1" applyAlignment="1">
      <alignment horizontal="left" vertical="center" wrapText="1"/>
    </xf>
    <xf numFmtId="4" fontId="10" fillId="7" borderId="19" xfId="0" applyNumberFormat="1" applyFont="1" applyFill="1" applyBorder="1" applyAlignment="1">
      <alignment horizontal="left" vertical="center" wrapText="1"/>
    </xf>
    <xf numFmtId="0" fontId="10" fillId="6" borderId="19" xfId="0" applyFont="1" applyFill="1" applyBorder="1" applyAlignment="1">
      <alignment horizontal="left" vertical="center" wrapText="1"/>
    </xf>
    <xf numFmtId="0" fontId="32" fillId="6" borderId="19" xfId="0" applyFont="1" applyFill="1" applyBorder="1" applyAlignment="1">
      <alignment horizontal="left" vertical="center" wrapText="1"/>
    </xf>
    <xf numFmtId="4" fontId="10" fillId="6" borderId="19" xfId="0" applyNumberFormat="1" applyFont="1" applyFill="1" applyBorder="1" applyAlignment="1">
      <alignment horizontal="left" vertical="center" wrapText="1"/>
    </xf>
    <xf numFmtId="0" fontId="0" fillId="6" borderId="0" xfId="0" applyFill="1" applyAlignment="1">
      <alignment horizontal="left" vertical="center"/>
    </xf>
    <xf numFmtId="0" fontId="0" fillId="6" borderId="19" xfId="0" applyFill="1" applyBorder="1" applyAlignment="1">
      <alignment horizontal="left" vertical="center" wrapText="1"/>
    </xf>
    <xf numFmtId="4" fontId="0" fillId="7" borderId="19" xfId="0" applyNumberFormat="1" applyFill="1" applyBorder="1" applyAlignment="1">
      <alignment horizontal="left" vertical="center" wrapText="1"/>
    </xf>
    <xf numFmtId="0" fontId="10" fillId="9" borderId="19" xfId="0" applyFont="1" applyFill="1" applyBorder="1" applyAlignment="1">
      <alignment horizontal="left" vertical="center" wrapText="1"/>
    </xf>
    <xf numFmtId="165" fontId="32" fillId="6" borderId="19" xfId="0" applyNumberFormat="1" applyFont="1" applyFill="1" applyBorder="1" applyAlignment="1">
      <alignment horizontal="left" vertical="center" wrapText="1"/>
    </xf>
    <xf numFmtId="0" fontId="19" fillId="0" borderId="19" xfId="0" applyFont="1" applyFill="1" applyBorder="1" applyAlignment="1">
      <alignment horizontal="left" vertical="center" wrapText="1"/>
    </xf>
    <xf numFmtId="14" fontId="19" fillId="0" borderId="19" xfId="0" applyNumberFormat="1" applyFont="1" applyFill="1" applyBorder="1" applyAlignment="1">
      <alignment horizontal="left" vertical="center" wrapText="1"/>
    </xf>
    <xf numFmtId="0" fontId="19" fillId="0" borderId="0" xfId="0" applyFont="1" applyAlignment="1">
      <alignment horizontal="left" vertical="center" wrapText="1"/>
    </xf>
    <xf numFmtId="14" fontId="38" fillId="0" borderId="19" xfId="0" applyNumberFormat="1" applyFont="1" applyBorder="1" applyAlignment="1">
      <alignment horizontal="left" vertical="center" wrapText="1"/>
    </xf>
    <xf numFmtId="3" fontId="0" fillId="7" borderId="19" xfId="0" applyNumberFormat="1" applyFill="1" applyBorder="1" applyAlignment="1">
      <alignment horizontal="left" vertical="center" wrapText="1"/>
    </xf>
    <xf numFmtId="0" fontId="14" fillId="0" borderId="0" xfId="0" applyFont="1" applyAlignment="1">
      <alignment horizontal="center" vertical="center"/>
    </xf>
    <xf numFmtId="0" fontId="30" fillId="0" borderId="0" xfId="0" applyFont="1" applyAlignment="1">
      <alignment horizontal="center" vertical="center"/>
    </xf>
    <xf numFmtId="0" fontId="16" fillId="0" borderId="19" xfId="0" applyFont="1" applyBorder="1" applyAlignment="1">
      <alignment vertical="center"/>
    </xf>
    <xf numFmtId="165" fontId="15" fillId="11" borderId="19" xfId="0" applyNumberFormat="1" applyFont="1" applyFill="1" applyBorder="1" applyAlignment="1">
      <alignment horizontal="center" vertical="center"/>
    </xf>
    <xf numFmtId="165" fontId="15" fillId="11" borderId="14" xfId="0" applyNumberFormat="1" applyFont="1" applyFill="1" applyBorder="1" applyAlignment="1">
      <alignment horizontal="center" vertical="center"/>
    </xf>
    <xf numFmtId="0" fontId="20" fillId="11" borderId="23" xfId="0" applyFont="1" applyFill="1" applyBorder="1" applyAlignment="1">
      <alignment vertical="center"/>
    </xf>
    <xf numFmtId="0" fontId="20" fillId="11" borderId="19" xfId="0" applyFont="1" applyFill="1" applyBorder="1" applyAlignment="1">
      <alignment vertical="center"/>
    </xf>
    <xf numFmtId="165" fontId="20" fillId="11" borderId="19" xfId="0" applyNumberFormat="1" applyFont="1" applyFill="1" applyBorder="1" applyAlignment="1">
      <alignment vertical="center"/>
    </xf>
    <xf numFmtId="165" fontId="20" fillId="11" borderId="14" xfId="0" applyNumberFormat="1" applyFont="1" applyFill="1" applyBorder="1" applyAlignment="1">
      <alignment vertical="center"/>
    </xf>
    <xf numFmtId="0" fontId="15" fillId="11" borderId="23" xfId="0" applyFont="1" applyFill="1" applyBorder="1" applyAlignment="1">
      <alignment horizontal="center" vertical="center"/>
    </xf>
    <xf numFmtId="0" fontId="15" fillId="11" borderId="19" xfId="0" applyFont="1" applyFill="1" applyBorder="1" applyAlignment="1">
      <alignment horizontal="center" vertical="center"/>
    </xf>
    <xf numFmtId="14" fontId="0" fillId="0" borderId="19" xfId="0" applyNumberFormat="1" applyFont="1" applyFill="1" applyBorder="1" applyAlignment="1">
      <alignment horizontal="left" vertical="center" wrapText="1"/>
    </xf>
    <xf numFmtId="14" fontId="38" fillId="0" borderId="19" xfId="0" applyNumberFormat="1" applyFont="1" applyFill="1" applyBorder="1" applyAlignment="1">
      <alignment horizontal="left" vertical="center" wrapText="1"/>
    </xf>
    <xf numFmtId="14" fontId="19" fillId="0" borderId="3" xfId="0" applyNumberFormat="1" applyFont="1" applyFill="1" applyBorder="1" applyAlignment="1">
      <alignment horizontal="left" vertical="center"/>
    </xf>
    <xf numFmtId="4" fontId="18" fillId="0" borderId="19" xfId="0" applyNumberFormat="1" applyFont="1" applyBorder="1" applyAlignment="1">
      <alignment horizontal="center" vertical="center"/>
    </xf>
    <xf numFmtId="4" fontId="14" fillId="0" borderId="0" xfId="0" applyNumberFormat="1" applyFont="1" applyAlignment="1">
      <alignment horizontal="center" vertical="center"/>
    </xf>
    <xf numFmtId="0" fontId="41" fillId="0" borderId="19" xfId="0" applyFont="1" applyFill="1" applyBorder="1" applyAlignment="1">
      <alignment horizontal="left" vertical="center" wrapText="1"/>
    </xf>
    <xf numFmtId="14" fontId="41" fillId="0" borderId="19" xfId="0" applyNumberFormat="1" applyFont="1" applyFill="1" applyBorder="1" applyAlignment="1">
      <alignment horizontal="left" vertical="center" wrapText="1"/>
    </xf>
    <xf numFmtId="0" fontId="0" fillId="0" borderId="19" xfId="0" applyBorder="1"/>
    <xf numFmtId="0" fontId="44" fillId="0" borderId="0" xfId="0" applyFont="1"/>
    <xf numFmtId="0" fontId="41" fillId="0" borderId="19" xfId="0" applyFont="1" applyBorder="1"/>
    <xf numFmtId="4" fontId="0" fillId="0" borderId="19" xfId="0" applyNumberFormat="1" applyBorder="1"/>
    <xf numFmtId="4" fontId="41" fillId="0" borderId="19" xfId="0" applyNumberFormat="1" applyFont="1" applyBorder="1"/>
    <xf numFmtId="0" fontId="9" fillId="0" borderId="19" xfId="0" applyFont="1" applyBorder="1"/>
    <xf numFmtId="0" fontId="19" fillId="0" borderId="4" xfId="0" applyFont="1" applyFill="1" applyBorder="1" applyAlignment="1">
      <alignment horizontal="left" vertical="center" wrapText="1"/>
    </xf>
    <xf numFmtId="0" fontId="38" fillId="0" borderId="6" xfId="0" applyFont="1" applyFill="1" applyBorder="1" applyAlignment="1">
      <alignment horizontal="left" vertical="center" wrapText="1"/>
    </xf>
    <xf numFmtId="0" fontId="38" fillId="0" borderId="8" xfId="0" applyFont="1" applyFill="1" applyBorder="1" applyAlignment="1">
      <alignment horizontal="left" vertical="center" wrapText="1"/>
    </xf>
    <xf numFmtId="0" fontId="19" fillId="0" borderId="4" xfId="0" applyFont="1" applyBorder="1" applyAlignment="1">
      <alignment horizontal="left" vertical="center" wrapText="1"/>
    </xf>
    <xf numFmtId="0" fontId="38" fillId="0" borderId="6" xfId="0" applyFont="1" applyBorder="1" applyAlignment="1">
      <alignment horizontal="left" vertical="center" wrapText="1"/>
    </xf>
    <xf numFmtId="0" fontId="19" fillId="0" borderId="6" xfId="0" applyFont="1" applyBorder="1" applyAlignment="1">
      <alignment horizontal="left" vertical="center" wrapText="1"/>
    </xf>
    <xf numFmtId="0" fontId="19" fillId="0" borderId="3" xfId="0" applyFont="1" applyBorder="1" applyAlignment="1">
      <alignment horizontal="left" vertical="center"/>
    </xf>
    <xf numFmtId="4" fontId="19" fillId="0" borderId="3" xfId="0" applyNumberFormat="1" applyFont="1" applyBorder="1" applyAlignment="1">
      <alignment horizontal="left" vertical="center" wrapText="1"/>
    </xf>
    <xf numFmtId="3" fontId="19" fillId="0" borderId="3" xfId="0" applyNumberFormat="1" applyFont="1" applyBorder="1" applyAlignment="1">
      <alignment horizontal="left" vertical="center" wrapText="1"/>
    </xf>
    <xf numFmtId="0" fontId="0" fillId="0" borderId="0" xfId="0" applyBorder="1"/>
    <xf numFmtId="0" fontId="19" fillId="0" borderId="0" xfId="0" applyFont="1" applyBorder="1" applyAlignment="1">
      <alignment horizontal="left" vertical="center" wrapText="1"/>
    </xf>
    <xf numFmtId="4" fontId="19" fillId="0" borderId="0" xfId="0" applyNumberFormat="1" applyFont="1" applyBorder="1" applyAlignment="1">
      <alignment horizontal="left" vertical="center" wrapText="1"/>
    </xf>
    <xf numFmtId="3" fontId="19" fillId="0" borderId="0" xfId="0" applyNumberFormat="1" applyFont="1" applyBorder="1" applyAlignment="1">
      <alignment horizontal="left" vertical="center" wrapText="1"/>
    </xf>
    <xf numFmtId="165" fontId="19" fillId="0" borderId="0" xfId="0" applyNumberFormat="1" applyFont="1" applyFill="1" applyBorder="1" applyAlignment="1">
      <alignment horizontal="left" vertical="center"/>
    </xf>
    <xf numFmtId="3" fontId="19" fillId="0" borderId="0" xfId="0" applyNumberFormat="1" applyFont="1" applyBorder="1" applyAlignment="1">
      <alignment horizontal="left" vertical="center"/>
    </xf>
    <xf numFmtId="0" fontId="19" fillId="0" borderId="0" xfId="0" applyFont="1" applyBorder="1" applyAlignment="1">
      <alignment horizontal="left" vertical="center"/>
    </xf>
    <xf numFmtId="4" fontId="19" fillId="0" borderId="0" xfId="0" applyNumberFormat="1" applyFont="1" applyFill="1" applyBorder="1" applyAlignment="1">
      <alignment horizontal="left" vertical="center" wrapText="1"/>
    </xf>
    <xf numFmtId="4" fontId="19" fillId="0" borderId="0" xfId="0" applyNumberFormat="1" applyFont="1" applyFill="1" applyBorder="1" applyAlignment="1">
      <alignment horizontal="left" vertical="center"/>
    </xf>
    <xf numFmtId="3"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xf>
    <xf numFmtId="166" fontId="19" fillId="0" borderId="0" xfId="0" applyNumberFormat="1" applyFont="1" applyFill="1" applyBorder="1" applyAlignment="1">
      <alignment horizontal="left" vertical="center"/>
    </xf>
    <xf numFmtId="4" fontId="19" fillId="0" borderId="0" xfId="0" applyNumberFormat="1" applyFont="1" applyBorder="1" applyAlignment="1">
      <alignment horizontal="left" vertical="center"/>
    </xf>
    <xf numFmtId="165" fontId="19" fillId="0" borderId="0" xfId="0" applyNumberFormat="1" applyFont="1" applyFill="1" applyBorder="1" applyAlignment="1">
      <alignment horizontal="left" vertical="center" wrapText="1"/>
    </xf>
    <xf numFmtId="0" fontId="19" fillId="0" borderId="0" xfId="0" applyFont="1" applyFill="1" applyBorder="1" applyAlignment="1">
      <alignment horizontal="left" vertical="center" wrapText="1"/>
    </xf>
    <xf numFmtId="0" fontId="38" fillId="0" borderId="0" xfId="0" applyFont="1" applyFill="1" applyBorder="1" applyAlignment="1">
      <alignment horizontal="left" vertical="center" wrapText="1"/>
    </xf>
    <xf numFmtId="165" fontId="38" fillId="0" borderId="0" xfId="0" applyNumberFormat="1" applyFont="1" applyFill="1" applyBorder="1" applyAlignment="1">
      <alignment horizontal="left" vertical="center" wrapText="1"/>
    </xf>
    <xf numFmtId="4" fontId="38" fillId="0" borderId="0" xfId="0" applyNumberFormat="1" applyFont="1" applyFill="1" applyBorder="1" applyAlignment="1">
      <alignment horizontal="left" vertical="center" wrapText="1"/>
    </xf>
    <xf numFmtId="165" fontId="19" fillId="0" borderId="0" xfId="0" applyNumberFormat="1" applyFont="1" applyBorder="1" applyAlignment="1">
      <alignment horizontal="left" vertical="center"/>
    </xf>
    <xf numFmtId="166" fontId="19" fillId="0" borderId="0" xfId="0" applyNumberFormat="1" applyFont="1" applyBorder="1" applyAlignment="1">
      <alignment horizontal="left" vertical="center"/>
    </xf>
    <xf numFmtId="0" fontId="38" fillId="0" borderId="0" xfId="0" applyFont="1" applyBorder="1" applyAlignment="1">
      <alignment horizontal="left" vertical="center" wrapText="1"/>
    </xf>
    <xf numFmtId="165" fontId="38" fillId="0" borderId="0" xfId="0" applyNumberFormat="1" applyFont="1" applyBorder="1" applyAlignment="1">
      <alignment horizontal="left" vertical="center" wrapText="1"/>
    </xf>
    <xf numFmtId="4" fontId="38" fillId="0" borderId="0" xfId="0" applyNumberFormat="1" applyFont="1" applyBorder="1" applyAlignment="1">
      <alignment horizontal="left" vertical="center" wrapText="1"/>
    </xf>
    <xf numFmtId="165" fontId="19" fillId="0" borderId="0" xfId="0" applyNumberFormat="1" applyFont="1" applyBorder="1" applyAlignment="1">
      <alignment horizontal="left" vertical="center" wrapText="1"/>
    </xf>
    <xf numFmtId="0" fontId="41" fillId="0" borderId="0" xfId="0" applyFont="1"/>
    <xf numFmtId="165" fontId="0" fillId="0" borderId="19" xfId="0" applyNumberFormat="1" applyBorder="1"/>
    <xf numFmtId="0" fontId="19" fillId="0" borderId="6" xfId="0" applyFont="1" applyFill="1" applyBorder="1" applyAlignment="1">
      <alignment horizontal="left" vertical="center" wrapText="1"/>
    </xf>
    <xf numFmtId="3" fontId="19" fillId="0" borderId="9" xfId="0" applyNumberFormat="1" applyFont="1" applyFill="1" applyBorder="1" applyAlignment="1">
      <alignment horizontal="left" vertical="center" wrapText="1"/>
    </xf>
    <xf numFmtId="165" fontId="38" fillId="0" borderId="18" xfId="0" applyNumberFormat="1" applyFont="1" applyFill="1" applyBorder="1" applyAlignment="1">
      <alignment horizontal="left" vertical="center" wrapText="1"/>
    </xf>
    <xf numFmtId="0" fontId="41" fillId="0" borderId="19" xfId="0" applyFont="1" applyBorder="1" applyAlignment="1">
      <alignment horizontal="left" vertical="center" wrapText="1"/>
    </xf>
    <xf numFmtId="14" fontId="33" fillId="10" borderId="5" xfId="0" applyNumberFormat="1" applyFont="1" applyFill="1" applyBorder="1" applyAlignment="1">
      <alignment horizontal="center" vertical="center" wrapText="1"/>
    </xf>
    <xf numFmtId="3" fontId="33" fillId="10" borderId="7" xfId="0" applyNumberFormat="1" applyFont="1" applyFill="1" applyBorder="1" applyAlignment="1">
      <alignment horizontal="center" vertical="center" wrapText="1"/>
    </xf>
    <xf numFmtId="165" fontId="33" fillId="10" borderId="7" xfId="0" applyNumberFormat="1" applyFont="1" applyFill="1" applyBorder="1" applyAlignment="1">
      <alignment horizontal="center" vertical="center" wrapText="1"/>
    </xf>
    <xf numFmtId="4" fontId="33" fillId="10" borderId="7" xfId="0" applyNumberFormat="1" applyFont="1" applyFill="1" applyBorder="1" applyAlignment="1">
      <alignment horizontal="center" vertical="center" wrapText="1"/>
    </xf>
    <xf numFmtId="164" fontId="4" fillId="6" borderId="19" xfId="2" applyFont="1" applyFill="1" applyBorder="1" applyAlignment="1">
      <alignment horizontal="right" vertical="center" wrapText="1"/>
    </xf>
    <xf numFmtId="14" fontId="44" fillId="0" borderId="0" xfId="0" applyNumberFormat="1" applyFont="1"/>
    <xf numFmtId="3" fontId="14" fillId="0" borderId="0" xfId="0" applyNumberFormat="1" applyFont="1"/>
    <xf numFmtId="0" fontId="0" fillId="6" borderId="19" xfId="0" applyFont="1" applyFill="1" applyBorder="1" applyAlignment="1">
      <alignment horizontal="left" vertical="center"/>
    </xf>
    <xf numFmtId="14" fontId="0" fillId="6" borderId="19" xfId="0" applyNumberFormat="1" applyFont="1" applyFill="1" applyBorder="1" applyAlignment="1">
      <alignment horizontal="left" vertical="center" wrapText="1"/>
    </xf>
    <xf numFmtId="0" fontId="0" fillId="6" borderId="19" xfId="0" applyFont="1" applyFill="1" applyBorder="1" applyAlignment="1">
      <alignment horizontal="left" vertical="center" wrapText="1"/>
    </xf>
    <xf numFmtId="164" fontId="0" fillId="6" borderId="19" xfId="2" applyFont="1" applyFill="1" applyBorder="1" applyAlignment="1">
      <alignment horizontal="right" vertical="center" wrapText="1"/>
    </xf>
    <xf numFmtId="164" fontId="4" fillId="0" borderId="19" xfId="2" applyFont="1" applyFill="1" applyBorder="1" applyAlignment="1">
      <alignment horizontal="right" vertical="center" wrapText="1"/>
    </xf>
    <xf numFmtId="14" fontId="0" fillId="6" borderId="19" xfId="0" applyNumberFormat="1" applyFont="1" applyFill="1" applyBorder="1" applyAlignment="1">
      <alignment horizontal="left" vertical="center"/>
    </xf>
    <xf numFmtId="164" fontId="4" fillId="6" borderId="16" xfId="2" applyFont="1" applyFill="1" applyBorder="1" applyAlignment="1">
      <alignment horizontal="right" wrapText="1"/>
    </xf>
    <xf numFmtId="164" fontId="4" fillId="6" borderId="19" xfId="2" applyFont="1" applyFill="1" applyBorder="1" applyAlignment="1">
      <alignment horizontal="right" wrapText="1"/>
    </xf>
    <xf numFmtId="0" fontId="0" fillId="6" borderId="16" xfId="0" applyFont="1" applyFill="1" applyBorder="1" applyAlignment="1">
      <alignment horizontal="left" vertical="center"/>
    </xf>
    <xf numFmtId="164" fontId="4" fillId="6" borderId="16" xfId="2" applyFont="1" applyFill="1" applyBorder="1" applyAlignment="1">
      <alignment horizontal="right" vertical="center" wrapText="1"/>
    </xf>
    <xf numFmtId="0" fontId="42" fillId="6" borderId="19" xfId="0" applyFont="1" applyFill="1" applyBorder="1" applyAlignment="1">
      <alignment horizontal="left" vertical="center" wrapText="1"/>
    </xf>
    <xf numFmtId="4" fontId="19" fillId="6" borderId="19" xfId="0" applyNumberFormat="1" applyFont="1" applyFill="1" applyBorder="1" applyAlignment="1">
      <alignment horizontal="left" vertical="center" wrapText="1"/>
    </xf>
    <xf numFmtId="0" fontId="0" fillId="6" borderId="6" xfId="0" applyFont="1" applyFill="1" applyBorder="1" applyAlignment="1">
      <alignment horizontal="left" vertical="center"/>
    </xf>
    <xf numFmtId="164" fontId="4" fillId="6" borderId="3" xfId="2" applyFont="1" applyFill="1" applyBorder="1" applyAlignment="1">
      <alignment horizontal="right" vertical="center" wrapText="1"/>
    </xf>
    <xf numFmtId="0" fontId="0" fillId="6" borderId="9" xfId="0" applyFont="1" applyFill="1" applyBorder="1" applyAlignment="1">
      <alignment horizontal="left" vertical="center"/>
    </xf>
    <xf numFmtId="165" fontId="0" fillId="6" borderId="19" xfId="0" applyNumberFormat="1" applyFont="1" applyFill="1" applyBorder="1" applyAlignment="1">
      <alignment horizontal="right" vertical="center" wrapText="1"/>
    </xf>
    <xf numFmtId="3" fontId="33" fillId="6" borderId="19" xfId="0" applyNumberFormat="1" applyFont="1" applyFill="1" applyBorder="1" applyAlignment="1">
      <alignment horizontal="left" vertical="center" wrapText="1"/>
    </xf>
    <xf numFmtId="165" fontId="33" fillId="6" borderId="19" xfId="0" applyNumberFormat="1" applyFont="1" applyFill="1" applyBorder="1" applyAlignment="1">
      <alignment horizontal="center" vertical="center" wrapText="1"/>
    </xf>
    <xf numFmtId="164" fontId="41" fillId="0" borderId="19" xfId="2" applyFont="1" applyFill="1" applyBorder="1" applyAlignment="1">
      <alignment horizontal="right" vertical="center" wrapText="1"/>
    </xf>
    <xf numFmtId="14" fontId="4" fillId="6" borderId="19" xfId="1" applyNumberFormat="1" applyFont="1" applyFill="1" applyBorder="1" applyAlignment="1">
      <alignment horizontal="left" vertical="center" wrapText="1"/>
    </xf>
    <xf numFmtId="3" fontId="0" fillId="6" borderId="19" xfId="1" applyNumberFormat="1" applyFont="1" applyFill="1" applyBorder="1" applyAlignment="1">
      <alignment horizontal="left" vertical="center" wrapText="1"/>
    </xf>
    <xf numFmtId="165" fontId="0" fillId="6" borderId="19" xfId="1" applyNumberFormat="1" applyFont="1" applyFill="1" applyBorder="1" applyAlignment="1">
      <alignment horizontal="left" vertical="center" wrapText="1"/>
    </xf>
    <xf numFmtId="14" fontId="0" fillId="0" borderId="19" xfId="0" applyNumberFormat="1" applyFont="1" applyBorder="1" applyAlignment="1">
      <alignment horizontal="left" vertical="center" wrapText="1"/>
    </xf>
    <xf numFmtId="3" fontId="4" fillId="6" borderId="11" xfId="1" applyNumberFormat="1" applyFont="1" applyFill="1" applyBorder="1" applyAlignment="1">
      <alignment horizontal="left" vertical="center" wrapText="1"/>
    </xf>
    <xf numFmtId="164" fontId="4" fillId="6" borderId="3" xfId="2" applyFont="1" applyFill="1" applyBorder="1" applyAlignment="1">
      <alignment horizontal="right" wrapText="1"/>
    </xf>
    <xf numFmtId="4" fontId="18" fillId="0" borderId="19" xfId="2" applyNumberFormat="1" applyFont="1" applyBorder="1" applyAlignment="1">
      <alignment horizontal="center" vertical="center"/>
    </xf>
    <xf numFmtId="0" fontId="41" fillId="13" borderId="19" xfId="0" applyFont="1" applyFill="1" applyBorder="1" applyAlignment="1">
      <alignment horizontal="left" vertical="center" wrapText="1"/>
    </xf>
    <xf numFmtId="0" fontId="41" fillId="13" borderId="19" xfId="0" applyFont="1" applyFill="1" applyBorder="1" applyAlignment="1">
      <alignment horizontal="left" vertical="center"/>
    </xf>
    <xf numFmtId="164" fontId="41" fillId="13" borderId="19" xfId="2" applyFont="1" applyFill="1" applyBorder="1" applyAlignment="1">
      <alignment horizontal="right" vertical="center" wrapText="1"/>
    </xf>
    <xf numFmtId="164" fontId="41" fillId="13" borderId="19" xfId="2" applyFont="1" applyFill="1" applyBorder="1" applyAlignment="1">
      <alignment horizontal="right" wrapText="1"/>
    </xf>
    <xf numFmtId="3" fontId="41" fillId="13" borderId="19" xfId="1" applyNumberFormat="1" applyFont="1" applyFill="1" applyBorder="1" applyAlignment="1">
      <alignment horizontal="left" vertical="center" wrapText="1"/>
    </xf>
    <xf numFmtId="0" fontId="0" fillId="0" borderId="0" xfId="0" applyAlignment="1">
      <alignment horizontal="left"/>
    </xf>
    <xf numFmtId="0" fontId="0" fillId="6" borderId="6" xfId="0" applyFont="1" applyFill="1" applyBorder="1" applyAlignment="1">
      <alignment horizontal="left" vertical="center" wrapText="1"/>
    </xf>
    <xf numFmtId="0" fontId="0" fillId="0" borderId="19" xfId="0" applyFont="1" applyBorder="1" applyAlignment="1">
      <alignment horizontal="left" vertical="center" wrapText="1"/>
    </xf>
    <xf numFmtId="3" fontId="0" fillId="6" borderId="19" xfId="1" applyNumberFormat="1" applyFont="1" applyFill="1" applyBorder="1" applyAlignment="1">
      <alignment horizontal="left" wrapText="1"/>
    </xf>
    <xf numFmtId="0" fontId="0" fillId="6" borderId="19" xfId="0" applyFont="1" applyFill="1" applyBorder="1" applyAlignment="1">
      <alignment horizontal="left"/>
    </xf>
    <xf numFmtId="14" fontId="33" fillId="6" borderId="19" xfId="0" applyNumberFormat="1" applyFont="1" applyFill="1" applyBorder="1" applyAlignment="1">
      <alignment horizontal="left" vertical="center" wrapText="1"/>
    </xf>
    <xf numFmtId="14" fontId="0" fillId="6" borderId="19" xfId="0" applyNumberFormat="1" applyFont="1" applyFill="1" applyBorder="1" applyAlignment="1">
      <alignment horizontal="left"/>
    </xf>
    <xf numFmtId="165" fontId="0" fillId="6" borderId="19" xfId="40" applyNumberFormat="1" applyFont="1" applyFill="1" applyBorder="1" applyAlignment="1">
      <alignment horizontal="left" wrapText="1"/>
    </xf>
    <xf numFmtId="3" fontId="4" fillId="6" borderId="19" xfId="1" applyNumberFormat="1" applyFont="1" applyFill="1" applyBorder="1" applyAlignment="1">
      <alignment horizontal="left" wrapText="1"/>
    </xf>
    <xf numFmtId="3" fontId="9" fillId="0" borderId="17" xfId="1" applyNumberFormat="1" applyFont="1" applyBorder="1" applyAlignment="1">
      <alignment horizontal="left" vertical="center" wrapText="1"/>
    </xf>
    <xf numFmtId="165" fontId="4" fillId="6" borderId="9" xfId="40" applyNumberFormat="1" applyFont="1" applyFill="1" applyBorder="1" applyAlignment="1">
      <alignment horizontal="left" vertical="center" wrapText="1"/>
    </xf>
    <xf numFmtId="14" fontId="0" fillId="0" borderId="16" xfId="0" applyNumberFormat="1" applyBorder="1" applyAlignment="1">
      <alignment horizontal="left" vertical="center" wrapText="1"/>
    </xf>
    <xf numFmtId="14" fontId="2" fillId="0" borderId="16" xfId="0" applyNumberFormat="1" applyFont="1" applyBorder="1" applyAlignment="1">
      <alignment horizontal="left" vertical="center" wrapText="1"/>
    </xf>
    <xf numFmtId="165" fontId="0" fillId="0" borderId="0" xfId="0" applyNumberFormat="1"/>
    <xf numFmtId="4" fontId="18" fillId="0" borderId="0" xfId="0" applyNumberFormat="1" applyFont="1" applyBorder="1" applyAlignment="1">
      <alignment horizontal="center" vertical="center"/>
    </xf>
    <xf numFmtId="0" fontId="46" fillId="14" borderId="20" xfId="0" applyFont="1" applyFill="1" applyBorder="1"/>
    <xf numFmtId="165" fontId="46" fillId="14" borderId="21" xfId="0" applyNumberFormat="1" applyFont="1" applyFill="1" applyBorder="1"/>
    <xf numFmtId="0" fontId="47" fillId="8" borderId="22" xfId="0" applyFont="1" applyFill="1" applyBorder="1"/>
    <xf numFmtId="0" fontId="47" fillId="14" borderId="23" xfId="0" applyFont="1" applyFill="1" applyBorder="1" applyAlignment="1">
      <alignment wrapText="1"/>
    </xf>
    <xf numFmtId="165" fontId="46" fillId="14" borderId="19" xfId="0" applyNumberFormat="1" applyFont="1" applyFill="1" applyBorder="1" applyAlignment="1">
      <alignment wrapText="1"/>
    </xf>
    <xf numFmtId="0" fontId="47" fillId="8" borderId="14" xfId="0" applyFont="1" applyFill="1" applyBorder="1" applyAlignment="1">
      <alignment wrapText="1"/>
    </xf>
    <xf numFmtId="0" fontId="46" fillId="15" borderId="24" xfId="0" applyFont="1" applyFill="1" applyBorder="1" applyAlignment="1">
      <alignment wrapText="1"/>
    </xf>
    <xf numFmtId="165" fontId="46" fillId="15" borderId="25" xfId="0" applyNumberFormat="1" applyFont="1" applyFill="1" applyBorder="1"/>
    <xf numFmtId="165" fontId="47" fillId="8" borderId="26" xfId="0" applyNumberFormat="1" applyFont="1" applyFill="1" applyBorder="1"/>
    <xf numFmtId="14" fontId="25" fillId="4" borderId="19" xfId="1" applyNumberFormat="1" applyFont="1" applyFill="1" applyBorder="1" applyAlignment="1">
      <alignment horizontal="center" vertical="center"/>
    </xf>
    <xf numFmtId="165" fontId="25" fillId="4" borderId="19" xfId="1" applyNumberFormat="1" applyFont="1" applyFill="1" applyBorder="1" applyAlignment="1">
      <alignment horizontal="center" vertical="center" wrapText="1"/>
    </xf>
    <xf numFmtId="165" fontId="25" fillId="4" borderId="19" xfId="1" applyNumberFormat="1" applyFont="1" applyFill="1" applyBorder="1" applyAlignment="1">
      <alignment horizontal="center" vertical="center"/>
    </xf>
    <xf numFmtId="165" fontId="25" fillId="5" borderId="19" xfId="1" applyNumberFormat="1" applyFont="1" applyFill="1" applyBorder="1" applyAlignment="1">
      <alignment horizontal="center" vertical="center" wrapText="1"/>
    </xf>
    <xf numFmtId="165" fontId="25" fillId="4" borderId="6" xfId="1" applyNumberFormat="1" applyFont="1" applyFill="1" applyBorder="1" applyAlignment="1">
      <alignment horizontal="center" vertical="center" wrapText="1"/>
    </xf>
    <xf numFmtId="165" fontId="48" fillId="8" borderId="19" xfId="1" applyNumberFormat="1" applyFont="1" applyFill="1" applyBorder="1" applyAlignment="1">
      <alignment horizontal="center" vertical="center"/>
    </xf>
    <xf numFmtId="165" fontId="18" fillId="0" borderId="19" xfId="2" applyNumberFormat="1" applyFont="1" applyBorder="1"/>
    <xf numFmtId="165" fontId="27" fillId="0" borderId="19" xfId="0" applyNumberFormat="1" applyFont="1" applyBorder="1" applyAlignment="1">
      <alignment vertical="top" wrapText="1"/>
    </xf>
    <xf numFmtId="165" fontId="49" fillId="0" borderId="19" xfId="2" applyNumberFormat="1" applyFont="1" applyBorder="1"/>
    <xf numFmtId="165" fontId="49" fillId="0" borderId="6" xfId="2" applyNumberFormat="1" applyFont="1" applyBorder="1"/>
    <xf numFmtId="165" fontId="48" fillId="8" borderId="19" xfId="2" applyNumberFormat="1" applyFont="1" applyFill="1" applyBorder="1"/>
    <xf numFmtId="14" fontId="25" fillId="0" borderId="19" xfId="0" applyNumberFormat="1" applyFont="1" applyBorder="1"/>
    <xf numFmtId="165" fontId="25" fillId="0" borderId="19" xfId="0" applyNumberFormat="1" applyFont="1" applyBorder="1"/>
    <xf numFmtId="165" fontId="25" fillId="0" borderId="19" xfId="2" applyNumberFormat="1" applyFont="1" applyBorder="1"/>
    <xf numFmtId="165" fontId="26" fillId="0" borderId="19" xfId="0" applyNumberFormat="1" applyFont="1" applyBorder="1" applyAlignment="1">
      <alignment vertical="top" wrapText="1"/>
    </xf>
    <xf numFmtId="165" fontId="25" fillId="0" borderId="6" xfId="2" applyNumberFormat="1" applyFont="1" applyBorder="1"/>
    <xf numFmtId="14" fontId="50" fillId="16" borderId="19" xfId="0" applyNumberFormat="1" applyFont="1" applyFill="1" applyBorder="1"/>
    <xf numFmtId="165" fontId="34" fillId="16" borderId="19" xfId="2" applyNumberFormat="1" applyFont="1" applyFill="1" applyBorder="1"/>
    <xf numFmtId="165" fontId="30" fillId="16" borderId="19" xfId="0" applyNumberFormat="1" applyFont="1" applyFill="1" applyBorder="1"/>
    <xf numFmtId="165" fontId="34" fillId="16" borderId="16" xfId="2" applyNumberFormat="1" applyFont="1" applyFill="1" applyBorder="1"/>
    <xf numFmtId="165" fontId="34" fillId="16" borderId="5" xfId="2" applyNumberFormat="1" applyFont="1" applyFill="1" applyBorder="1"/>
    <xf numFmtId="165" fontId="34" fillId="16" borderId="12" xfId="2" applyNumberFormat="1" applyFont="1" applyFill="1" applyBorder="1"/>
    <xf numFmtId="165" fontId="48" fillId="16" borderId="19" xfId="2" applyNumberFormat="1" applyFont="1" applyFill="1" applyBorder="1"/>
    <xf numFmtId="14" fontId="27" fillId="0" borderId="19" xfId="0" applyNumberFormat="1" applyFont="1" applyBorder="1"/>
    <xf numFmtId="165" fontId="27" fillId="0" borderId="19" xfId="0" applyNumberFormat="1" applyFont="1" applyBorder="1"/>
    <xf numFmtId="165" fontId="18" fillId="0" borderId="19" xfId="2" applyNumberFormat="1" applyFont="1" applyBorder="1" applyAlignment="1">
      <alignment horizontal="center"/>
    </xf>
    <xf numFmtId="165" fontId="28" fillId="0" borderId="19" xfId="2" applyNumberFormat="1" applyFont="1" applyBorder="1"/>
    <xf numFmtId="165" fontId="27" fillId="0" borderId="6" xfId="0" applyNumberFormat="1" applyFont="1" applyBorder="1"/>
    <xf numFmtId="0" fontId="51" fillId="0" borderId="19" xfId="0" applyFont="1" applyBorder="1"/>
    <xf numFmtId="165" fontId="51" fillId="0" borderId="19" xfId="0" applyNumberFormat="1" applyFont="1" applyBorder="1"/>
    <xf numFmtId="165" fontId="51" fillId="0" borderId="19" xfId="2" applyNumberFormat="1" applyFont="1" applyBorder="1"/>
    <xf numFmtId="165" fontId="51" fillId="0" borderId="6" xfId="2" applyNumberFormat="1" applyFont="1" applyBorder="1"/>
    <xf numFmtId="0" fontId="29" fillId="17" borderId="19" xfId="0" applyFont="1" applyFill="1" applyBorder="1"/>
    <xf numFmtId="165" fontId="26" fillId="17" borderId="19" xfId="0" applyNumberFormat="1" applyFont="1" applyFill="1" applyBorder="1"/>
    <xf numFmtId="165" fontId="26" fillId="17" borderId="6" xfId="0" applyNumberFormat="1" applyFont="1" applyFill="1" applyBorder="1"/>
    <xf numFmtId="165" fontId="48" fillId="17" borderId="19" xfId="2" applyNumberFormat="1" applyFont="1" applyFill="1" applyBorder="1"/>
    <xf numFmtId="0" fontId="52" fillId="0" borderId="16" xfId="0" applyFont="1" applyBorder="1"/>
    <xf numFmtId="165" fontId="53" fillId="0" borderId="16" xfId="0" applyNumberFormat="1" applyFont="1" applyBorder="1"/>
    <xf numFmtId="165" fontId="53" fillId="0" borderId="33" xfId="0" applyNumberFormat="1" applyFont="1" applyBorder="1"/>
    <xf numFmtId="165" fontId="54" fillId="8" borderId="19" xfId="2" applyNumberFormat="1" applyFont="1" applyFill="1" applyBorder="1"/>
    <xf numFmtId="0" fontId="29" fillId="0" borderId="16" xfId="0" applyFont="1" applyBorder="1"/>
    <xf numFmtId="165" fontId="26" fillId="0" borderId="16" xfId="0" applyNumberFormat="1" applyFont="1" applyBorder="1"/>
    <xf numFmtId="165" fontId="26" fillId="0" borderId="33" xfId="0" applyNumberFormat="1" applyFont="1" applyBorder="1"/>
    <xf numFmtId="0" fontId="29" fillId="12" borderId="18" xfId="0" applyFont="1" applyFill="1" applyBorder="1"/>
    <xf numFmtId="165" fontId="26" fillId="12" borderId="15" xfId="0" applyNumberFormat="1" applyFont="1" applyFill="1" applyBorder="1"/>
    <xf numFmtId="165" fontId="26" fillId="12" borderId="30" xfId="0" applyNumberFormat="1" applyFont="1" applyFill="1" applyBorder="1"/>
    <xf numFmtId="165" fontId="48" fillId="12" borderId="19" xfId="2" applyNumberFormat="1" applyFont="1" applyFill="1" applyBorder="1"/>
    <xf numFmtId="0" fontId="27" fillId="0" borderId="3" xfId="0" applyFont="1" applyBorder="1"/>
    <xf numFmtId="165" fontId="27" fillId="0" borderId="3" xfId="0" applyNumberFormat="1" applyFont="1" applyBorder="1"/>
    <xf numFmtId="165" fontId="27" fillId="0" borderId="13" xfId="0" applyNumberFormat="1" applyFont="1" applyBorder="1"/>
    <xf numFmtId="0" fontId="29" fillId="0" borderId="19" xfId="0" applyFont="1" applyBorder="1"/>
    <xf numFmtId="165" fontId="29" fillId="0" borderId="19" xfId="0" applyNumberFormat="1" applyFont="1" applyBorder="1"/>
    <xf numFmtId="165" fontId="26" fillId="0" borderId="19" xfId="0" applyNumberFormat="1" applyFont="1" applyBorder="1"/>
    <xf numFmtId="165" fontId="29" fillId="0" borderId="19" xfId="2" applyNumberFormat="1" applyFont="1" applyBorder="1"/>
    <xf numFmtId="165" fontId="29" fillId="0" borderId="6" xfId="2" applyNumberFormat="1" applyFont="1" applyBorder="1"/>
    <xf numFmtId="0" fontId="27" fillId="0" borderId="0" xfId="0" applyFont="1"/>
    <xf numFmtId="165" fontId="27" fillId="0" borderId="0" xfId="0" applyNumberFormat="1" applyFont="1"/>
    <xf numFmtId="0" fontId="30" fillId="0" borderId="0" xfId="0" applyFont="1"/>
    <xf numFmtId="165" fontId="41" fillId="0" borderId="0" xfId="0" applyNumberFormat="1" applyFont="1"/>
    <xf numFmtId="4" fontId="14" fillId="0" borderId="0" xfId="0" applyNumberFormat="1" applyFont="1" applyBorder="1" applyAlignment="1">
      <alignment horizontal="center" vertical="center"/>
    </xf>
    <xf numFmtId="0" fontId="47" fillId="6" borderId="0" xfId="0" applyFont="1" applyFill="1" applyBorder="1"/>
    <xf numFmtId="0" fontId="47" fillId="6" borderId="0" xfId="0" applyFont="1" applyFill="1" applyBorder="1" applyAlignment="1">
      <alignment wrapText="1"/>
    </xf>
    <xf numFmtId="165" fontId="47" fillId="6" borderId="0" xfId="0" applyNumberFormat="1" applyFont="1" applyFill="1" applyBorder="1"/>
    <xf numFmtId="165" fontId="46" fillId="14" borderId="34" xfId="0" applyNumberFormat="1" applyFont="1" applyFill="1" applyBorder="1"/>
    <xf numFmtId="0" fontId="47" fillId="8" borderId="19" xfId="0" applyFont="1" applyFill="1" applyBorder="1"/>
    <xf numFmtId="0" fontId="41" fillId="13" borderId="6" xfId="0" applyFont="1" applyFill="1" applyBorder="1" applyAlignment="1">
      <alignment horizontal="left" vertical="center" wrapText="1"/>
    </xf>
    <xf numFmtId="14" fontId="0" fillId="0" borderId="11" xfId="0" applyNumberFormat="1" applyBorder="1" applyAlignment="1">
      <alignment horizontal="left" vertical="center" wrapText="1"/>
    </xf>
    <xf numFmtId="165" fontId="41" fillId="13" borderId="19" xfId="40" applyNumberFormat="1" applyFont="1" applyFill="1" applyBorder="1" applyAlignment="1">
      <alignment horizontal="left" vertical="center" wrapText="1"/>
    </xf>
    <xf numFmtId="3" fontId="41" fillId="13" borderId="19" xfId="0" applyNumberFormat="1" applyFont="1" applyFill="1" applyBorder="1" applyAlignment="1">
      <alignment horizontal="left" wrapText="1"/>
    </xf>
    <xf numFmtId="3" fontId="41" fillId="13" borderId="11" xfId="1" applyNumberFormat="1" applyFont="1" applyFill="1" applyBorder="1" applyAlignment="1">
      <alignment horizontal="left" vertical="center" wrapText="1"/>
    </xf>
    <xf numFmtId="3" fontId="0" fillId="6" borderId="16" xfId="1" applyNumberFormat="1" applyFont="1" applyFill="1" applyBorder="1" applyAlignment="1">
      <alignment horizontal="left" vertical="center" wrapText="1"/>
    </xf>
    <xf numFmtId="40" fontId="14" fillId="0" borderId="0" xfId="0" applyNumberFormat="1" applyFont="1" applyAlignment="1">
      <alignment horizontal="center" vertical="center"/>
    </xf>
    <xf numFmtId="165" fontId="51" fillId="6" borderId="19" xfId="2" applyNumberFormat="1" applyFont="1" applyFill="1" applyBorder="1"/>
    <xf numFmtId="0" fontId="41" fillId="0" borderId="0" xfId="0" applyFont="1" applyAlignment="1">
      <alignment horizontal="left" vertical="center"/>
    </xf>
    <xf numFmtId="0" fontId="0" fillId="0" borderId="10" xfId="0" applyBorder="1"/>
    <xf numFmtId="0" fontId="41" fillId="14" borderId="0" xfId="0" applyFont="1" applyFill="1"/>
    <xf numFmtId="17" fontId="43" fillId="11" borderId="5" xfId="0" applyNumberFormat="1" applyFont="1" applyFill="1" applyBorder="1"/>
    <xf numFmtId="0" fontId="41" fillId="20" borderId="10" xfId="0" applyFont="1" applyFill="1" applyBorder="1"/>
    <xf numFmtId="3" fontId="56" fillId="20" borderId="16" xfId="0" applyNumberFormat="1" applyFont="1" applyFill="1" applyBorder="1"/>
    <xf numFmtId="3" fontId="43" fillId="20" borderId="16" xfId="0" applyNumberFormat="1" applyFont="1" applyFill="1" applyBorder="1"/>
    <xf numFmtId="3" fontId="41" fillId="20" borderId="16" xfId="0" applyNumberFormat="1" applyFont="1" applyFill="1" applyBorder="1"/>
    <xf numFmtId="0" fontId="43" fillId="21" borderId="0" xfId="0" applyFont="1" applyFill="1"/>
    <xf numFmtId="3" fontId="19" fillId="21" borderId="5" xfId="0" applyNumberFormat="1" applyFont="1" applyFill="1" applyBorder="1"/>
    <xf numFmtId="0" fontId="41" fillId="12" borderId="4" xfId="0" applyFont="1" applyFill="1" applyBorder="1"/>
    <xf numFmtId="3" fontId="57" fillId="12" borderId="3" xfId="0" applyNumberFormat="1" applyFont="1" applyFill="1" applyBorder="1"/>
    <xf numFmtId="3" fontId="43" fillId="12" borderId="3" xfId="0" applyNumberFormat="1" applyFont="1" applyFill="1" applyBorder="1"/>
    <xf numFmtId="0" fontId="41" fillId="20" borderId="0" xfId="0" applyFont="1" applyFill="1"/>
    <xf numFmtId="3" fontId="43" fillId="20" borderId="5" xfId="0" applyNumberFormat="1" applyFont="1" applyFill="1" applyBorder="1"/>
    <xf numFmtId="3" fontId="41" fillId="20" borderId="5" xfId="0" applyNumberFormat="1" applyFont="1" applyFill="1" applyBorder="1"/>
    <xf numFmtId="0" fontId="0" fillId="0" borderId="33" xfId="0" applyBorder="1"/>
    <xf numFmtId="0" fontId="41" fillId="14" borderId="12" xfId="0" applyFont="1" applyFill="1" applyBorder="1"/>
    <xf numFmtId="0" fontId="41" fillId="14" borderId="33" xfId="0" applyFont="1" applyFill="1" applyBorder="1"/>
    <xf numFmtId="0" fontId="43" fillId="14" borderId="12" xfId="0" applyFont="1" applyFill="1" applyBorder="1"/>
    <xf numFmtId="0" fontId="41" fillId="14" borderId="13" xfId="0" applyFont="1" applyFill="1" applyBorder="1"/>
    <xf numFmtId="165" fontId="26" fillId="22" borderId="19" xfId="0" applyNumberFormat="1" applyFont="1" applyFill="1" applyBorder="1" applyAlignment="1">
      <alignment vertical="top" wrapText="1"/>
    </xf>
    <xf numFmtId="165" fontId="25" fillId="22" borderId="19" xfId="2" applyNumberFormat="1" applyFont="1" applyFill="1" applyBorder="1"/>
    <xf numFmtId="3" fontId="9" fillId="0" borderId="0" xfId="0" applyNumberFormat="1" applyFont="1" applyBorder="1" applyAlignment="1">
      <alignment horizontal="center" vertical="center" wrapText="1"/>
    </xf>
    <xf numFmtId="3" fontId="9" fillId="0" borderId="0" xfId="0" applyNumberFormat="1" applyFont="1" applyBorder="1" applyAlignment="1">
      <alignment horizontal="left" vertical="center" wrapText="1"/>
    </xf>
    <xf numFmtId="165" fontId="4" fillId="6" borderId="19" xfId="40" applyNumberFormat="1" applyFont="1" applyFill="1" applyBorder="1" applyAlignment="1">
      <alignment horizontal="left" vertical="center" wrapText="1"/>
    </xf>
    <xf numFmtId="167" fontId="43" fillId="20" borderId="16" xfId="2" applyNumberFormat="1" applyFont="1" applyFill="1" applyBorder="1" applyAlignment="1">
      <alignment horizontal="right" vertical="center"/>
    </xf>
    <xf numFmtId="164" fontId="0" fillId="0" borderId="0" xfId="2" applyFont="1"/>
    <xf numFmtId="0" fontId="14" fillId="0" borderId="0" xfId="0" applyFont="1" applyBorder="1" applyAlignment="1">
      <alignment horizontal="center" vertical="center"/>
    </xf>
    <xf numFmtId="165" fontId="58" fillId="0" borderId="16" xfId="0" applyNumberFormat="1" applyFont="1" applyBorder="1"/>
    <xf numFmtId="3" fontId="9" fillId="2" borderId="1" xfId="1" applyNumberFormat="1" applyFont="1" applyFill="1" applyBorder="1" applyAlignment="1">
      <alignment horizontal="center" wrapText="1"/>
    </xf>
    <xf numFmtId="165" fontId="9" fillId="2" borderId="1" xfId="1" applyNumberFormat="1" applyFont="1" applyFill="1" applyBorder="1" applyAlignment="1">
      <alignment horizontal="center" wrapText="1"/>
    </xf>
    <xf numFmtId="4" fontId="9" fillId="2" borderId="1" xfId="1" applyNumberFormat="1" applyFont="1" applyFill="1" applyBorder="1" applyAlignment="1">
      <alignment horizontal="center" wrapText="1"/>
    </xf>
    <xf numFmtId="165" fontId="9" fillId="2" borderId="1" xfId="2" applyNumberFormat="1" applyFont="1" applyFill="1" applyBorder="1" applyAlignment="1">
      <alignment horizontal="center" wrapText="1"/>
    </xf>
    <xf numFmtId="3" fontId="9" fillId="2" borderId="1" xfId="0" applyNumberFormat="1" applyFont="1" applyFill="1" applyBorder="1" applyAlignment="1">
      <alignment horizontal="center" wrapText="1"/>
    </xf>
    <xf numFmtId="4" fontId="9" fillId="2" borderId="1" xfId="0" applyNumberFormat="1" applyFont="1" applyFill="1" applyBorder="1" applyAlignment="1">
      <alignment horizontal="center" wrapText="1"/>
    </xf>
    <xf numFmtId="14" fontId="9" fillId="2" borderId="1" xfId="1" applyNumberFormat="1" applyFont="1" applyFill="1" applyBorder="1" applyAlignment="1">
      <alignment horizontal="center" wrapText="1"/>
    </xf>
    <xf numFmtId="0" fontId="1" fillId="0" borderId="19" xfId="0" applyFont="1" applyBorder="1" applyAlignment="1">
      <alignment horizontal="left" vertical="center" wrapText="1"/>
    </xf>
    <xf numFmtId="165" fontId="4" fillId="6" borderId="19" xfId="2" applyNumberFormat="1" applyFont="1" applyFill="1" applyBorder="1" applyAlignment="1">
      <alignment horizontal="right" wrapText="1"/>
    </xf>
    <xf numFmtId="165" fontId="4" fillId="6" borderId="19" xfId="2" applyNumberFormat="1" applyFont="1" applyFill="1" applyBorder="1" applyAlignment="1">
      <alignment horizontal="right" vertical="center" wrapText="1"/>
    </xf>
    <xf numFmtId="165" fontId="0" fillId="0" borderId="0" xfId="0" applyNumberFormat="1" applyAlignment="1">
      <alignment horizontal="left" vertical="center"/>
    </xf>
    <xf numFmtId="165" fontId="0" fillId="0" borderId="19" xfId="0" applyNumberFormat="1" applyBorder="1" applyAlignment="1">
      <alignment horizontal="left" vertical="center"/>
    </xf>
    <xf numFmtId="14" fontId="1" fillId="0" borderId="19" xfId="0" applyNumberFormat="1" applyFont="1" applyBorder="1" applyAlignment="1">
      <alignment horizontal="left" vertical="center" wrapText="1"/>
    </xf>
    <xf numFmtId="0" fontId="46" fillId="15" borderId="35" xfId="0" applyFont="1" applyFill="1" applyBorder="1" applyAlignment="1">
      <alignment wrapText="1"/>
    </xf>
    <xf numFmtId="165" fontId="46" fillId="15" borderId="16" xfId="0" applyNumberFormat="1" applyFont="1" applyFill="1" applyBorder="1"/>
    <xf numFmtId="165" fontId="47" fillId="8" borderId="36" xfId="0" applyNumberFormat="1" applyFont="1" applyFill="1" applyBorder="1"/>
    <xf numFmtId="4" fontId="27" fillId="6" borderId="19" xfId="0" applyNumberFormat="1" applyFont="1" applyFill="1" applyBorder="1" applyAlignment="1">
      <alignment horizontal="center" vertical="center"/>
    </xf>
    <xf numFmtId="4" fontId="27" fillId="0" borderId="19" xfId="0" applyNumberFormat="1" applyFont="1" applyBorder="1" applyAlignment="1">
      <alignment horizontal="center" vertical="center"/>
    </xf>
    <xf numFmtId="4" fontId="26" fillId="6" borderId="19" xfId="0" applyNumberFormat="1" applyFont="1" applyFill="1" applyBorder="1" applyAlignment="1">
      <alignment horizontal="center" vertical="center"/>
    </xf>
    <xf numFmtId="4" fontId="14" fillId="6" borderId="19" xfId="0" applyNumberFormat="1" applyFont="1" applyFill="1" applyBorder="1" applyAlignment="1">
      <alignment horizontal="center" vertical="center"/>
    </xf>
    <xf numFmtId="4" fontId="14" fillId="0" borderId="19" xfId="0" applyNumberFormat="1" applyFont="1" applyBorder="1" applyAlignment="1">
      <alignment horizontal="center" vertical="center"/>
    </xf>
    <xf numFmtId="4" fontId="30" fillId="6" borderId="19" xfId="0" applyNumberFormat="1" applyFont="1" applyFill="1" applyBorder="1" applyAlignment="1">
      <alignment horizontal="center" vertical="center"/>
    </xf>
    <xf numFmtId="4" fontId="20" fillId="6" borderId="19" xfId="0" applyNumberFormat="1" applyFont="1" applyFill="1" applyBorder="1" applyAlignment="1">
      <alignment horizontal="center" vertical="center"/>
    </xf>
    <xf numFmtId="0" fontId="0" fillId="6" borderId="19" xfId="0" applyFill="1" applyBorder="1"/>
    <xf numFmtId="0" fontId="59" fillId="0" borderId="0" xfId="0" applyFont="1" applyAlignment="1">
      <alignment horizontal="center" vertical="center"/>
    </xf>
    <xf numFmtId="0" fontId="60" fillId="0" borderId="0" xfId="0" applyFont="1" applyAlignment="1">
      <alignment vertical="center"/>
    </xf>
    <xf numFmtId="0" fontId="61" fillId="0" borderId="0" xfId="0" applyFont="1" applyAlignment="1">
      <alignment vertical="center"/>
    </xf>
    <xf numFmtId="0" fontId="62" fillId="0" borderId="0" xfId="0" applyFont="1" applyAlignment="1">
      <alignment vertical="center"/>
    </xf>
    <xf numFmtId="0" fontId="62" fillId="0" borderId="0" xfId="0" applyFont="1" applyAlignment="1">
      <alignment horizontal="right" vertical="center"/>
    </xf>
    <xf numFmtId="0" fontId="63" fillId="0" borderId="0" xfId="0" applyFont="1" applyAlignment="1">
      <alignment vertical="center"/>
    </xf>
    <xf numFmtId="0" fontId="63" fillId="0" borderId="12" xfId="0" applyFont="1" applyBorder="1" applyAlignment="1">
      <alignment vertical="center"/>
    </xf>
    <xf numFmtId="0" fontId="63" fillId="0" borderId="13" xfId="0" applyFont="1" applyBorder="1" applyAlignment="1">
      <alignment vertical="center"/>
    </xf>
    <xf numFmtId="0" fontId="62" fillId="0" borderId="0" xfId="0" applyFont="1" applyAlignment="1">
      <alignment horizontal="center" vertical="center"/>
    </xf>
    <xf numFmtId="49" fontId="62" fillId="0" borderId="0" xfId="0" applyNumberFormat="1" applyFont="1" applyAlignment="1">
      <alignment vertical="center"/>
    </xf>
    <xf numFmtId="0" fontId="60" fillId="11" borderId="23" xfId="0" applyFont="1" applyFill="1" applyBorder="1" applyAlignment="1">
      <alignment vertical="center"/>
    </xf>
    <xf numFmtId="0" fontId="60" fillId="11" borderId="19" xfId="0" applyFont="1" applyFill="1" applyBorder="1" applyAlignment="1">
      <alignment vertical="center"/>
    </xf>
    <xf numFmtId="0" fontId="60" fillId="11" borderId="14" xfId="0" applyFont="1" applyFill="1" applyBorder="1" applyAlignment="1">
      <alignment vertical="center"/>
    </xf>
    <xf numFmtId="0" fontId="62" fillId="11" borderId="23" xfId="0" applyFont="1" applyFill="1" applyBorder="1" applyAlignment="1">
      <alignment horizontal="center" vertical="center"/>
    </xf>
    <xf numFmtId="0" fontId="62" fillId="11" borderId="19" xfId="0" applyFont="1" applyFill="1" applyBorder="1" applyAlignment="1">
      <alignment horizontal="center" vertical="center"/>
    </xf>
    <xf numFmtId="0" fontId="62" fillId="11" borderId="14" xfId="0" applyFont="1" applyFill="1" applyBorder="1" applyAlignment="1">
      <alignment horizontal="center" vertical="center"/>
    </xf>
    <xf numFmtId="0" fontId="63" fillId="0" borderId="0" xfId="0" applyFont="1" applyAlignment="1">
      <alignment horizontal="center" vertical="center"/>
    </xf>
    <xf numFmtId="3" fontId="64" fillId="0" borderId="0" xfId="0" applyNumberFormat="1" applyFont="1" applyAlignment="1">
      <alignment vertical="center"/>
    </xf>
    <xf numFmtId="0" fontId="61" fillId="0" borderId="0" xfId="0" applyFont="1"/>
    <xf numFmtId="3" fontId="61" fillId="0" borderId="0" xfId="0" applyNumberFormat="1" applyFont="1"/>
    <xf numFmtId="0" fontId="60" fillId="0" borderId="0" xfId="0" applyFont="1"/>
    <xf numFmtId="165" fontId="0" fillId="6" borderId="19" xfId="0" applyNumberFormat="1" applyFont="1" applyFill="1" applyBorder="1" applyAlignment="1">
      <alignment horizontal="left" vertical="center"/>
    </xf>
    <xf numFmtId="4" fontId="4" fillId="6" borderId="19" xfId="1" applyNumberFormat="1" applyFont="1" applyFill="1" applyBorder="1" applyAlignment="1">
      <alignment horizontal="right" wrapText="1"/>
    </xf>
    <xf numFmtId="4" fontId="9" fillId="6" borderId="19" xfId="0" applyNumberFormat="1" applyFont="1" applyFill="1" applyBorder="1" applyAlignment="1">
      <alignment horizontal="center" wrapText="1"/>
    </xf>
    <xf numFmtId="0" fontId="1" fillId="6" borderId="19" xfId="0" applyFont="1" applyFill="1" applyBorder="1" applyAlignment="1">
      <alignment horizontal="left" vertical="center" wrapText="1"/>
    </xf>
    <xf numFmtId="0" fontId="1" fillId="6" borderId="6" xfId="0" applyFont="1" applyFill="1" applyBorder="1" applyAlignment="1">
      <alignment horizontal="left" vertical="center" wrapText="1"/>
    </xf>
    <xf numFmtId="165" fontId="1" fillId="0" borderId="19" xfId="0" applyNumberFormat="1" applyFont="1" applyBorder="1" applyAlignment="1">
      <alignment horizontal="left" vertical="center" wrapText="1"/>
    </xf>
    <xf numFmtId="14" fontId="14" fillId="0" borderId="23" xfId="0" applyNumberFormat="1" applyFont="1" applyBorder="1" applyAlignment="1">
      <alignment horizontal="left" vertical="center"/>
    </xf>
    <xf numFmtId="0" fontId="14" fillId="0" borderId="19" xfId="0" applyFont="1" applyBorder="1" applyAlignment="1">
      <alignment horizontal="center" vertical="center"/>
    </xf>
    <xf numFmtId="3" fontId="14" fillId="0" borderId="19" xfId="0" applyNumberFormat="1" applyFont="1" applyBorder="1" applyAlignment="1">
      <alignment vertical="center"/>
    </xf>
    <xf numFmtId="0" fontId="14" fillId="0" borderId="14" xfId="0" applyFont="1" applyBorder="1" applyAlignment="1">
      <alignment vertical="center"/>
    </xf>
    <xf numFmtId="0" fontId="1" fillId="0" borderId="19" xfId="0" applyFont="1" applyFill="1" applyBorder="1" applyAlignment="1">
      <alignment horizontal="center" vertical="center" wrapText="1"/>
    </xf>
    <xf numFmtId="3" fontId="16" fillId="0" borderId="19" xfId="0" applyNumberFormat="1" applyFont="1" applyBorder="1" applyAlignment="1">
      <alignment vertical="center"/>
    </xf>
    <xf numFmtId="3" fontId="17" fillId="0" borderId="14" xfId="0" applyNumberFormat="1" applyFont="1" applyFill="1" applyBorder="1" applyAlignment="1">
      <alignment vertical="center"/>
    </xf>
    <xf numFmtId="0" fontId="17" fillId="0" borderId="19" xfId="0" applyFont="1" applyBorder="1" applyAlignment="1">
      <alignment horizontal="center" vertical="center"/>
    </xf>
    <xf numFmtId="3" fontId="17" fillId="0" borderId="19" xfId="0" applyNumberFormat="1" applyFont="1" applyBorder="1" applyAlignment="1">
      <alignment vertical="center"/>
    </xf>
    <xf numFmtId="14" fontId="15" fillId="7" borderId="23" xfId="0" applyNumberFormat="1" applyFont="1" applyFill="1" applyBorder="1" applyAlignment="1">
      <alignment horizontal="left" vertical="center"/>
    </xf>
    <xf numFmtId="0" fontId="16" fillId="7" borderId="19" xfId="0" applyFont="1" applyFill="1" applyBorder="1" applyAlignment="1">
      <alignment vertical="center"/>
    </xf>
    <xf numFmtId="0" fontId="15" fillId="7" borderId="19" xfId="0" applyFont="1" applyFill="1" applyBorder="1" applyAlignment="1">
      <alignment vertical="center"/>
    </xf>
    <xf numFmtId="3" fontId="15" fillId="7" borderId="19" xfId="0" applyNumberFormat="1" applyFont="1" applyFill="1" applyBorder="1" applyAlignment="1">
      <alignment vertical="center"/>
    </xf>
    <xf numFmtId="0" fontId="16" fillId="7" borderId="14" xfId="0" applyFont="1" applyFill="1" applyBorder="1" applyAlignment="1">
      <alignment vertical="center"/>
    </xf>
    <xf numFmtId="3" fontId="16" fillId="0" borderId="26" xfId="0" applyNumberFormat="1" applyFont="1" applyBorder="1" applyAlignment="1">
      <alignment vertical="center"/>
    </xf>
    <xf numFmtId="0" fontId="23" fillId="0" borderId="0" xfId="0" applyFont="1" applyAlignment="1">
      <alignment horizontal="center" vertical="center"/>
    </xf>
    <xf numFmtId="0" fontId="23" fillId="0" borderId="0" xfId="0" applyFont="1" applyAlignment="1">
      <alignment vertical="center"/>
    </xf>
    <xf numFmtId="14" fontId="15" fillId="0" borderId="0" xfId="0" applyNumberFormat="1" applyFont="1" applyAlignment="1">
      <alignment horizontal="center" vertical="center"/>
    </xf>
    <xf numFmtId="3" fontId="23" fillId="0" borderId="0" xfId="0" applyNumberFormat="1" applyFont="1" applyAlignment="1">
      <alignment vertical="center"/>
    </xf>
    <xf numFmtId="0" fontId="20" fillId="0" borderId="0" xfId="0" applyFont="1" applyAlignment="1">
      <alignment horizontal="center"/>
    </xf>
    <xf numFmtId="3" fontId="20" fillId="0" borderId="0" xfId="0" applyNumberFormat="1" applyFont="1"/>
    <xf numFmtId="14" fontId="61" fillId="6" borderId="19" xfId="0" applyNumberFormat="1" applyFont="1" applyFill="1" applyBorder="1" applyAlignment="1">
      <alignment horizontal="left" vertical="center"/>
    </xf>
    <xf numFmtId="0" fontId="61" fillId="6" borderId="19" xfId="0" applyFont="1" applyFill="1" applyBorder="1" applyAlignment="1">
      <alignment horizontal="center" vertical="center" wrapText="1"/>
    </xf>
    <xf numFmtId="0" fontId="63" fillId="6" borderId="19" xfId="0" applyFont="1" applyFill="1" applyBorder="1" applyAlignment="1">
      <alignment vertical="center"/>
    </xf>
    <xf numFmtId="3" fontId="64" fillId="6" borderId="19" xfId="0" applyNumberFormat="1" applyFont="1" applyFill="1" applyBorder="1" applyAlignment="1">
      <alignment vertical="center"/>
    </xf>
    <xf numFmtId="0" fontId="14" fillId="6" borderId="19" xfId="0" applyFont="1" applyFill="1" applyBorder="1"/>
    <xf numFmtId="0" fontId="64" fillId="6" borderId="19" xfId="0" applyFont="1" applyFill="1" applyBorder="1" applyAlignment="1">
      <alignment horizontal="center" vertical="center"/>
    </xf>
    <xf numFmtId="14" fontId="62" fillId="6" borderId="19" xfId="0" applyNumberFormat="1" applyFont="1" applyFill="1" applyBorder="1" applyAlignment="1">
      <alignment horizontal="left" vertical="center"/>
    </xf>
    <xf numFmtId="0" fontId="62" fillId="6" borderId="19" xfId="0" applyFont="1" applyFill="1" applyBorder="1" applyAlignment="1">
      <alignment vertical="center"/>
    </xf>
    <xf numFmtId="3" fontId="62" fillId="6" borderId="19" xfId="0" applyNumberFormat="1" applyFont="1" applyFill="1" applyBorder="1" applyAlignment="1">
      <alignment vertical="center"/>
    </xf>
    <xf numFmtId="3" fontId="61" fillId="6" borderId="19" xfId="0" applyNumberFormat="1" applyFont="1" applyFill="1" applyBorder="1" applyAlignment="1">
      <alignment vertical="center"/>
    </xf>
    <xf numFmtId="0" fontId="61" fillId="6" borderId="19" xfId="0" applyFont="1" applyFill="1" applyBorder="1" applyAlignment="1">
      <alignment vertical="center"/>
    </xf>
    <xf numFmtId="3" fontId="60" fillId="6" borderId="19" xfId="0" applyNumberFormat="1" applyFont="1" applyFill="1" applyBorder="1" applyAlignment="1">
      <alignment vertical="center"/>
    </xf>
    <xf numFmtId="3" fontId="63" fillId="6" borderId="19" xfId="0" applyNumberFormat="1" applyFont="1" applyFill="1" applyBorder="1" applyAlignment="1">
      <alignment vertical="center"/>
    </xf>
    <xf numFmtId="0" fontId="63" fillId="6" borderId="19" xfId="0" applyFont="1" applyFill="1" applyBorder="1"/>
    <xf numFmtId="0" fontId="65" fillId="6" borderId="19" xfId="0" applyFont="1" applyFill="1" applyBorder="1" applyAlignment="1">
      <alignment vertical="center"/>
    </xf>
    <xf numFmtId="14" fontId="62" fillId="6" borderId="19" xfId="0" applyNumberFormat="1" applyFont="1" applyFill="1" applyBorder="1" applyAlignment="1">
      <alignment horizontal="center" vertical="center"/>
    </xf>
    <xf numFmtId="3" fontId="67" fillId="6" borderId="19" xfId="0" applyNumberFormat="1" applyFont="1" applyFill="1" applyBorder="1" applyAlignment="1">
      <alignment vertical="center"/>
    </xf>
    <xf numFmtId="0" fontId="66" fillId="6" borderId="19" xfId="0" applyFont="1" applyFill="1" applyBorder="1" applyAlignment="1">
      <alignment vertical="center"/>
    </xf>
    <xf numFmtId="14" fontId="66" fillId="6" borderId="19" xfId="0" applyNumberFormat="1" applyFont="1" applyFill="1" applyBorder="1" applyAlignment="1">
      <alignment horizontal="center" vertical="center"/>
    </xf>
    <xf numFmtId="0" fontId="24" fillId="6" borderId="19" xfId="0" applyFont="1" applyFill="1" applyBorder="1"/>
    <xf numFmtId="0" fontId="61" fillId="6" borderId="19" xfId="0" applyFont="1" applyFill="1" applyBorder="1"/>
    <xf numFmtId="0" fontId="60" fillId="6" borderId="19" xfId="0" applyFont="1" applyFill="1" applyBorder="1" applyAlignment="1">
      <alignment horizontal="center"/>
    </xf>
    <xf numFmtId="3" fontId="60" fillId="6" borderId="19" xfId="0" applyNumberFormat="1" applyFont="1" applyFill="1" applyBorder="1"/>
    <xf numFmtId="3" fontId="61" fillId="6" borderId="19" xfId="0" applyNumberFormat="1" applyFont="1" applyFill="1" applyBorder="1"/>
    <xf numFmtId="14" fontId="61" fillId="6" borderId="19" xfId="0" applyNumberFormat="1" applyFont="1" applyFill="1" applyBorder="1"/>
    <xf numFmtId="14" fontId="14" fillId="0" borderId="19" xfId="0" applyNumberFormat="1" applyFont="1" applyBorder="1" applyAlignment="1">
      <alignment horizontal="center" vertical="center"/>
    </xf>
    <xf numFmtId="0" fontId="14" fillId="0" borderId="37" xfId="0" applyFont="1" applyBorder="1" applyAlignment="1">
      <alignment vertical="center"/>
    </xf>
    <xf numFmtId="0" fontId="14" fillId="0" borderId="5" xfId="0" applyFont="1" applyBorder="1" applyAlignment="1">
      <alignment vertical="center"/>
    </xf>
    <xf numFmtId="165" fontId="14" fillId="0" borderId="5" xfId="0" applyNumberFormat="1" applyFont="1" applyBorder="1" applyAlignment="1">
      <alignment vertical="center"/>
    </xf>
    <xf numFmtId="165" fontId="16" fillId="0" borderId="31" xfId="0" applyNumberFormat="1" applyFont="1" applyBorder="1" applyAlignment="1">
      <alignment vertical="center"/>
    </xf>
    <xf numFmtId="3" fontId="15" fillId="7" borderId="14" xfId="0" applyNumberFormat="1" applyFont="1" applyFill="1" applyBorder="1" applyAlignment="1">
      <alignment vertical="center"/>
    </xf>
    <xf numFmtId="165" fontId="0" fillId="6" borderId="19" xfId="0" applyNumberFormat="1" applyFont="1" applyFill="1" applyBorder="1" applyAlignment="1">
      <alignment horizontal="right" vertical="center"/>
    </xf>
    <xf numFmtId="165" fontId="41" fillId="13" borderId="19" xfId="40" applyNumberFormat="1" applyFont="1" applyFill="1" applyBorder="1" applyAlignment="1">
      <alignment horizontal="left" wrapText="1"/>
    </xf>
    <xf numFmtId="3" fontId="41" fillId="13" borderId="19" xfId="0" applyNumberFormat="1" applyFont="1" applyFill="1" applyBorder="1" applyAlignment="1">
      <alignment horizontal="left"/>
    </xf>
    <xf numFmtId="4" fontId="41" fillId="13" borderId="19" xfId="0" applyNumberFormat="1" applyFont="1" applyFill="1" applyBorder="1" applyAlignment="1">
      <alignment horizontal="left" wrapText="1"/>
    </xf>
    <xf numFmtId="0" fontId="1" fillId="0" borderId="19" xfId="0" applyFont="1" applyFill="1" applyBorder="1" applyAlignment="1">
      <alignment horizontal="left" vertical="center" wrapText="1"/>
    </xf>
    <xf numFmtId="164" fontId="1" fillId="0" borderId="19" xfId="2" applyFont="1" applyFill="1" applyBorder="1" applyAlignment="1">
      <alignment horizontal="right" vertical="center" wrapText="1"/>
    </xf>
    <xf numFmtId="164" fontId="33" fillId="6" borderId="19" xfId="2" applyFont="1" applyFill="1" applyBorder="1" applyAlignment="1">
      <alignment horizontal="right" wrapText="1"/>
    </xf>
    <xf numFmtId="3" fontId="4" fillId="6" borderId="19" xfId="1" applyNumberFormat="1" applyFont="1" applyFill="1" applyBorder="1" applyAlignment="1">
      <alignment horizontal="left" vertical="center" wrapText="1"/>
    </xf>
    <xf numFmtId="0" fontId="0" fillId="6" borderId="19" xfId="0" applyFont="1" applyFill="1" applyBorder="1"/>
    <xf numFmtId="14" fontId="33" fillId="10" borderId="3" xfId="0" applyNumberFormat="1" applyFont="1" applyFill="1" applyBorder="1" applyAlignment="1">
      <alignment horizontal="center" wrapText="1"/>
    </xf>
    <xf numFmtId="3" fontId="33" fillId="10" borderId="2" xfId="0" applyNumberFormat="1" applyFont="1" applyFill="1" applyBorder="1" applyAlignment="1">
      <alignment horizontal="center" wrapText="1"/>
    </xf>
    <xf numFmtId="165" fontId="33" fillId="10" borderId="2" xfId="0" applyNumberFormat="1" applyFont="1" applyFill="1" applyBorder="1" applyAlignment="1">
      <alignment horizontal="center" wrapText="1"/>
    </xf>
    <xf numFmtId="4" fontId="33" fillId="10" borderId="2" xfId="0" applyNumberFormat="1" applyFont="1" applyFill="1" applyBorder="1" applyAlignment="1">
      <alignment horizontal="center" wrapText="1"/>
    </xf>
    <xf numFmtId="0" fontId="62" fillId="0" borderId="0" xfId="0" applyFont="1" applyAlignment="1">
      <alignment horizontal="center" vertical="center"/>
    </xf>
    <xf numFmtId="0" fontId="30" fillId="0" borderId="3" xfId="0" applyFont="1" applyBorder="1"/>
    <xf numFmtId="165" fontId="53" fillId="6" borderId="16" xfId="0" applyNumberFormat="1" applyFont="1" applyFill="1" applyBorder="1"/>
    <xf numFmtId="165" fontId="26" fillId="7" borderId="19" xfId="0" applyNumberFormat="1" applyFont="1" applyFill="1" applyBorder="1"/>
    <xf numFmtId="164" fontId="43" fillId="13" borderId="19" xfId="2" applyFont="1" applyFill="1" applyBorder="1" applyAlignment="1">
      <alignment horizontal="right" wrapText="1"/>
    </xf>
    <xf numFmtId="164" fontId="14" fillId="0" borderId="14" xfId="2" applyFont="1" applyBorder="1" applyAlignment="1">
      <alignment horizontal="right" wrapText="1"/>
    </xf>
    <xf numFmtId="3" fontId="15" fillId="7" borderId="14" xfId="0" applyNumberFormat="1" applyFont="1" applyFill="1" applyBorder="1" applyAlignment="1">
      <alignment horizontal="right" vertical="center" wrapText="1"/>
    </xf>
    <xf numFmtId="3" fontId="16" fillId="0" borderId="26" xfId="0" applyNumberFormat="1" applyFont="1" applyBorder="1" applyAlignment="1">
      <alignment horizontal="right" vertical="center" wrapText="1"/>
    </xf>
    <xf numFmtId="0" fontId="16" fillId="0" borderId="0" xfId="0" applyFont="1" applyAlignment="1">
      <alignment horizontal="right" vertical="center" wrapText="1"/>
    </xf>
    <xf numFmtId="165" fontId="4" fillId="6" borderId="19" xfId="40" applyNumberFormat="1" applyFont="1" applyFill="1" applyBorder="1" applyAlignment="1">
      <alignment horizontal="left" wrapText="1"/>
    </xf>
    <xf numFmtId="43" fontId="0" fillId="0" borderId="0" xfId="0" applyNumberFormat="1" applyAlignment="1">
      <alignment horizontal="left" vertical="center"/>
    </xf>
    <xf numFmtId="0" fontId="0" fillId="0" borderId="6" xfId="0" applyFont="1" applyBorder="1" applyAlignment="1">
      <alignment horizontal="left" vertical="center" wrapText="1"/>
    </xf>
    <xf numFmtId="165" fontId="0" fillId="0" borderId="19" xfId="0" applyNumberFormat="1" applyFont="1" applyBorder="1" applyAlignment="1">
      <alignment horizontal="left" vertical="center" wrapText="1"/>
    </xf>
    <xf numFmtId="14" fontId="0" fillId="0" borderId="9" xfId="0" applyNumberFormat="1" applyFont="1" applyBorder="1" applyAlignment="1">
      <alignment horizontal="left" vertical="center" wrapText="1"/>
    </xf>
    <xf numFmtId="165" fontId="1" fillId="0" borderId="19" xfId="0" applyNumberFormat="1" applyFont="1" applyBorder="1" applyAlignment="1">
      <alignment horizontal="right" vertical="center" wrapText="1"/>
    </xf>
    <xf numFmtId="165" fontId="0" fillId="0" borderId="19" xfId="0" applyNumberFormat="1" applyBorder="1" applyAlignment="1">
      <alignment horizontal="right" vertical="center" wrapText="1"/>
    </xf>
    <xf numFmtId="165" fontId="0" fillId="0" borderId="19" xfId="0" applyNumberFormat="1" applyFont="1" applyBorder="1" applyAlignment="1">
      <alignment horizontal="right" vertical="center" wrapText="1"/>
    </xf>
    <xf numFmtId="165" fontId="9" fillId="0" borderId="27" xfId="0" applyNumberFormat="1" applyFont="1" applyBorder="1" applyAlignment="1">
      <alignment horizontal="right" vertical="center" wrapText="1"/>
    </xf>
    <xf numFmtId="3" fontId="19" fillId="6" borderId="11" xfId="1" applyNumberFormat="1" applyFont="1" applyFill="1" applyBorder="1" applyAlignment="1">
      <alignment horizontal="left" wrapText="1"/>
    </xf>
    <xf numFmtId="0" fontId="68" fillId="6" borderId="19" xfId="0" applyFont="1" applyFill="1" applyBorder="1" applyAlignment="1">
      <alignment horizontal="left" vertical="center"/>
    </xf>
    <xf numFmtId="0" fontId="68" fillId="6" borderId="19" xfId="0" applyFont="1" applyFill="1" applyBorder="1" applyAlignment="1">
      <alignment horizontal="left" vertical="center" wrapText="1"/>
    </xf>
    <xf numFmtId="165" fontId="38" fillId="0" borderId="15" xfId="0" applyNumberFormat="1" applyFont="1" applyFill="1" applyBorder="1" applyAlignment="1">
      <alignment horizontal="right" vertical="center" wrapText="1"/>
    </xf>
    <xf numFmtId="14" fontId="32" fillId="0" borderId="19" xfId="0" applyNumberFormat="1" applyFont="1" applyBorder="1" applyAlignment="1">
      <alignment vertical="center" wrapText="1"/>
    </xf>
    <xf numFmtId="14" fontId="41" fillId="13" borderId="19" xfId="1" applyNumberFormat="1" applyFont="1" applyFill="1" applyBorder="1" applyAlignment="1">
      <alignment horizontal="left" vertical="center" wrapText="1"/>
    </xf>
    <xf numFmtId="165" fontId="41" fillId="13" borderId="19" xfId="1" applyNumberFormat="1" applyFont="1" applyFill="1" applyBorder="1" applyAlignment="1">
      <alignment horizontal="left" vertical="center" wrapText="1"/>
    </xf>
    <xf numFmtId="3" fontId="0" fillId="6" borderId="19" xfId="0" applyNumberFormat="1" applyFont="1" applyFill="1" applyBorder="1" applyAlignment="1">
      <alignment horizontal="left" wrapText="1"/>
    </xf>
    <xf numFmtId="164" fontId="43" fillId="13" borderId="16" xfId="2" applyFont="1" applyFill="1" applyBorder="1" applyAlignment="1">
      <alignment horizontal="right" wrapText="1"/>
    </xf>
    <xf numFmtId="3" fontId="16" fillId="0" borderId="0" xfId="0" applyNumberFormat="1" applyFont="1" applyAlignment="1">
      <alignment vertical="center"/>
    </xf>
    <xf numFmtId="165" fontId="1" fillId="6" borderId="19" xfId="0" applyNumberFormat="1" applyFont="1" applyFill="1" applyBorder="1" applyAlignment="1">
      <alignment horizontal="right" vertical="center" wrapText="1"/>
    </xf>
    <xf numFmtId="14" fontId="9" fillId="0" borderId="32" xfId="1" applyNumberFormat="1" applyFont="1" applyBorder="1" applyAlignment="1">
      <alignment horizontal="left" wrapText="1"/>
    </xf>
    <xf numFmtId="3" fontId="9" fillId="0" borderId="17" xfId="1" applyNumberFormat="1" applyFont="1" applyBorder="1" applyAlignment="1">
      <alignment horizontal="left" wrapText="1"/>
    </xf>
    <xf numFmtId="0" fontId="68" fillId="6" borderId="19" xfId="0" applyFont="1" applyFill="1" applyBorder="1"/>
    <xf numFmtId="0" fontId="0" fillId="6" borderId="0" xfId="0" applyFont="1" applyFill="1" applyBorder="1"/>
    <xf numFmtId="165" fontId="0" fillId="6" borderId="6" xfId="0" applyNumberFormat="1" applyFont="1" applyFill="1" applyBorder="1" applyAlignment="1">
      <alignment horizontal="right" vertical="center" wrapText="1"/>
    </xf>
    <xf numFmtId="0" fontId="0" fillId="6" borderId="0" xfId="0" applyFont="1" applyFill="1"/>
    <xf numFmtId="0" fontId="0" fillId="6" borderId="0" xfId="0" applyFont="1" applyFill="1" applyAlignment="1">
      <alignment horizontal="left" vertical="center"/>
    </xf>
    <xf numFmtId="164" fontId="0" fillId="6" borderId="18" xfId="0" applyNumberFormat="1" applyFont="1" applyFill="1" applyBorder="1" applyAlignment="1">
      <alignment horizontal="right" vertical="center" wrapText="1"/>
    </xf>
    <xf numFmtId="164" fontId="0" fillId="6" borderId="15" xfId="0" applyNumberFormat="1" applyFont="1" applyFill="1" applyBorder="1" applyAlignment="1">
      <alignment horizontal="right" vertical="center" wrapText="1"/>
    </xf>
    <xf numFmtId="164" fontId="0" fillId="6" borderId="27" xfId="0" applyNumberFormat="1" applyFont="1" applyFill="1" applyBorder="1" applyAlignment="1">
      <alignment horizontal="right" vertical="center" wrapText="1"/>
    </xf>
    <xf numFmtId="0" fontId="0" fillId="6" borderId="0" xfId="0" applyFont="1" applyFill="1" applyAlignment="1">
      <alignment horizontal="left" vertical="center" wrapText="1"/>
    </xf>
    <xf numFmtId="43" fontId="0" fillId="6" borderId="0" xfId="0" applyNumberFormat="1" applyFont="1" applyFill="1" applyAlignment="1">
      <alignment horizontal="left" vertical="center"/>
    </xf>
    <xf numFmtId="0" fontId="0" fillId="0" borderId="0" xfId="0" pivotButton="1"/>
    <xf numFmtId="164" fontId="0" fillId="0" borderId="0" xfId="0" applyNumberFormat="1" applyAlignment="1">
      <alignment horizontal="right" wrapText="1"/>
    </xf>
    <xf numFmtId="0" fontId="0" fillId="6" borderId="19" xfId="0" pivotButton="1" applyFont="1" applyFill="1" applyBorder="1" applyAlignment="1">
      <alignment horizontal="left" vertical="center"/>
    </xf>
    <xf numFmtId="3" fontId="4" fillId="6" borderId="19" xfId="1" pivotButton="1" applyNumberFormat="1" applyFont="1" applyFill="1" applyBorder="1" applyAlignment="1">
      <alignment horizontal="left" wrapText="1"/>
    </xf>
    <xf numFmtId="0" fontId="0" fillId="6" borderId="19" xfId="0" pivotButton="1" applyFont="1" applyFill="1" applyBorder="1" applyAlignment="1">
      <alignment horizontal="left" vertical="center" wrapText="1"/>
    </xf>
    <xf numFmtId="0" fontId="14" fillId="0" borderId="0" xfId="0" applyFont="1" applyBorder="1"/>
    <xf numFmtId="0" fontId="61" fillId="0" borderId="0" xfId="0" applyFont="1" applyBorder="1"/>
    <xf numFmtId="3" fontId="61" fillId="0" borderId="0" xfId="0" applyNumberFormat="1" applyFont="1" applyBorder="1"/>
    <xf numFmtId="0" fontId="60" fillId="0" borderId="0" xfId="0" applyFont="1" applyBorder="1"/>
    <xf numFmtId="3" fontId="14" fillId="0" borderId="0" xfId="0" applyNumberFormat="1" applyFont="1" applyBorder="1"/>
    <xf numFmtId="0" fontId="16" fillId="0" borderId="0" xfId="0" applyFont="1" applyBorder="1" applyAlignment="1">
      <alignment vertical="center"/>
    </xf>
    <xf numFmtId="3" fontId="17" fillId="0" borderId="0" xfId="0" applyNumberFormat="1" applyFont="1" applyBorder="1" applyAlignment="1">
      <alignment vertical="center"/>
    </xf>
    <xf numFmtId="0" fontId="0" fillId="0" borderId="0" xfId="0" applyAlignment="1"/>
    <xf numFmtId="0" fontId="55" fillId="18" borderId="0" xfId="0" applyFont="1" applyFill="1" applyAlignment="1">
      <alignment vertical="center"/>
    </xf>
    <xf numFmtId="0" fontId="0" fillId="18" borderId="0" xfId="0" applyFill="1" applyAlignment="1">
      <alignment vertical="center"/>
    </xf>
    <xf numFmtId="4" fontId="20" fillId="0" borderId="0" xfId="0" applyNumberFormat="1" applyFont="1" applyAlignment="1">
      <alignment horizontal="center" vertical="center"/>
    </xf>
    <xf numFmtId="164" fontId="14" fillId="0" borderId="14" xfId="2" applyFont="1" applyBorder="1" applyAlignment="1">
      <alignment horizontal="right" vertical="center" wrapText="1"/>
    </xf>
    <xf numFmtId="3" fontId="43" fillId="12" borderId="5" xfId="0" applyNumberFormat="1" applyFont="1" applyFill="1" applyBorder="1"/>
    <xf numFmtId="3" fontId="41" fillId="0" borderId="29" xfId="0" applyNumberFormat="1" applyFont="1" applyBorder="1"/>
    <xf numFmtId="164" fontId="32" fillId="6" borderId="19" xfId="2" applyFont="1" applyFill="1" applyBorder="1" applyAlignment="1">
      <alignment horizontal="right" wrapText="1"/>
    </xf>
    <xf numFmtId="165" fontId="32" fillId="6" borderId="19" xfId="0" applyNumberFormat="1" applyFont="1" applyFill="1" applyBorder="1" applyAlignment="1">
      <alignment horizontal="center" vertical="center" wrapText="1"/>
    </xf>
    <xf numFmtId="3" fontId="32" fillId="6" borderId="19" xfId="0" applyNumberFormat="1" applyFont="1" applyFill="1" applyBorder="1" applyAlignment="1">
      <alignment horizontal="center" vertical="center" wrapText="1"/>
    </xf>
    <xf numFmtId="3" fontId="32" fillId="6" borderId="2" xfId="0" applyNumberFormat="1" applyFont="1" applyFill="1" applyBorder="1" applyAlignment="1">
      <alignment horizontal="center" vertical="center" wrapText="1"/>
    </xf>
    <xf numFmtId="4" fontId="32" fillId="6" borderId="2" xfId="0" applyNumberFormat="1" applyFont="1" applyFill="1" applyBorder="1" applyAlignment="1">
      <alignment horizontal="center" vertical="center" wrapText="1"/>
    </xf>
    <xf numFmtId="3" fontId="3" fillId="0" borderId="19" xfId="0" applyNumberFormat="1" applyFont="1" applyBorder="1" applyAlignment="1">
      <alignment horizontal="left" vertical="center"/>
    </xf>
    <xf numFmtId="4" fontId="3" fillId="0" borderId="19" xfId="0" applyNumberFormat="1" applyFont="1" applyBorder="1" applyAlignment="1">
      <alignment horizontal="left" vertical="top" wrapText="1"/>
    </xf>
    <xf numFmtId="3" fontId="1" fillId="0" borderId="19" xfId="0" applyNumberFormat="1" applyFont="1" applyBorder="1" applyAlignment="1">
      <alignment horizontal="left" vertical="center"/>
    </xf>
    <xf numFmtId="0" fontId="0" fillId="6" borderId="13" xfId="0" pivotButton="1" applyFont="1" applyFill="1" applyBorder="1" applyAlignment="1">
      <alignment horizontal="left" vertical="center"/>
    </xf>
    <xf numFmtId="0" fontId="0" fillId="6" borderId="2" xfId="0" pivotButton="1" applyFont="1" applyFill="1" applyBorder="1" applyAlignment="1">
      <alignment horizontal="left" vertical="center"/>
    </xf>
    <xf numFmtId="164" fontId="41" fillId="6" borderId="27" xfId="2" applyFont="1" applyFill="1" applyBorder="1" applyAlignment="1">
      <alignment horizontal="right" wrapText="1"/>
    </xf>
    <xf numFmtId="0" fontId="2" fillId="0" borderId="6" xfId="0" applyFont="1" applyBorder="1" applyAlignment="1">
      <alignment horizontal="left" vertical="center" wrapText="1"/>
    </xf>
    <xf numFmtId="0" fontId="2" fillId="0" borderId="9" xfId="0" applyFont="1" applyBorder="1" applyAlignment="1">
      <alignment horizontal="left" vertical="center" wrapText="1"/>
    </xf>
    <xf numFmtId="165" fontId="41" fillId="0" borderId="18" xfId="0" applyNumberFormat="1" applyFont="1" applyBorder="1" applyAlignment="1">
      <alignment horizontal="right" vertical="center" wrapText="1"/>
    </xf>
    <xf numFmtId="165" fontId="41" fillId="0" borderId="15" xfId="0" applyNumberFormat="1" applyFont="1" applyBorder="1" applyAlignment="1">
      <alignment horizontal="right" vertical="center" wrapText="1"/>
    </xf>
    <xf numFmtId="164" fontId="41" fillId="0" borderId="27" xfId="2" applyFont="1" applyFill="1" applyBorder="1" applyAlignment="1">
      <alignment horizontal="right" vertical="center" wrapText="1"/>
    </xf>
    <xf numFmtId="0" fontId="0" fillId="6" borderId="6" xfId="0" pivotButton="1" applyFont="1" applyFill="1" applyBorder="1" applyAlignment="1">
      <alignment horizontal="left" vertical="center"/>
    </xf>
    <xf numFmtId="164" fontId="4" fillId="6" borderId="19" xfId="2" pivotButton="1" applyFont="1" applyFill="1" applyBorder="1" applyAlignment="1">
      <alignment horizontal="right" wrapText="1"/>
    </xf>
    <xf numFmtId="164" fontId="4" fillId="6" borderId="16" xfId="2" pivotButton="1" applyFont="1" applyFill="1" applyBorder="1" applyAlignment="1">
      <alignment horizontal="right" wrapText="1"/>
    </xf>
    <xf numFmtId="0" fontId="41" fillId="6" borderId="19" xfId="0" applyFont="1" applyFill="1" applyBorder="1"/>
    <xf numFmtId="3" fontId="43" fillId="6" borderId="19" xfId="0" applyNumberFormat="1" applyFont="1" applyFill="1" applyBorder="1"/>
    <xf numFmtId="165" fontId="9" fillId="0" borderId="17" xfId="1" applyNumberFormat="1" applyFont="1" applyBorder="1" applyAlignment="1">
      <alignment horizontal="left" wrapText="1"/>
    </xf>
    <xf numFmtId="165" fontId="9" fillId="0" borderId="17" xfId="2" applyNumberFormat="1" applyFont="1" applyBorder="1" applyAlignment="1">
      <alignment horizontal="center"/>
    </xf>
    <xf numFmtId="165" fontId="9" fillId="0" borderId="17" xfId="2" applyNumberFormat="1" applyFont="1" applyBorder="1" applyAlignment="1">
      <alignment horizontal="right" wrapText="1"/>
    </xf>
    <xf numFmtId="165" fontId="9" fillId="0" borderId="17" xfId="40" applyNumberFormat="1" applyFont="1" applyBorder="1" applyAlignment="1">
      <alignment horizontal="left" vertical="center" wrapText="1"/>
    </xf>
    <xf numFmtId="165" fontId="9" fillId="0" borderId="38" xfId="40" applyNumberFormat="1" applyFont="1" applyBorder="1" applyAlignment="1">
      <alignment horizontal="left" vertical="center" wrapText="1"/>
    </xf>
    <xf numFmtId="3" fontId="9" fillId="0" borderId="39" xfId="1" applyNumberFormat="1" applyFont="1" applyBorder="1" applyAlignment="1">
      <alignment horizontal="left" vertical="center" wrapText="1"/>
    </xf>
    <xf numFmtId="3" fontId="9" fillId="0" borderId="32" xfId="1" applyNumberFormat="1" applyFont="1" applyBorder="1" applyAlignment="1">
      <alignment horizontal="left" vertical="center" wrapText="1"/>
    </xf>
    <xf numFmtId="3" fontId="9" fillId="0" borderId="17" xfId="0" applyNumberFormat="1" applyFont="1" applyBorder="1" applyAlignment="1">
      <alignment horizontal="left" vertical="center" wrapText="1"/>
    </xf>
    <xf numFmtId="4" fontId="9" fillId="0" borderId="40" xfId="0" applyNumberFormat="1" applyFont="1" applyBorder="1" applyAlignment="1">
      <alignment horizontal="left" vertical="center" wrapText="1"/>
    </xf>
    <xf numFmtId="165" fontId="41" fillId="13" borderId="19" xfId="2" applyNumberFormat="1" applyFont="1" applyFill="1" applyBorder="1" applyAlignment="1">
      <alignment horizontal="right" vertical="center" wrapText="1"/>
    </xf>
    <xf numFmtId="0" fontId="0" fillId="6" borderId="2" xfId="0" applyFont="1" applyFill="1" applyBorder="1" applyAlignment="1">
      <alignment horizontal="left" vertical="center"/>
    </xf>
    <xf numFmtId="165" fontId="41" fillId="13" borderId="19" xfId="0" applyNumberFormat="1" applyFont="1" applyFill="1" applyBorder="1" applyAlignment="1">
      <alignment horizontal="right" vertical="center" wrapText="1"/>
    </xf>
    <xf numFmtId="14" fontId="61" fillId="0" borderId="23" xfId="0" applyNumberFormat="1" applyFont="1" applyBorder="1" applyAlignment="1">
      <alignment horizontal="center" vertical="center"/>
    </xf>
    <xf numFmtId="0" fontId="61" fillId="0" borderId="19" xfId="0" applyFont="1" applyBorder="1" applyAlignment="1">
      <alignment vertical="center"/>
    </xf>
    <xf numFmtId="165" fontId="61" fillId="0" borderId="19" xfId="0" applyNumberFormat="1" applyFont="1" applyBorder="1" applyAlignment="1">
      <alignment vertical="center"/>
    </xf>
    <xf numFmtId="165" fontId="61" fillId="0" borderId="14" xfId="0" applyNumberFormat="1" applyFont="1" applyBorder="1" applyAlignment="1">
      <alignment vertical="center"/>
    </xf>
    <xf numFmtId="14" fontId="60" fillId="0" borderId="18" xfId="0" applyNumberFormat="1" applyFont="1" applyBorder="1" applyAlignment="1">
      <alignment horizontal="center" vertical="center"/>
    </xf>
    <xf numFmtId="0" fontId="61" fillId="0" borderId="15" xfId="0" applyFont="1" applyBorder="1" applyAlignment="1">
      <alignment vertical="center"/>
    </xf>
    <xf numFmtId="0" fontId="67" fillId="0" borderId="15" xfId="0" applyFont="1" applyBorder="1" applyAlignment="1">
      <alignment vertical="center"/>
    </xf>
    <xf numFmtId="40" fontId="60" fillId="0" borderId="30" xfId="0" applyNumberFormat="1" applyFont="1" applyBorder="1" applyAlignment="1">
      <alignment vertical="center"/>
    </xf>
    <xf numFmtId="165" fontId="60" fillId="0" borderId="27" xfId="0" applyNumberFormat="1" applyFont="1" applyBorder="1" applyAlignment="1">
      <alignment vertical="center"/>
    </xf>
    <xf numFmtId="0" fontId="61" fillId="0" borderId="28" xfId="0" applyFont="1" applyBorder="1" applyAlignment="1">
      <alignment vertical="center"/>
    </xf>
    <xf numFmtId="165" fontId="0" fillId="6" borderId="6" xfId="1" applyNumberFormat="1" applyFont="1" applyFill="1" applyBorder="1" applyAlignment="1">
      <alignment horizontal="left" vertical="center" wrapText="1"/>
    </xf>
    <xf numFmtId="164" fontId="41" fillId="6" borderId="15" xfId="2" applyFont="1" applyFill="1" applyBorder="1" applyAlignment="1">
      <alignment horizontal="right" wrapText="1"/>
    </xf>
    <xf numFmtId="164" fontId="41" fillId="0" borderId="0" xfId="2" applyFont="1" applyAlignment="1">
      <alignment horizontal="right" wrapText="1"/>
    </xf>
    <xf numFmtId="14" fontId="14" fillId="0" borderId="9" xfId="0" applyNumberFormat="1" applyFont="1" applyBorder="1" applyAlignment="1">
      <alignment horizontal="left" vertical="center"/>
    </xf>
    <xf numFmtId="3" fontId="0" fillId="6" borderId="11" xfId="1" applyNumberFormat="1" applyFont="1" applyFill="1" applyBorder="1" applyAlignment="1">
      <alignment horizontal="left" vertical="center" wrapText="1"/>
    </xf>
    <xf numFmtId="0" fontId="62" fillId="0" borderId="0" xfId="0" applyFont="1" applyAlignment="1">
      <alignment horizontal="left" vertical="center"/>
    </xf>
    <xf numFmtId="0" fontId="15" fillId="0" borderId="0" xfId="0" applyFont="1" applyAlignment="1">
      <alignment horizontal="left" vertical="center"/>
    </xf>
    <xf numFmtId="165" fontId="0" fillId="6" borderId="19" xfId="0" applyNumberFormat="1" applyFont="1" applyFill="1" applyBorder="1" applyAlignment="1">
      <alignment horizontal="right" wrapText="1"/>
    </xf>
    <xf numFmtId="14" fontId="3" fillId="0" borderId="19" xfId="0" applyNumberFormat="1" applyFont="1" applyBorder="1" applyAlignment="1">
      <alignment horizontal="left" vertical="center"/>
    </xf>
    <xf numFmtId="165" fontId="3" fillId="0" borderId="19" xfId="0" applyNumberFormat="1" applyFont="1" applyBorder="1" applyAlignment="1">
      <alignment horizontal="left" vertical="center"/>
    </xf>
    <xf numFmtId="4" fontId="3" fillId="0" borderId="19" xfId="0" applyNumberFormat="1" applyFont="1" applyBorder="1" applyAlignment="1">
      <alignment horizontal="left" vertical="center"/>
    </xf>
    <xf numFmtId="165" fontId="3" fillId="0" borderId="19" xfId="2" applyNumberFormat="1" applyFont="1" applyBorder="1" applyAlignment="1">
      <alignment horizontal="left" vertical="center"/>
    </xf>
    <xf numFmtId="165" fontId="0" fillId="6" borderId="3" xfId="0" applyNumberFormat="1" applyFont="1" applyFill="1" applyBorder="1" applyAlignment="1">
      <alignment horizontal="right" vertical="center"/>
    </xf>
    <xf numFmtId="3" fontId="43" fillId="13" borderId="11" xfId="1" applyNumberFormat="1" applyFont="1" applyFill="1" applyBorder="1" applyAlignment="1">
      <alignment horizontal="left" wrapText="1"/>
    </xf>
    <xf numFmtId="3" fontId="41" fillId="13" borderId="19" xfId="0" applyNumberFormat="1" applyFont="1" applyFill="1" applyBorder="1" applyAlignment="1">
      <alignment horizontal="left" vertical="center" wrapText="1"/>
    </xf>
    <xf numFmtId="4" fontId="41" fillId="13" borderId="19" xfId="0" applyNumberFormat="1" applyFont="1" applyFill="1" applyBorder="1" applyAlignment="1">
      <alignment horizontal="left" vertical="center" wrapText="1"/>
    </xf>
    <xf numFmtId="164" fontId="19" fillId="6" borderId="19" xfId="2" applyFont="1" applyFill="1" applyBorder="1" applyAlignment="1">
      <alignment horizontal="right" vertical="center" wrapText="1"/>
    </xf>
    <xf numFmtId="3" fontId="41" fillId="13" borderId="19" xfId="1" applyNumberFormat="1" applyFont="1" applyFill="1" applyBorder="1" applyAlignment="1">
      <alignment horizontal="left" wrapText="1"/>
    </xf>
    <xf numFmtId="3" fontId="41" fillId="13" borderId="16" xfId="1" applyNumberFormat="1" applyFont="1" applyFill="1" applyBorder="1" applyAlignment="1">
      <alignment horizontal="left" vertical="center" wrapText="1"/>
    </xf>
    <xf numFmtId="165" fontId="0" fillId="6" borderId="19" xfId="1" applyNumberFormat="1" applyFont="1" applyFill="1" applyBorder="1" applyAlignment="1">
      <alignment horizontal="left" wrapText="1"/>
    </xf>
    <xf numFmtId="0" fontId="0" fillId="6" borderId="19" xfId="0" applyFont="1" applyFill="1" applyBorder="1" applyAlignment="1">
      <alignment horizontal="left" wrapText="1"/>
    </xf>
    <xf numFmtId="14" fontId="0" fillId="6" borderId="19" xfId="1" applyNumberFormat="1" applyFont="1" applyFill="1" applyBorder="1" applyAlignment="1">
      <alignment horizontal="left" vertical="center" wrapText="1"/>
    </xf>
    <xf numFmtId="3" fontId="0" fillId="6" borderId="11" xfId="1" applyNumberFormat="1" applyFont="1" applyFill="1" applyBorder="1" applyAlignment="1">
      <alignment horizontal="left" wrapText="1"/>
    </xf>
    <xf numFmtId="4" fontId="4" fillId="6" borderId="16" xfId="1" applyNumberFormat="1" applyFont="1" applyFill="1" applyBorder="1" applyAlignment="1">
      <alignment horizontal="right" wrapText="1"/>
    </xf>
    <xf numFmtId="165" fontId="4" fillId="6" borderId="16" xfId="2" applyNumberFormat="1" applyFont="1" applyFill="1" applyBorder="1" applyAlignment="1">
      <alignment horizontal="right" wrapText="1"/>
    </xf>
    <xf numFmtId="165" fontId="41" fillId="13" borderId="3" xfId="0" applyNumberFormat="1" applyFont="1" applyFill="1" applyBorder="1" applyAlignment="1">
      <alignment horizontal="right" vertical="center"/>
    </xf>
    <xf numFmtId="165" fontId="41" fillId="13" borderId="9" xfId="40" applyNumberFormat="1" applyFont="1" applyFill="1" applyBorder="1" applyAlignment="1">
      <alignment horizontal="left" vertical="center" wrapText="1"/>
    </xf>
    <xf numFmtId="14" fontId="61" fillId="0" borderId="35" xfId="0" applyNumberFormat="1" applyFont="1" applyBorder="1" applyAlignment="1">
      <alignment horizontal="center" vertical="center"/>
    </xf>
    <xf numFmtId="0" fontId="61" fillId="0" borderId="16" xfId="0" applyFont="1" applyBorder="1" applyAlignment="1">
      <alignment vertical="center"/>
    </xf>
    <xf numFmtId="165" fontId="61" fillId="0" borderId="16" xfId="0" applyNumberFormat="1" applyFont="1" applyBorder="1" applyAlignment="1">
      <alignment vertical="center"/>
    </xf>
    <xf numFmtId="165" fontId="61" fillId="0" borderId="36" xfId="0" applyNumberFormat="1" applyFont="1" applyBorder="1" applyAlignment="1">
      <alignment vertical="center"/>
    </xf>
    <xf numFmtId="14" fontId="61" fillId="0" borderId="41" xfId="0" applyNumberFormat="1" applyFont="1" applyBorder="1" applyAlignment="1">
      <alignment horizontal="center" vertical="center"/>
    </xf>
    <xf numFmtId="0" fontId="61" fillId="0" borderId="42" xfId="0" applyFont="1" applyBorder="1" applyAlignment="1">
      <alignment vertical="center"/>
    </xf>
    <xf numFmtId="165" fontId="61" fillId="0" borderId="43" xfId="0" applyNumberFormat="1" applyFont="1" applyBorder="1" applyAlignment="1">
      <alignment vertical="center"/>
    </xf>
    <xf numFmtId="165" fontId="61" fillId="0" borderId="44" xfId="0" applyNumberFormat="1" applyFont="1" applyBorder="1" applyAlignment="1">
      <alignment vertical="center"/>
    </xf>
    <xf numFmtId="0" fontId="61" fillId="0" borderId="8" xfId="0" applyFont="1" applyBorder="1" applyAlignment="1">
      <alignment vertical="center"/>
    </xf>
    <xf numFmtId="165" fontId="41" fillId="13" borderId="19" xfId="0" applyNumberFormat="1" applyFont="1" applyFill="1" applyBorder="1" applyAlignment="1">
      <alignment horizontal="right" vertical="center"/>
    </xf>
    <xf numFmtId="3" fontId="3" fillId="0" borderId="19" xfId="0" applyNumberFormat="1" applyFont="1" applyBorder="1" applyAlignment="1">
      <alignment horizontal="left" wrapText="1"/>
    </xf>
    <xf numFmtId="3" fontId="1" fillId="0" borderId="19" xfId="0" applyNumberFormat="1" applyFont="1" applyBorder="1" applyAlignment="1">
      <alignment horizontal="left" wrapText="1"/>
    </xf>
    <xf numFmtId="4" fontId="3" fillId="0" borderId="19" xfId="0" applyNumberFormat="1" applyFont="1" applyBorder="1" applyAlignment="1">
      <alignment horizontal="left" wrapText="1"/>
    </xf>
    <xf numFmtId="165" fontId="1" fillId="0" borderId="9" xfId="0" applyNumberFormat="1" applyFont="1" applyBorder="1" applyAlignment="1">
      <alignment horizontal="left" wrapText="1"/>
    </xf>
    <xf numFmtId="165" fontId="1" fillId="0" borderId="19" xfId="0" applyNumberFormat="1" applyFont="1" applyBorder="1" applyAlignment="1">
      <alignment horizontal="left" vertical="center"/>
    </xf>
    <xf numFmtId="165" fontId="0" fillId="6" borderId="16" xfId="0" applyNumberFormat="1" applyFont="1" applyFill="1" applyBorder="1" applyAlignment="1">
      <alignment horizontal="right" vertical="center"/>
    </xf>
    <xf numFmtId="165" fontId="4" fillId="6" borderId="3" xfId="2" applyNumberFormat="1" applyFont="1" applyFill="1" applyBorder="1" applyAlignment="1">
      <alignment horizontal="right" vertical="center" wrapText="1"/>
    </xf>
    <xf numFmtId="165" fontId="41" fillId="6" borderId="15" xfId="0" applyNumberFormat="1" applyFont="1" applyFill="1" applyBorder="1" applyAlignment="1">
      <alignment horizontal="right" vertical="center"/>
    </xf>
    <xf numFmtId="165" fontId="41" fillId="6" borderId="27" xfId="2" applyNumberFormat="1" applyFont="1" applyFill="1" applyBorder="1" applyAlignment="1">
      <alignment horizontal="right" vertical="center" wrapText="1"/>
    </xf>
    <xf numFmtId="168" fontId="14" fillId="0" borderId="14" xfId="2" applyNumberFormat="1" applyFont="1" applyBorder="1" applyAlignment="1">
      <alignment horizontal="right" vertical="center" wrapText="1"/>
    </xf>
    <xf numFmtId="165" fontId="0" fillId="6" borderId="19" xfId="0" applyNumberFormat="1" applyFont="1" applyFill="1" applyBorder="1" applyAlignment="1">
      <alignment vertical="center" wrapText="1"/>
    </xf>
    <xf numFmtId="0" fontId="41" fillId="13" borderId="19" xfId="0" applyFont="1" applyFill="1" applyBorder="1" applyAlignment="1">
      <alignment horizontal="left"/>
    </xf>
    <xf numFmtId="14" fontId="61" fillId="0" borderId="19" xfId="0" applyNumberFormat="1" applyFont="1" applyBorder="1" applyAlignment="1">
      <alignment horizontal="center" vertical="center"/>
    </xf>
    <xf numFmtId="164" fontId="19" fillId="6" borderId="16" xfId="2" applyFont="1" applyFill="1" applyBorder="1" applyAlignment="1">
      <alignment horizontal="right" wrapText="1"/>
    </xf>
    <xf numFmtId="164" fontId="4" fillId="6" borderId="5" xfId="2" applyFont="1" applyFill="1" applyBorder="1" applyAlignment="1">
      <alignment horizontal="right" wrapText="1"/>
    </xf>
    <xf numFmtId="164" fontId="41" fillId="6" borderId="18" xfId="2" pivotButton="1" applyFont="1" applyFill="1" applyBorder="1" applyAlignment="1">
      <alignment horizontal="right" wrapText="1"/>
    </xf>
    <xf numFmtId="14" fontId="0" fillId="0" borderId="19" xfId="0" applyNumberFormat="1" applyBorder="1" applyAlignment="1">
      <alignment horizontal="left"/>
    </xf>
    <xf numFmtId="165" fontId="0" fillId="6" borderId="9" xfId="40" applyNumberFormat="1" applyFont="1" applyFill="1" applyBorder="1" applyAlignment="1">
      <alignment horizontal="left" vertical="center" wrapText="1"/>
    </xf>
    <xf numFmtId="14" fontId="4" fillId="6" borderId="19" xfId="1" applyNumberFormat="1" applyFont="1" applyFill="1" applyBorder="1" applyAlignment="1">
      <alignment horizontal="left" wrapText="1"/>
    </xf>
    <xf numFmtId="0" fontId="1" fillId="6" borderId="6" xfId="0" applyFont="1" applyFill="1" applyBorder="1" applyAlignment="1">
      <alignment horizontal="left" wrapText="1"/>
    </xf>
    <xf numFmtId="165" fontId="1" fillId="6" borderId="19" xfId="0" applyNumberFormat="1" applyFont="1" applyFill="1" applyBorder="1" applyAlignment="1">
      <alignment horizontal="right" wrapText="1"/>
    </xf>
    <xf numFmtId="165" fontId="1" fillId="0" borderId="9" xfId="0" applyNumberFormat="1" applyFont="1" applyBorder="1" applyAlignment="1">
      <alignment horizontal="left"/>
    </xf>
    <xf numFmtId="3" fontId="3" fillId="0" borderId="19" xfId="0" applyNumberFormat="1" applyFont="1" applyBorder="1" applyAlignment="1">
      <alignment horizontal="left"/>
    </xf>
    <xf numFmtId="165" fontId="1" fillId="0" borderId="19" xfId="0" applyNumberFormat="1" applyFont="1" applyBorder="1" applyAlignment="1">
      <alignment horizontal="left"/>
    </xf>
    <xf numFmtId="14" fontId="3" fillId="0" borderId="19" xfId="0" applyNumberFormat="1" applyFont="1" applyBorder="1" applyAlignment="1">
      <alignment horizontal="left"/>
    </xf>
    <xf numFmtId="165" fontId="0" fillId="13" borderId="19" xfId="0" applyNumberFormat="1" applyFont="1" applyFill="1" applyBorder="1" applyAlignment="1">
      <alignment horizontal="right" vertical="center"/>
    </xf>
    <xf numFmtId="0" fontId="0" fillId="6" borderId="3" xfId="0" applyFont="1" applyFill="1" applyBorder="1" applyAlignment="1">
      <alignment horizontal="left" vertical="center"/>
    </xf>
    <xf numFmtId="0" fontId="0" fillId="6" borderId="13" xfId="0" applyFont="1" applyFill="1" applyBorder="1" applyAlignment="1">
      <alignment horizontal="left" vertical="center"/>
    </xf>
    <xf numFmtId="165" fontId="4" fillId="6" borderId="2" xfId="40" applyNumberFormat="1" applyFont="1" applyFill="1" applyBorder="1" applyAlignment="1">
      <alignment horizontal="left" vertical="center" wrapText="1"/>
    </xf>
    <xf numFmtId="3" fontId="4" fillId="6" borderId="3" xfId="1" applyNumberFormat="1" applyFont="1" applyFill="1" applyBorder="1" applyAlignment="1">
      <alignment horizontal="left" vertical="center" wrapText="1"/>
    </xf>
    <xf numFmtId="165" fontId="0" fillId="6" borderId="19" xfId="40" applyNumberFormat="1" applyFont="1" applyFill="1" applyBorder="1" applyAlignment="1">
      <alignment horizontal="left" vertical="center" wrapText="1"/>
    </xf>
    <xf numFmtId="165" fontId="41" fillId="6" borderId="18" xfId="0" applyNumberFormat="1" applyFont="1" applyFill="1" applyBorder="1" applyAlignment="1">
      <alignment horizontal="right" vertical="center"/>
    </xf>
    <xf numFmtId="165" fontId="3" fillId="0" borderId="6" xfId="0" applyNumberFormat="1" applyFont="1" applyBorder="1" applyAlignment="1">
      <alignment horizontal="left"/>
    </xf>
    <xf numFmtId="165" fontId="3" fillId="0" borderId="3" xfId="0" applyNumberFormat="1" applyFont="1" applyBorder="1" applyAlignment="1">
      <alignment horizontal="left" vertical="center"/>
    </xf>
    <xf numFmtId="4" fontId="4" fillId="6" borderId="5" xfId="1" applyNumberFormat="1" applyFont="1" applyFill="1" applyBorder="1" applyAlignment="1">
      <alignment horizontal="right" wrapText="1"/>
    </xf>
    <xf numFmtId="165" fontId="4" fillId="6" borderId="5" xfId="2" applyNumberFormat="1" applyFont="1" applyFill="1" applyBorder="1" applyAlignment="1">
      <alignment horizontal="right" wrapText="1"/>
    </xf>
    <xf numFmtId="165" fontId="41" fillId="0" borderId="18" xfId="0" applyNumberFormat="1" applyFont="1" applyBorder="1" applyAlignment="1">
      <alignment horizontal="right"/>
    </xf>
    <xf numFmtId="165" fontId="1" fillId="0" borderId="19" xfId="0" applyNumberFormat="1" applyFont="1" applyFill="1" applyBorder="1" applyAlignment="1">
      <alignment horizontal="right" vertical="center" wrapText="1"/>
    </xf>
    <xf numFmtId="3" fontId="41" fillId="13" borderId="11" xfId="1" applyNumberFormat="1" applyFont="1" applyFill="1" applyBorder="1" applyAlignment="1">
      <alignment horizontal="left" wrapText="1"/>
    </xf>
    <xf numFmtId="3" fontId="43" fillId="6" borderId="19" xfId="1" applyNumberFormat="1" applyFont="1" applyFill="1" applyBorder="1" applyAlignment="1">
      <alignment horizontal="left" wrapText="1"/>
    </xf>
    <xf numFmtId="3" fontId="43" fillId="13" borderId="19" xfId="1" applyNumberFormat="1" applyFont="1" applyFill="1" applyBorder="1" applyAlignment="1">
      <alignment horizontal="left" wrapText="1"/>
    </xf>
    <xf numFmtId="14" fontId="41" fillId="13" borderId="19" xfId="0" applyNumberFormat="1" applyFont="1" applyFill="1" applyBorder="1" applyAlignment="1">
      <alignment horizontal="left" vertical="center"/>
    </xf>
    <xf numFmtId="3" fontId="19" fillId="6" borderId="19" xfId="1" applyNumberFormat="1" applyFont="1" applyFill="1" applyBorder="1" applyAlignment="1">
      <alignment horizontal="left" wrapText="1"/>
    </xf>
    <xf numFmtId="14" fontId="41" fillId="13" borderId="19" xfId="0" applyNumberFormat="1" applyFont="1" applyFill="1" applyBorder="1" applyAlignment="1">
      <alignment horizontal="left" vertical="center" wrapText="1"/>
    </xf>
    <xf numFmtId="0" fontId="41" fillId="13" borderId="6" xfId="0" applyFont="1" applyFill="1" applyBorder="1" applyAlignment="1">
      <alignment horizontal="left" vertical="center"/>
    </xf>
    <xf numFmtId="164" fontId="41" fillId="13" borderId="16" xfId="2" applyFont="1" applyFill="1" applyBorder="1" applyAlignment="1">
      <alignment horizontal="right" wrapText="1"/>
    </xf>
    <xf numFmtId="0" fontId="41" fillId="13" borderId="9" xfId="0" applyFont="1" applyFill="1" applyBorder="1" applyAlignment="1">
      <alignment horizontal="left" vertical="center"/>
    </xf>
    <xf numFmtId="0" fontId="69" fillId="6" borderId="19" xfId="0" applyFont="1" applyFill="1" applyBorder="1" applyAlignment="1">
      <alignment horizontal="left" vertical="center" wrapText="1"/>
    </xf>
    <xf numFmtId="0" fontId="19" fillId="6" borderId="19" xfId="0" applyFont="1" applyFill="1" applyBorder="1" applyAlignment="1">
      <alignment horizontal="left" vertical="center" wrapText="1"/>
    </xf>
    <xf numFmtId="14" fontId="13" fillId="3" borderId="4" xfId="0" applyNumberFormat="1" applyFont="1" applyFill="1" applyBorder="1" applyAlignment="1">
      <alignment horizontal="center" vertical="top" wrapText="1"/>
    </xf>
    <xf numFmtId="14" fontId="45" fillId="6" borderId="4" xfId="0" applyNumberFormat="1" applyFont="1" applyFill="1" applyBorder="1" applyAlignment="1">
      <alignment horizontal="center" vertical="center" wrapText="1"/>
    </xf>
    <xf numFmtId="14" fontId="35" fillId="0" borderId="0" xfId="0" applyNumberFormat="1" applyFont="1" applyAlignment="1">
      <alignment horizontal="center" vertical="center" wrapText="1"/>
    </xf>
    <xf numFmtId="14" fontId="9" fillId="0" borderId="0" xfId="0" applyNumberFormat="1" applyFont="1" applyAlignment="1">
      <alignment horizontal="center" vertical="center" wrapText="1"/>
    </xf>
    <xf numFmtId="14" fontId="13" fillId="0" borderId="4" xfId="0" applyNumberFormat="1" applyFont="1" applyBorder="1" applyAlignment="1">
      <alignment horizontal="center" vertical="center" wrapText="1"/>
    </xf>
    <xf numFmtId="165" fontId="46" fillId="14" borderId="21" xfId="0" applyNumberFormat="1" applyFont="1" applyFill="1" applyBorder="1" applyAlignment="1">
      <alignment horizontal="center"/>
    </xf>
    <xf numFmtId="0" fontId="62" fillId="11" borderId="20" xfId="0" applyFont="1" applyFill="1" applyBorder="1" applyAlignment="1">
      <alignment horizontal="center" vertical="center"/>
    </xf>
    <xf numFmtId="0" fontId="62" fillId="11" borderId="21" xfId="0" applyFont="1" applyFill="1" applyBorder="1" applyAlignment="1">
      <alignment horizontal="center" vertical="center"/>
    </xf>
    <xf numFmtId="0" fontId="62" fillId="11" borderId="22" xfId="0" applyFont="1" applyFill="1" applyBorder="1" applyAlignment="1">
      <alignment horizontal="center" vertical="center"/>
    </xf>
    <xf numFmtId="0" fontId="62" fillId="0" borderId="0" xfId="0" applyFont="1" applyAlignment="1">
      <alignment horizontal="center" vertical="center"/>
    </xf>
    <xf numFmtId="0" fontId="21" fillId="0" borderId="0" xfId="0" applyFont="1" applyAlignment="1">
      <alignment horizontal="center" vertical="center"/>
    </xf>
    <xf numFmtId="0" fontId="62" fillId="0" borderId="6" xfId="0" applyFont="1" applyBorder="1" applyAlignment="1">
      <alignment horizontal="center" vertical="center"/>
    </xf>
    <xf numFmtId="0" fontId="62" fillId="0" borderId="8" xfId="0" applyFont="1" applyBorder="1" applyAlignment="1">
      <alignment horizontal="center" vertical="center"/>
    </xf>
    <xf numFmtId="0" fontId="62" fillId="0" borderId="9" xfId="0" applyFont="1" applyBorder="1" applyAlignment="1">
      <alignment horizontal="center" vertical="center"/>
    </xf>
    <xf numFmtId="0" fontId="64" fillId="0" borderId="10" xfId="0" applyFont="1" applyBorder="1" applyAlignment="1">
      <alignment horizontal="left" vertical="center"/>
    </xf>
    <xf numFmtId="0" fontId="64" fillId="0" borderId="11" xfId="0" applyFont="1" applyBorder="1" applyAlignment="1">
      <alignment horizontal="left" vertical="center"/>
    </xf>
    <xf numFmtId="49" fontId="64" fillId="0" borderId="0" xfId="0" applyNumberFormat="1" applyFont="1" applyAlignment="1">
      <alignment horizontal="left" vertical="center"/>
    </xf>
    <xf numFmtId="49" fontId="64" fillId="0" borderId="7" xfId="0" applyNumberFormat="1" applyFont="1" applyBorder="1" applyAlignment="1">
      <alignment horizontal="left" vertical="center"/>
    </xf>
    <xf numFmtId="0" fontId="64" fillId="0" borderId="4" xfId="0" applyFont="1" applyBorder="1" applyAlignment="1">
      <alignment horizontal="center" vertical="center" wrapText="1"/>
    </xf>
    <xf numFmtId="0" fontId="64" fillId="0" borderId="2" xfId="0" applyFont="1" applyBorder="1" applyAlignment="1">
      <alignment horizontal="center" vertical="center" wrapText="1"/>
    </xf>
    <xf numFmtId="0" fontId="64" fillId="0" borderId="4" xfId="0" applyFont="1" applyBorder="1" applyAlignment="1">
      <alignment horizontal="left" vertical="center" wrapText="1"/>
    </xf>
    <xf numFmtId="0" fontId="64" fillId="0" borderId="2" xfId="0" applyFont="1" applyBorder="1" applyAlignment="1">
      <alignment horizontal="left" vertical="center" wrapText="1"/>
    </xf>
    <xf numFmtId="0" fontId="15" fillId="0" borderId="0" xfId="0" applyFont="1" applyAlignment="1">
      <alignment horizontal="center" vertical="center"/>
    </xf>
    <xf numFmtId="0" fontId="15" fillId="11" borderId="20" xfId="0" applyFont="1" applyFill="1" applyBorder="1" applyAlignment="1">
      <alignment horizontal="center" vertical="center"/>
    </xf>
    <xf numFmtId="0" fontId="15" fillId="11" borderId="21" xfId="0" applyFont="1" applyFill="1" applyBorder="1" applyAlignment="1">
      <alignment horizontal="center" vertical="center"/>
    </xf>
    <xf numFmtId="0" fontId="15" fillId="11" borderId="22" xfId="0" applyFont="1" applyFill="1" applyBorder="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165" fontId="17" fillId="0" borderId="10" xfId="0" applyNumberFormat="1" applyFont="1" applyBorder="1" applyAlignment="1">
      <alignment horizontal="left" vertical="center"/>
    </xf>
    <xf numFmtId="165" fontId="17" fillId="0" borderId="11" xfId="0" applyNumberFormat="1" applyFont="1" applyBorder="1" applyAlignment="1">
      <alignment horizontal="left" vertical="center"/>
    </xf>
    <xf numFmtId="165" fontId="17" fillId="0" borderId="0" xfId="0" applyNumberFormat="1" applyFont="1" applyAlignment="1">
      <alignment horizontal="left" vertical="center"/>
    </xf>
    <xf numFmtId="165" fontId="17" fillId="0" borderId="7" xfId="0" applyNumberFormat="1" applyFont="1" applyBorder="1" applyAlignment="1">
      <alignment horizontal="left" vertical="center"/>
    </xf>
    <xf numFmtId="165" fontId="17" fillId="0" borderId="4" xfId="0" applyNumberFormat="1" applyFont="1" applyBorder="1" applyAlignment="1">
      <alignment horizontal="center" vertical="center" wrapText="1"/>
    </xf>
    <xf numFmtId="165" fontId="17" fillId="0" borderId="2" xfId="0" applyNumberFormat="1" applyFont="1" applyBorder="1" applyAlignment="1">
      <alignment horizontal="center" vertical="center" wrapText="1"/>
    </xf>
    <xf numFmtId="0" fontId="55" fillId="18" borderId="0" xfId="0" applyFont="1" applyFill="1" applyAlignment="1">
      <alignment horizontal="center"/>
    </xf>
    <xf numFmtId="0" fontId="43" fillId="19" borderId="10" xfId="0" applyFont="1" applyFill="1" applyBorder="1" applyAlignment="1">
      <alignment horizontal="center"/>
    </xf>
    <xf numFmtId="0" fontId="43" fillId="19" borderId="11" xfId="0" applyFont="1" applyFill="1" applyBorder="1" applyAlignment="1">
      <alignment horizontal="center"/>
    </xf>
    <xf numFmtId="14" fontId="39" fillId="0" borderId="0" xfId="0" applyNumberFormat="1" applyFont="1" applyAlignment="1">
      <alignment horizontal="center" vertical="center"/>
    </xf>
    <xf numFmtId="14" fontId="40" fillId="0" borderId="4" xfId="0" applyNumberFormat="1" applyFont="1" applyBorder="1" applyAlignment="1">
      <alignment horizontal="center" vertical="center"/>
    </xf>
    <xf numFmtId="14" fontId="39" fillId="0" borderId="0" xfId="0" applyNumberFormat="1" applyFont="1" applyAlignment="1">
      <alignment horizontal="left" vertical="top" indent="3"/>
    </xf>
  </cellXfs>
  <cellStyles count="45">
    <cellStyle name="Comma" xfId="2" builtinId="3"/>
    <cellStyle name="Comma 2" xfId="12"/>
    <cellStyle name="Comma 3" xfId="40"/>
    <cellStyle name="Comma 4" xfId="14"/>
    <cellStyle name="Excel Built-in Normal" xfId="3"/>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2" builtinId="9" hidden="1"/>
    <cellStyle name="Followed Hyperlink" xfId="44" builtinId="9"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1" builtinId="8" hidden="1"/>
    <cellStyle name="Hyperlink" xfId="43" builtinId="8" hidden="1"/>
    <cellStyle name="Milliers 2" xfId="13"/>
    <cellStyle name="Normal" xfId="0" builtinId="0"/>
    <cellStyle name="Normal 10" xfId="6"/>
    <cellStyle name="Normal 2" xfId="9"/>
    <cellStyle name="Normal 2 3" xfId="15"/>
    <cellStyle name="Normal 3" xfId="8"/>
    <cellStyle name="Normal 5" xfId="10"/>
    <cellStyle name="Normal 6" xfId="11"/>
    <cellStyle name="Normal 8" xfId="4"/>
    <cellStyle name="Normal 8 2" xfId="7"/>
    <cellStyle name="Normal 9" xfId="5"/>
    <cellStyle name="Normal_Total expenses by date" xfId="1"/>
    <cellStyle name="Normální 2" xfId="16"/>
    <cellStyle name="Normální 3" xfId="17"/>
  </cellStyles>
  <dxfs count="12">
    <dxf>
      <alignment wrapText="1" readingOrder="0"/>
    </dxf>
    <dxf>
      <alignment horizontal="right" readingOrder="0"/>
    </dxf>
    <dxf>
      <numFmt numFmtId="164" formatCode="_-* #,##0.00\ _€_-;\-* #,##0.00\ _€_-;_-* &quot;-&quot;??\ _€_-;_-@_-"/>
    </dxf>
    <dxf>
      <alignment wrapText="1" readingOrder="0"/>
    </dxf>
    <dxf>
      <alignment horizontal="right" readingOrder="0"/>
    </dxf>
    <dxf>
      <numFmt numFmtId="164" formatCode="_-* #,##0.00\ _€_-;\-* #,##0.00\ _€_-;_-* &quot;-&quot;??\ _€_-;_-@_-"/>
    </dxf>
    <dxf>
      <alignment wrapText="1" readingOrder="0"/>
    </dxf>
    <dxf>
      <alignment horizontal="right" readingOrder="0"/>
    </dxf>
    <dxf>
      <numFmt numFmtId="164" formatCode="_-* #,##0.00\ _€_-;\-* #,##0.00\ _€_-;_-* &quot;-&quot;??\ _€_-;_-@_-"/>
    </dxf>
    <dxf>
      <alignment wrapText="1" readingOrder="0"/>
    </dxf>
    <dxf>
      <alignment horizontal="right" readingOrder="0"/>
    </dxf>
    <dxf>
      <numFmt numFmtId="164" formatCode="_-* #,##0.00\ _€_-;\-* #,##0.00\ _€_-;_-* &quot;-&quot;??\ _€_-;_-@_-"/>
    </dxf>
  </dxfs>
  <tableStyles count="0" defaultTableStyle="TableStyleMedium2" defaultPivotStyle="PivotStyleLight16"/>
  <colors>
    <mruColors>
      <color rgb="FF00CC66"/>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pivotCacheDefinition" Target="pivotCache/pivotCacheDefinition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pivotCacheDefinition" Target="pivotCache/pivotCacheDefinition2.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7</xdr:col>
      <xdr:colOff>114300</xdr:colOff>
      <xdr:row>24</xdr:row>
      <xdr:rowOff>0</xdr:rowOff>
    </xdr:from>
    <xdr:to>
      <xdr:col>7</xdr:col>
      <xdr:colOff>190500</xdr:colOff>
      <xdr:row>25</xdr:row>
      <xdr:rowOff>69215</xdr:rowOff>
    </xdr:to>
    <xdr:sp macro="" textlink="">
      <xdr:nvSpPr>
        <xdr:cNvPr id="2" name="Text Box 32">
          <a:extLst>
            <a:ext uri="{FF2B5EF4-FFF2-40B4-BE49-F238E27FC236}">
              <a16:creationId xmlns:a16="http://schemas.microsoft.com/office/drawing/2014/main" xmlns="" id="{00000000-0008-0000-0400-000002000000}"/>
            </a:ext>
          </a:extLst>
        </xdr:cNvPr>
        <xdr:cNvSpPr txBox="1">
          <a:spLocks noChangeArrowheads="1"/>
        </xdr:cNvSpPr>
      </xdr:nvSpPr>
      <xdr:spPr bwMode="auto">
        <a:xfrm>
          <a:off x="7188200" y="4978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24</xdr:row>
      <xdr:rowOff>0</xdr:rowOff>
    </xdr:from>
    <xdr:to>
      <xdr:col>8</xdr:col>
      <xdr:colOff>19050</xdr:colOff>
      <xdr:row>25</xdr:row>
      <xdr:rowOff>50165</xdr:rowOff>
    </xdr:to>
    <xdr:sp macro="" textlink="">
      <xdr:nvSpPr>
        <xdr:cNvPr id="3" name="Text Box 34">
          <a:extLst>
            <a:ext uri="{FF2B5EF4-FFF2-40B4-BE49-F238E27FC236}">
              <a16:creationId xmlns:a16="http://schemas.microsoft.com/office/drawing/2014/main" xmlns="" id="{00000000-0008-0000-0400-000003000000}"/>
            </a:ext>
          </a:extLst>
        </xdr:cNvPr>
        <xdr:cNvSpPr txBox="1">
          <a:spLocks noChangeArrowheads="1"/>
        </xdr:cNvSpPr>
      </xdr:nvSpPr>
      <xdr:spPr bwMode="auto">
        <a:xfrm>
          <a:off x="7759700" y="4978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24</xdr:row>
      <xdr:rowOff>0</xdr:rowOff>
    </xdr:from>
    <xdr:to>
      <xdr:col>7</xdr:col>
      <xdr:colOff>190500</xdr:colOff>
      <xdr:row>25</xdr:row>
      <xdr:rowOff>66675</xdr:rowOff>
    </xdr:to>
    <xdr:sp macro="" textlink="">
      <xdr:nvSpPr>
        <xdr:cNvPr id="4" name="Text Box 32">
          <a:extLst>
            <a:ext uri="{FF2B5EF4-FFF2-40B4-BE49-F238E27FC236}">
              <a16:creationId xmlns:a16="http://schemas.microsoft.com/office/drawing/2014/main" xmlns="" id="{00000000-0008-0000-0400-000004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24</xdr:row>
      <xdr:rowOff>0</xdr:rowOff>
    </xdr:from>
    <xdr:to>
      <xdr:col>8</xdr:col>
      <xdr:colOff>19050</xdr:colOff>
      <xdr:row>25</xdr:row>
      <xdr:rowOff>47625</xdr:rowOff>
    </xdr:to>
    <xdr:sp macro="" textlink="">
      <xdr:nvSpPr>
        <xdr:cNvPr id="5" name="Text Box 34">
          <a:extLst>
            <a:ext uri="{FF2B5EF4-FFF2-40B4-BE49-F238E27FC236}">
              <a16:creationId xmlns:a16="http://schemas.microsoft.com/office/drawing/2014/main" xmlns="" id="{00000000-0008-0000-0400-000005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24</xdr:row>
      <xdr:rowOff>0</xdr:rowOff>
    </xdr:from>
    <xdr:to>
      <xdr:col>7</xdr:col>
      <xdr:colOff>190500</xdr:colOff>
      <xdr:row>25</xdr:row>
      <xdr:rowOff>66675</xdr:rowOff>
    </xdr:to>
    <xdr:sp macro="" textlink="">
      <xdr:nvSpPr>
        <xdr:cNvPr id="6" name="Text Box 32">
          <a:extLst>
            <a:ext uri="{FF2B5EF4-FFF2-40B4-BE49-F238E27FC236}">
              <a16:creationId xmlns:a16="http://schemas.microsoft.com/office/drawing/2014/main" xmlns="" id="{00000000-0008-0000-0400-000006000000}"/>
            </a:ext>
          </a:extLst>
        </xdr:cNvPr>
        <xdr:cNvSpPr txBox="1">
          <a:spLocks noChangeArrowheads="1"/>
        </xdr:cNvSpPr>
      </xdr:nvSpPr>
      <xdr:spPr bwMode="auto">
        <a:xfrm>
          <a:off x="7188200" y="58674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24</xdr:row>
      <xdr:rowOff>0</xdr:rowOff>
    </xdr:from>
    <xdr:to>
      <xdr:col>8</xdr:col>
      <xdr:colOff>19050</xdr:colOff>
      <xdr:row>25</xdr:row>
      <xdr:rowOff>47625</xdr:rowOff>
    </xdr:to>
    <xdr:sp macro="" textlink="">
      <xdr:nvSpPr>
        <xdr:cNvPr id="7" name="Text Box 34">
          <a:extLst>
            <a:ext uri="{FF2B5EF4-FFF2-40B4-BE49-F238E27FC236}">
              <a16:creationId xmlns:a16="http://schemas.microsoft.com/office/drawing/2014/main" xmlns="" id="{00000000-0008-0000-0400-000007000000}"/>
            </a:ext>
          </a:extLst>
        </xdr:cNvPr>
        <xdr:cNvSpPr txBox="1">
          <a:spLocks noChangeArrowheads="1"/>
        </xdr:cNvSpPr>
      </xdr:nvSpPr>
      <xdr:spPr bwMode="auto">
        <a:xfrm>
          <a:off x="7759700" y="58674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24</xdr:row>
      <xdr:rowOff>0</xdr:rowOff>
    </xdr:from>
    <xdr:ext cx="76200" cy="228600"/>
    <xdr:sp macro="" textlink="">
      <xdr:nvSpPr>
        <xdr:cNvPr id="8" name="Text Box 32">
          <a:extLst>
            <a:ext uri="{FF2B5EF4-FFF2-40B4-BE49-F238E27FC236}">
              <a16:creationId xmlns:a16="http://schemas.microsoft.com/office/drawing/2014/main" xmlns="" id="{00000000-0008-0000-0400-000008000000}"/>
            </a:ext>
          </a:extLst>
        </xdr:cNvPr>
        <xdr:cNvSpPr txBox="1">
          <a:spLocks noChangeArrowheads="1"/>
        </xdr:cNvSpPr>
      </xdr:nvSpPr>
      <xdr:spPr bwMode="auto">
        <a:xfrm>
          <a:off x="7188200" y="58674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24</xdr:row>
      <xdr:rowOff>0</xdr:rowOff>
    </xdr:from>
    <xdr:ext cx="19050" cy="209550"/>
    <xdr:sp macro="" textlink="">
      <xdr:nvSpPr>
        <xdr:cNvPr id="9" name="Text Box 34">
          <a:extLst>
            <a:ext uri="{FF2B5EF4-FFF2-40B4-BE49-F238E27FC236}">
              <a16:creationId xmlns:a16="http://schemas.microsoft.com/office/drawing/2014/main" xmlns="" id="{00000000-0008-0000-0400-000009000000}"/>
            </a:ext>
          </a:extLst>
        </xdr:cNvPr>
        <xdr:cNvSpPr txBox="1">
          <a:spLocks noChangeArrowheads="1"/>
        </xdr:cNvSpPr>
      </xdr:nvSpPr>
      <xdr:spPr bwMode="auto">
        <a:xfrm>
          <a:off x="7759700" y="58674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24</xdr:row>
      <xdr:rowOff>0</xdr:rowOff>
    </xdr:from>
    <xdr:to>
      <xdr:col>8</xdr:col>
      <xdr:colOff>190500</xdr:colOff>
      <xdr:row>25</xdr:row>
      <xdr:rowOff>69215</xdr:rowOff>
    </xdr:to>
    <xdr:sp macro="" textlink="">
      <xdr:nvSpPr>
        <xdr:cNvPr id="10" name="Text Box 32">
          <a:extLst>
            <a:ext uri="{FF2B5EF4-FFF2-40B4-BE49-F238E27FC236}">
              <a16:creationId xmlns:a16="http://schemas.microsoft.com/office/drawing/2014/main" xmlns="" id="{00000000-0008-0000-0400-00000A000000}"/>
            </a:ext>
          </a:extLst>
        </xdr:cNvPr>
        <xdr:cNvSpPr txBox="1">
          <a:spLocks noChangeArrowheads="1"/>
        </xdr:cNvSpPr>
      </xdr:nvSpPr>
      <xdr:spPr bwMode="auto">
        <a:xfrm>
          <a:off x="8178800" y="49276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50165</xdr:rowOff>
    </xdr:to>
    <xdr:sp macro="" textlink="">
      <xdr:nvSpPr>
        <xdr:cNvPr id="11" name="Text Box 34">
          <a:extLst>
            <a:ext uri="{FF2B5EF4-FFF2-40B4-BE49-F238E27FC236}">
              <a16:creationId xmlns:a16="http://schemas.microsoft.com/office/drawing/2014/main" xmlns="" id="{00000000-0008-0000-0400-00000B000000}"/>
            </a:ext>
          </a:extLst>
        </xdr:cNvPr>
        <xdr:cNvSpPr txBox="1">
          <a:spLocks noChangeArrowheads="1"/>
        </xdr:cNvSpPr>
      </xdr:nvSpPr>
      <xdr:spPr bwMode="auto">
        <a:xfrm>
          <a:off x="8750300" y="49276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24</xdr:row>
      <xdr:rowOff>0</xdr:rowOff>
    </xdr:from>
    <xdr:to>
      <xdr:col>8</xdr:col>
      <xdr:colOff>190500</xdr:colOff>
      <xdr:row>25</xdr:row>
      <xdr:rowOff>66675</xdr:rowOff>
    </xdr:to>
    <xdr:sp macro="" textlink="">
      <xdr:nvSpPr>
        <xdr:cNvPr id="12" name="Text Box 32">
          <a:extLst>
            <a:ext uri="{FF2B5EF4-FFF2-40B4-BE49-F238E27FC236}">
              <a16:creationId xmlns:a16="http://schemas.microsoft.com/office/drawing/2014/main" xmlns="" id="{00000000-0008-0000-0400-00000C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47625</xdr:rowOff>
    </xdr:to>
    <xdr:sp macro="" textlink="">
      <xdr:nvSpPr>
        <xdr:cNvPr id="13" name="Text Box 34">
          <a:extLst>
            <a:ext uri="{FF2B5EF4-FFF2-40B4-BE49-F238E27FC236}">
              <a16:creationId xmlns:a16="http://schemas.microsoft.com/office/drawing/2014/main" xmlns="" id="{00000000-0008-0000-0400-00000D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24</xdr:row>
      <xdr:rowOff>0</xdr:rowOff>
    </xdr:from>
    <xdr:to>
      <xdr:col>8</xdr:col>
      <xdr:colOff>190500</xdr:colOff>
      <xdr:row>25</xdr:row>
      <xdr:rowOff>66675</xdr:rowOff>
    </xdr:to>
    <xdr:sp macro="" textlink="">
      <xdr:nvSpPr>
        <xdr:cNvPr id="14" name="Text Box 32">
          <a:extLst>
            <a:ext uri="{FF2B5EF4-FFF2-40B4-BE49-F238E27FC236}">
              <a16:creationId xmlns:a16="http://schemas.microsoft.com/office/drawing/2014/main" xmlns="" id="{00000000-0008-0000-0400-00000E000000}"/>
            </a:ext>
          </a:extLst>
        </xdr:cNvPr>
        <xdr:cNvSpPr txBox="1">
          <a:spLocks noChangeArrowheads="1"/>
        </xdr:cNvSpPr>
      </xdr:nvSpPr>
      <xdr:spPr bwMode="auto">
        <a:xfrm>
          <a:off x="8178800" y="5829300"/>
          <a:ext cx="76200" cy="24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24</xdr:row>
      <xdr:rowOff>0</xdr:rowOff>
    </xdr:from>
    <xdr:to>
      <xdr:col>8</xdr:col>
      <xdr:colOff>704850</xdr:colOff>
      <xdr:row>25</xdr:row>
      <xdr:rowOff>47625</xdr:rowOff>
    </xdr:to>
    <xdr:sp macro="" textlink="">
      <xdr:nvSpPr>
        <xdr:cNvPr id="15" name="Text Box 34">
          <a:extLst>
            <a:ext uri="{FF2B5EF4-FFF2-40B4-BE49-F238E27FC236}">
              <a16:creationId xmlns:a16="http://schemas.microsoft.com/office/drawing/2014/main" xmlns="" id="{00000000-0008-0000-0400-00000F000000}"/>
            </a:ext>
          </a:extLst>
        </xdr:cNvPr>
        <xdr:cNvSpPr txBox="1">
          <a:spLocks noChangeArrowheads="1"/>
        </xdr:cNvSpPr>
      </xdr:nvSpPr>
      <xdr:spPr bwMode="auto">
        <a:xfrm>
          <a:off x="8750300" y="5829300"/>
          <a:ext cx="19050" cy="225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24</xdr:row>
      <xdr:rowOff>0</xdr:rowOff>
    </xdr:from>
    <xdr:ext cx="76200" cy="228600"/>
    <xdr:sp macro="" textlink="">
      <xdr:nvSpPr>
        <xdr:cNvPr id="16" name="Text Box 32">
          <a:extLst>
            <a:ext uri="{FF2B5EF4-FFF2-40B4-BE49-F238E27FC236}">
              <a16:creationId xmlns:a16="http://schemas.microsoft.com/office/drawing/2014/main" xmlns="" id="{00000000-0008-0000-0400-000010000000}"/>
            </a:ext>
          </a:extLst>
        </xdr:cNvPr>
        <xdr:cNvSpPr txBox="1">
          <a:spLocks noChangeArrowheads="1"/>
        </xdr:cNvSpPr>
      </xdr:nvSpPr>
      <xdr:spPr bwMode="auto">
        <a:xfrm>
          <a:off x="8178800" y="58293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24</xdr:row>
      <xdr:rowOff>0</xdr:rowOff>
    </xdr:from>
    <xdr:ext cx="19050" cy="209550"/>
    <xdr:sp macro="" textlink="">
      <xdr:nvSpPr>
        <xdr:cNvPr id="17" name="Text Box 34">
          <a:extLst>
            <a:ext uri="{FF2B5EF4-FFF2-40B4-BE49-F238E27FC236}">
              <a16:creationId xmlns:a16="http://schemas.microsoft.com/office/drawing/2014/main" xmlns="" id="{00000000-0008-0000-0400-000011000000}"/>
            </a:ext>
          </a:extLst>
        </xdr:cNvPr>
        <xdr:cNvSpPr txBox="1">
          <a:spLocks noChangeArrowheads="1"/>
        </xdr:cNvSpPr>
      </xdr:nvSpPr>
      <xdr:spPr bwMode="auto">
        <a:xfrm>
          <a:off x="8750300" y="58293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7</xdr:col>
      <xdr:colOff>114300</xdr:colOff>
      <xdr:row>46</xdr:row>
      <xdr:rowOff>0</xdr:rowOff>
    </xdr:from>
    <xdr:to>
      <xdr:col>7</xdr:col>
      <xdr:colOff>190500</xdr:colOff>
      <xdr:row>47</xdr:row>
      <xdr:rowOff>69215</xdr:rowOff>
    </xdr:to>
    <xdr:sp macro="" textlink="">
      <xdr:nvSpPr>
        <xdr:cNvPr id="2" name="Text Box 32">
          <a:extLst>
            <a:ext uri="{FF2B5EF4-FFF2-40B4-BE49-F238E27FC236}">
              <a16:creationId xmlns:a16="http://schemas.microsoft.com/office/drawing/2014/main" xmlns="" id="{7605335B-FAA8-4C27-B6C2-EEA6AC0D2F60}"/>
            </a:ext>
          </a:extLst>
        </xdr:cNvPr>
        <xdr:cNvSpPr txBox="1">
          <a:spLocks noChangeArrowheads="1"/>
        </xdr:cNvSpPr>
      </xdr:nvSpPr>
      <xdr:spPr bwMode="auto">
        <a:xfrm>
          <a:off x="6219825"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46</xdr:row>
      <xdr:rowOff>0</xdr:rowOff>
    </xdr:from>
    <xdr:to>
      <xdr:col>8</xdr:col>
      <xdr:colOff>19050</xdr:colOff>
      <xdr:row>47</xdr:row>
      <xdr:rowOff>50165</xdr:rowOff>
    </xdr:to>
    <xdr:sp macro="" textlink="">
      <xdr:nvSpPr>
        <xdr:cNvPr id="3" name="Text Box 34">
          <a:extLst>
            <a:ext uri="{FF2B5EF4-FFF2-40B4-BE49-F238E27FC236}">
              <a16:creationId xmlns:a16="http://schemas.microsoft.com/office/drawing/2014/main" xmlns="" id="{C010A7DD-1F2E-44F0-AB2F-0E878F3B006D}"/>
            </a:ext>
          </a:extLst>
        </xdr:cNvPr>
        <xdr:cNvSpPr txBox="1">
          <a:spLocks noChangeArrowheads="1"/>
        </xdr:cNvSpPr>
      </xdr:nvSpPr>
      <xdr:spPr bwMode="auto">
        <a:xfrm>
          <a:off x="63246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49</xdr:row>
      <xdr:rowOff>0</xdr:rowOff>
    </xdr:from>
    <xdr:to>
      <xdr:col>7</xdr:col>
      <xdr:colOff>190500</xdr:colOff>
      <xdr:row>50</xdr:row>
      <xdr:rowOff>66675</xdr:rowOff>
    </xdr:to>
    <xdr:sp macro="" textlink="">
      <xdr:nvSpPr>
        <xdr:cNvPr id="4" name="Text Box 32">
          <a:extLst>
            <a:ext uri="{FF2B5EF4-FFF2-40B4-BE49-F238E27FC236}">
              <a16:creationId xmlns:a16="http://schemas.microsoft.com/office/drawing/2014/main" xmlns="" id="{260542E9-186C-4B48-B0ED-2B5D6F3082D3}"/>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49</xdr:row>
      <xdr:rowOff>0</xdr:rowOff>
    </xdr:from>
    <xdr:to>
      <xdr:col>8</xdr:col>
      <xdr:colOff>19050</xdr:colOff>
      <xdr:row>50</xdr:row>
      <xdr:rowOff>47625</xdr:rowOff>
    </xdr:to>
    <xdr:sp macro="" textlink="">
      <xdr:nvSpPr>
        <xdr:cNvPr id="5" name="Text Box 34">
          <a:extLst>
            <a:ext uri="{FF2B5EF4-FFF2-40B4-BE49-F238E27FC236}">
              <a16:creationId xmlns:a16="http://schemas.microsoft.com/office/drawing/2014/main" xmlns="" id="{FB7D19EA-F397-4637-AF6F-54785F9BD958}"/>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114300</xdr:colOff>
      <xdr:row>49</xdr:row>
      <xdr:rowOff>0</xdr:rowOff>
    </xdr:from>
    <xdr:to>
      <xdr:col>7</xdr:col>
      <xdr:colOff>190500</xdr:colOff>
      <xdr:row>50</xdr:row>
      <xdr:rowOff>66675</xdr:rowOff>
    </xdr:to>
    <xdr:sp macro="" textlink="">
      <xdr:nvSpPr>
        <xdr:cNvPr id="6" name="Text Box 32">
          <a:extLst>
            <a:ext uri="{FF2B5EF4-FFF2-40B4-BE49-F238E27FC236}">
              <a16:creationId xmlns:a16="http://schemas.microsoft.com/office/drawing/2014/main" xmlns="" id="{9BACD881-329E-495D-86B2-C84189DCD309}"/>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685800</xdr:colOff>
      <xdr:row>49</xdr:row>
      <xdr:rowOff>0</xdr:rowOff>
    </xdr:from>
    <xdr:to>
      <xdr:col>8</xdr:col>
      <xdr:colOff>19050</xdr:colOff>
      <xdr:row>50</xdr:row>
      <xdr:rowOff>47625</xdr:rowOff>
    </xdr:to>
    <xdr:sp macro="" textlink="">
      <xdr:nvSpPr>
        <xdr:cNvPr id="7" name="Text Box 34">
          <a:extLst>
            <a:ext uri="{FF2B5EF4-FFF2-40B4-BE49-F238E27FC236}">
              <a16:creationId xmlns:a16="http://schemas.microsoft.com/office/drawing/2014/main" xmlns="" id="{827B325E-F8F7-4930-AFA7-BFFBECE684E2}"/>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7</xdr:col>
      <xdr:colOff>114300</xdr:colOff>
      <xdr:row>49</xdr:row>
      <xdr:rowOff>0</xdr:rowOff>
    </xdr:from>
    <xdr:ext cx="76200" cy="228600"/>
    <xdr:sp macro="" textlink="">
      <xdr:nvSpPr>
        <xdr:cNvPr id="8" name="Text Box 32">
          <a:extLst>
            <a:ext uri="{FF2B5EF4-FFF2-40B4-BE49-F238E27FC236}">
              <a16:creationId xmlns:a16="http://schemas.microsoft.com/office/drawing/2014/main" xmlns="" id="{60C85D9D-CD14-41D0-AD69-C26B9BD56F8B}"/>
            </a:ext>
          </a:extLst>
        </xdr:cNvPr>
        <xdr:cNvSpPr txBox="1">
          <a:spLocks noChangeArrowheads="1"/>
        </xdr:cNvSpPr>
      </xdr:nvSpPr>
      <xdr:spPr bwMode="auto">
        <a:xfrm>
          <a:off x="6219825"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7</xdr:col>
      <xdr:colOff>685800</xdr:colOff>
      <xdr:row>49</xdr:row>
      <xdr:rowOff>0</xdr:rowOff>
    </xdr:from>
    <xdr:ext cx="19050" cy="209550"/>
    <xdr:sp macro="" textlink="">
      <xdr:nvSpPr>
        <xdr:cNvPr id="9" name="Text Box 34">
          <a:extLst>
            <a:ext uri="{FF2B5EF4-FFF2-40B4-BE49-F238E27FC236}">
              <a16:creationId xmlns:a16="http://schemas.microsoft.com/office/drawing/2014/main" xmlns="" id="{BA607DF5-4D74-4629-81EF-605E84A74446}"/>
            </a:ext>
          </a:extLst>
        </xdr:cNvPr>
        <xdr:cNvSpPr txBox="1">
          <a:spLocks noChangeArrowheads="1"/>
        </xdr:cNvSpPr>
      </xdr:nvSpPr>
      <xdr:spPr bwMode="auto">
        <a:xfrm>
          <a:off x="63246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8</xdr:col>
      <xdr:colOff>114300</xdr:colOff>
      <xdr:row>46</xdr:row>
      <xdr:rowOff>0</xdr:rowOff>
    </xdr:from>
    <xdr:to>
      <xdr:col>8</xdr:col>
      <xdr:colOff>190500</xdr:colOff>
      <xdr:row>47</xdr:row>
      <xdr:rowOff>69215</xdr:rowOff>
    </xdr:to>
    <xdr:sp macro="" textlink="">
      <xdr:nvSpPr>
        <xdr:cNvPr id="10" name="Text Box 32">
          <a:extLst>
            <a:ext uri="{FF2B5EF4-FFF2-40B4-BE49-F238E27FC236}">
              <a16:creationId xmlns:a16="http://schemas.microsoft.com/office/drawing/2014/main" xmlns="" id="{16C6E855-B8D3-49E8-BAFD-884D5FEEAB47}"/>
            </a:ext>
          </a:extLst>
        </xdr:cNvPr>
        <xdr:cNvSpPr txBox="1">
          <a:spLocks noChangeArrowheads="1"/>
        </xdr:cNvSpPr>
      </xdr:nvSpPr>
      <xdr:spPr bwMode="auto">
        <a:xfrm>
          <a:off x="6438900" y="8086725"/>
          <a:ext cx="76200" cy="231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46</xdr:row>
      <xdr:rowOff>0</xdr:rowOff>
    </xdr:from>
    <xdr:to>
      <xdr:col>8</xdr:col>
      <xdr:colOff>704850</xdr:colOff>
      <xdr:row>47</xdr:row>
      <xdr:rowOff>50165</xdr:rowOff>
    </xdr:to>
    <xdr:sp macro="" textlink="">
      <xdr:nvSpPr>
        <xdr:cNvPr id="11" name="Text Box 34">
          <a:extLst>
            <a:ext uri="{FF2B5EF4-FFF2-40B4-BE49-F238E27FC236}">
              <a16:creationId xmlns:a16="http://schemas.microsoft.com/office/drawing/2014/main" xmlns="" id="{B2A549FF-4E1B-43DE-8196-B142F7332CC0}"/>
            </a:ext>
          </a:extLst>
        </xdr:cNvPr>
        <xdr:cNvSpPr txBox="1">
          <a:spLocks noChangeArrowheads="1"/>
        </xdr:cNvSpPr>
      </xdr:nvSpPr>
      <xdr:spPr bwMode="auto">
        <a:xfrm>
          <a:off x="7010400" y="8086725"/>
          <a:ext cx="19050" cy="2120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49</xdr:row>
      <xdr:rowOff>0</xdr:rowOff>
    </xdr:from>
    <xdr:to>
      <xdr:col>8</xdr:col>
      <xdr:colOff>190500</xdr:colOff>
      <xdr:row>50</xdr:row>
      <xdr:rowOff>66675</xdr:rowOff>
    </xdr:to>
    <xdr:sp macro="" textlink="">
      <xdr:nvSpPr>
        <xdr:cNvPr id="12" name="Text Box 32">
          <a:extLst>
            <a:ext uri="{FF2B5EF4-FFF2-40B4-BE49-F238E27FC236}">
              <a16:creationId xmlns:a16="http://schemas.microsoft.com/office/drawing/2014/main" xmlns="" id="{A515CBCD-4334-4F13-B004-FFED466F936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49</xdr:row>
      <xdr:rowOff>0</xdr:rowOff>
    </xdr:from>
    <xdr:to>
      <xdr:col>8</xdr:col>
      <xdr:colOff>704850</xdr:colOff>
      <xdr:row>50</xdr:row>
      <xdr:rowOff>47625</xdr:rowOff>
    </xdr:to>
    <xdr:sp macro="" textlink="">
      <xdr:nvSpPr>
        <xdr:cNvPr id="13" name="Text Box 34">
          <a:extLst>
            <a:ext uri="{FF2B5EF4-FFF2-40B4-BE49-F238E27FC236}">
              <a16:creationId xmlns:a16="http://schemas.microsoft.com/office/drawing/2014/main" xmlns="" id="{5C485D51-2B45-4166-BC56-ED65F328272B}"/>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49</xdr:row>
      <xdr:rowOff>0</xdr:rowOff>
    </xdr:from>
    <xdr:to>
      <xdr:col>8</xdr:col>
      <xdr:colOff>190500</xdr:colOff>
      <xdr:row>50</xdr:row>
      <xdr:rowOff>66675</xdr:rowOff>
    </xdr:to>
    <xdr:sp macro="" textlink="">
      <xdr:nvSpPr>
        <xdr:cNvPr id="14" name="Text Box 32">
          <a:extLst>
            <a:ext uri="{FF2B5EF4-FFF2-40B4-BE49-F238E27FC236}">
              <a16:creationId xmlns:a16="http://schemas.microsoft.com/office/drawing/2014/main" xmlns="" id="{51E6BC97-D5CB-4B2C-892E-80B85EFC79CE}"/>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49</xdr:row>
      <xdr:rowOff>0</xdr:rowOff>
    </xdr:from>
    <xdr:to>
      <xdr:col>8</xdr:col>
      <xdr:colOff>704850</xdr:colOff>
      <xdr:row>50</xdr:row>
      <xdr:rowOff>47625</xdr:rowOff>
    </xdr:to>
    <xdr:sp macro="" textlink="">
      <xdr:nvSpPr>
        <xdr:cNvPr id="15" name="Text Box 34">
          <a:extLst>
            <a:ext uri="{FF2B5EF4-FFF2-40B4-BE49-F238E27FC236}">
              <a16:creationId xmlns:a16="http://schemas.microsoft.com/office/drawing/2014/main" xmlns="" id="{95EAC732-7B15-48F5-ACFC-06086C7CDD33}"/>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49</xdr:row>
      <xdr:rowOff>0</xdr:rowOff>
    </xdr:from>
    <xdr:ext cx="76200" cy="228600"/>
    <xdr:sp macro="" textlink="">
      <xdr:nvSpPr>
        <xdr:cNvPr id="16" name="Text Box 32">
          <a:extLst>
            <a:ext uri="{FF2B5EF4-FFF2-40B4-BE49-F238E27FC236}">
              <a16:creationId xmlns:a16="http://schemas.microsoft.com/office/drawing/2014/main" xmlns="" id="{E5204F18-C9FC-47D9-9600-1C1F89E3EBCF}"/>
            </a:ext>
          </a:extLst>
        </xdr:cNvPr>
        <xdr:cNvSpPr txBox="1">
          <a:spLocks noChangeArrowheads="1"/>
        </xdr:cNvSpPr>
      </xdr:nvSpPr>
      <xdr:spPr bwMode="auto">
        <a:xfrm>
          <a:off x="6438900" y="85725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49</xdr:row>
      <xdr:rowOff>0</xdr:rowOff>
    </xdr:from>
    <xdr:ext cx="19050" cy="209550"/>
    <xdr:sp macro="" textlink="">
      <xdr:nvSpPr>
        <xdr:cNvPr id="17" name="Text Box 34">
          <a:extLst>
            <a:ext uri="{FF2B5EF4-FFF2-40B4-BE49-F238E27FC236}">
              <a16:creationId xmlns:a16="http://schemas.microsoft.com/office/drawing/2014/main" xmlns="" id="{81CC2221-1A8E-4D4A-906D-0B2D58BB6B4D}"/>
            </a:ext>
          </a:extLst>
        </xdr:cNvPr>
        <xdr:cNvSpPr txBox="1">
          <a:spLocks noChangeArrowheads="1"/>
        </xdr:cNvSpPr>
      </xdr:nvSpPr>
      <xdr:spPr bwMode="auto">
        <a:xfrm>
          <a:off x="7010400" y="85725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8</xdr:col>
      <xdr:colOff>114300</xdr:colOff>
      <xdr:row>26</xdr:row>
      <xdr:rowOff>0</xdr:rowOff>
    </xdr:from>
    <xdr:to>
      <xdr:col>8</xdr:col>
      <xdr:colOff>190500</xdr:colOff>
      <xdr:row>27</xdr:row>
      <xdr:rowOff>69215</xdr:rowOff>
    </xdr:to>
    <xdr:sp macro="" textlink="">
      <xdr:nvSpPr>
        <xdr:cNvPr id="2" name="Text Box 32">
          <a:extLst>
            <a:ext uri="{FF2B5EF4-FFF2-40B4-BE49-F238E27FC236}">
              <a16:creationId xmlns:a16="http://schemas.microsoft.com/office/drawing/2014/main" xmlns="" id="{00000000-0008-0000-0300-000002000000}"/>
            </a:ext>
          </a:extLst>
        </xdr:cNvPr>
        <xdr:cNvSpPr txBox="1">
          <a:spLocks noChangeArrowheads="1"/>
        </xdr:cNvSpPr>
      </xdr:nvSpPr>
      <xdr:spPr bwMode="auto">
        <a:xfrm>
          <a:off x="7277100" y="54197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50165</xdr:rowOff>
    </xdr:to>
    <xdr:sp macro="" textlink="">
      <xdr:nvSpPr>
        <xdr:cNvPr id="3" name="Text Box 34">
          <a:extLst>
            <a:ext uri="{FF2B5EF4-FFF2-40B4-BE49-F238E27FC236}">
              <a16:creationId xmlns:a16="http://schemas.microsoft.com/office/drawing/2014/main" xmlns="" id="{00000000-0008-0000-0300-000003000000}"/>
            </a:ext>
          </a:extLst>
        </xdr:cNvPr>
        <xdr:cNvSpPr txBox="1">
          <a:spLocks noChangeArrowheads="1"/>
        </xdr:cNvSpPr>
      </xdr:nvSpPr>
      <xdr:spPr bwMode="auto">
        <a:xfrm>
          <a:off x="7848600" y="54197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26</xdr:row>
      <xdr:rowOff>0</xdr:rowOff>
    </xdr:from>
    <xdr:to>
      <xdr:col>8</xdr:col>
      <xdr:colOff>190500</xdr:colOff>
      <xdr:row>27</xdr:row>
      <xdr:rowOff>66675</xdr:rowOff>
    </xdr:to>
    <xdr:sp macro="" textlink="">
      <xdr:nvSpPr>
        <xdr:cNvPr id="4" name="Text Box 32">
          <a:extLst>
            <a:ext uri="{FF2B5EF4-FFF2-40B4-BE49-F238E27FC236}">
              <a16:creationId xmlns:a16="http://schemas.microsoft.com/office/drawing/2014/main" xmlns="" id="{00000000-0008-0000-0300-000004000000}"/>
            </a:ext>
          </a:extLst>
        </xdr:cNvPr>
        <xdr:cNvSpPr txBox="1">
          <a:spLocks noChangeArrowheads="1"/>
        </xdr:cNvSpPr>
      </xdr:nvSpPr>
      <xdr:spPr bwMode="auto">
        <a:xfrm>
          <a:off x="7277100" y="1397317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47625</xdr:rowOff>
    </xdr:to>
    <xdr:sp macro="" textlink="">
      <xdr:nvSpPr>
        <xdr:cNvPr id="5" name="Text Box 34">
          <a:extLst>
            <a:ext uri="{FF2B5EF4-FFF2-40B4-BE49-F238E27FC236}">
              <a16:creationId xmlns:a16="http://schemas.microsoft.com/office/drawing/2014/main" xmlns="" id="{00000000-0008-0000-0300-000005000000}"/>
            </a:ext>
          </a:extLst>
        </xdr:cNvPr>
        <xdr:cNvSpPr txBox="1">
          <a:spLocks noChangeArrowheads="1"/>
        </xdr:cNvSpPr>
      </xdr:nvSpPr>
      <xdr:spPr bwMode="auto">
        <a:xfrm>
          <a:off x="7848600" y="1397317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114300</xdr:colOff>
      <xdr:row>26</xdr:row>
      <xdr:rowOff>0</xdr:rowOff>
    </xdr:from>
    <xdr:to>
      <xdr:col>8</xdr:col>
      <xdr:colOff>190500</xdr:colOff>
      <xdr:row>27</xdr:row>
      <xdr:rowOff>66675</xdr:rowOff>
    </xdr:to>
    <xdr:sp macro="" textlink="">
      <xdr:nvSpPr>
        <xdr:cNvPr id="6" name="Text Box 32">
          <a:extLst>
            <a:ext uri="{FF2B5EF4-FFF2-40B4-BE49-F238E27FC236}">
              <a16:creationId xmlns:a16="http://schemas.microsoft.com/office/drawing/2014/main" xmlns="" id="{00000000-0008-0000-0300-000006000000}"/>
            </a:ext>
          </a:extLst>
        </xdr:cNvPr>
        <xdr:cNvSpPr txBox="1">
          <a:spLocks noChangeArrowheads="1"/>
        </xdr:cNvSpPr>
      </xdr:nvSpPr>
      <xdr:spPr bwMode="auto">
        <a:xfrm>
          <a:off x="7277100" y="24545925"/>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685800</xdr:colOff>
      <xdr:row>26</xdr:row>
      <xdr:rowOff>0</xdr:rowOff>
    </xdr:from>
    <xdr:to>
      <xdr:col>8</xdr:col>
      <xdr:colOff>704850</xdr:colOff>
      <xdr:row>27</xdr:row>
      <xdr:rowOff>47625</xdr:rowOff>
    </xdr:to>
    <xdr:sp macro="" textlink="">
      <xdr:nvSpPr>
        <xdr:cNvPr id="7" name="Text Box 34">
          <a:extLst>
            <a:ext uri="{FF2B5EF4-FFF2-40B4-BE49-F238E27FC236}">
              <a16:creationId xmlns:a16="http://schemas.microsoft.com/office/drawing/2014/main" xmlns="" id="{00000000-0008-0000-0300-000007000000}"/>
            </a:ext>
          </a:extLst>
        </xdr:cNvPr>
        <xdr:cNvSpPr txBox="1">
          <a:spLocks noChangeArrowheads="1"/>
        </xdr:cNvSpPr>
      </xdr:nvSpPr>
      <xdr:spPr bwMode="auto">
        <a:xfrm>
          <a:off x="7848600" y="24545925"/>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8</xdr:col>
      <xdr:colOff>114300</xdr:colOff>
      <xdr:row>26</xdr:row>
      <xdr:rowOff>0</xdr:rowOff>
    </xdr:from>
    <xdr:ext cx="76200" cy="228600"/>
    <xdr:sp macro="" textlink="">
      <xdr:nvSpPr>
        <xdr:cNvPr id="8" name="Text Box 32">
          <a:extLst>
            <a:ext uri="{FF2B5EF4-FFF2-40B4-BE49-F238E27FC236}">
              <a16:creationId xmlns:a16="http://schemas.microsoft.com/office/drawing/2014/main" xmlns="" id="{00000000-0008-0000-0300-000008000000}"/>
            </a:ext>
          </a:extLst>
        </xdr:cNvPr>
        <xdr:cNvSpPr txBox="1">
          <a:spLocks noChangeArrowheads="1"/>
        </xdr:cNvSpPr>
      </xdr:nvSpPr>
      <xdr:spPr bwMode="auto">
        <a:xfrm>
          <a:off x="7277100" y="31280100"/>
          <a:ext cx="7620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8</xdr:col>
      <xdr:colOff>685800</xdr:colOff>
      <xdr:row>26</xdr:row>
      <xdr:rowOff>0</xdr:rowOff>
    </xdr:from>
    <xdr:ext cx="19050" cy="209550"/>
    <xdr:sp macro="" textlink="">
      <xdr:nvSpPr>
        <xdr:cNvPr id="9" name="Text Box 34">
          <a:extLst>
            <a:ext uri="{FF2B5EF4-FFF2-40B4-BE49-F238E27FC236}">
              <a16:creationId xmlns:a16="http://schemas.microsoft.com/office/drawing/2014/main" xmlns="" id="{00000000-0008-0000-0300-000009000000}"/>
            </a:ext>
          </a:extLst>
        </xdr:cNvPr>
        <xdr:cNvSpPr txBox="1">
          <a:spLocks noChangeArrowheads="1"/>
        </xdr:cNvSpPr>
      </xdr:nvSpPr>
      <xdr:spPr bwMode="auto">
        <a:xfrm>
          <a:off x="7848600" y="31280100"/>
          <a:ext cx="190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persons/person.xml><?xml version="1.0" encoding="utf-8"?>
<personList xmlns="http://schemas.microsoft.com/office/spreadsheetml/2018/threadedcomments" xmlns:x="http://schemas.openxmlformats.org/spreadsheetml/2006/main">
  <person displayName="Jana Hajduchová" id="{4744C269-F65B-4EC1-9063-35FE55ED3B46}" userId="05fcd02066e7ea79" providerId="Windows Live"/>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r:id="rId1" refreshedBy="USER" refreshedDate="44753.63210185185" createdVersion="5" refreshedVersion="5" minRefreshableVersion="3" recordCount="103">
  <cacheSource type="worksheet">
    <worksheetSource ref="A2:H105" sheet="Total Expenses"/>
  </cacheSource>
  <cacheFields count="8">
    <cacheField name="Date" numFmtId="14">
      <sharedItems containsSemiMixedTypes="0" containsNonDate="0" containsDate="1" containsString="0" minDate="2022-05-05T00:00:00" maxDate="2022-06-01T00:00:00"/>
    </cacheField>
    <cacheField name="Details" numFmtId="0">
      <sharedItems/>
    </cacheField>
    <cacheField name="Type of expenses " numFmtId="0">
      <sharedItems count="11">
        <s v="Personnel"/>
        <s v="Rent &amp; Utilities"/>
        <s v="Services"/>
        <s v="Transport"/>
        <s v="Bank Fees"/>
        <s v="Office Materials"/>
        <s v="Telephone"/>
        <s v="Internet"/>
        <s v="Travel Subsistence"/>
        <s v="Trust Building" u="1"/>
        <s v="Team Building" u="1"/>
      </sharedItems>
    </cacheField>
    <cacheField name="Department" numFmtId="0">
      <sharedItems count="3">
        <s v="Team Building"/>
        <s v="Office"/>
        <s v="Management"/>
      </sharedItems>
    </cacheField>
    <cacheField name="Spent  in national currency (UGX)" numFmtId="0">
      <sharedItems containsSemiMixedTypes="0" containsString="0" containsNumber="1" containsInteger="1" minValue="800" maxValue="8448000"/>
    </cacheField>
    <cacheField name="Exchange Rate $" numFmtId="4">
      <sharedItems containsSemiMixedTypes="0" containsString="0" containsNumber="1" containsInteger="1" minValue="3520" maxValue="3520"/>
    </cacheField>
    <cacheField name="Spent in $" numFmtId="165">
      <sharedItems containsSemiMixedTypes="0" containsString="0" containsNumber="1" minValue="0.22727272727272727" maxValue="2400"/>
    </cacheField>
    <cacheField name="Name" numFmtId="165">
      <sharedItems count="5">
        <s v="Bank USD"/>
        <s v="Lydia"/>
        <s v="UGX OPP"/>
        <s v="Bank UGX"/>
        <s v="OPP UGX"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edBy="USER" refreshedDate="44753.632102777781" createdVersion="5" refreshedVersion="5" minRefreshableVersion="3" recordCount="33">
  <cacheSource type="worksheet">
    <worksheetSource ref="A2:H35" sheet="UGX Cash Box May"/>
  </cacheSource>
  <cacheFields count="8">
    <cacheField name="Date" numFmtId="14">
      <sharedItems containsSemiMixedTypes="0" containsNonDate="0" containsDate="1" containsString="0" minDate="2022-05-01T00:00:00" maxDate="2022-06-01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12500" maxValue="400000"/>
    </cacheField>
    <cacheField name="Received" numFmtId="164">
      <sharedItems containsString="0" containsBlank="1" containsNumber="1" containsInteger="1" minValue="2000" maxValue="2276000"/>
    </cacheField>
    <cacheField name="Balance" numFmtId="164">
      <sharedItems containsSemiMixedTypes="0" containsString="0" containsNumber="1" containsInteger="1" minValue="545486" maxValue="2821486"/>
    </cacheField>
    <cacheField name="Name" numFmtId="14">
      <sharedItems containsBlank="1" count="3">
        <m/>
        <s v="Lydia"/>
        <s v="Airtime"/>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r:id="rId1" refreshedBy="USER" refreshedDate="44753.632103124997" createdVersion="5" refreshedVersion="5" minRefreshableVersion="3" recordCount="7">
  <cacheSource type="worksheet">
    <worksheetSource ref="A3:H10" sheet="Airtime summary"/>
  </cacheSource>
  <cacheFields count="8">
    <cacheField name="Date" numFmtId="14">
      <sharedItems containsSemiMixedTypes="0" containsNonDate="0" containsDate="1" containsString="0" minDate="2022-05-01T00:00:00" maxDate="2022-05-28T00:00:00"/>
    </cacheField>
    <cacheField name="Details" numFmtId="0">
      <sharedItems/>
    </cacheField>
    <cacheField name="Type of expenses " numFmtId="0">
      <sharedItems containsBlank="1"/>
    </cacheField>
    <cacheField name="Department" numFmtId="0">
      <sharedItems containsBlank="1"/>
    </cacheField>
    <cacheField name="Spent  in national currency (UGX)" numFmtId="0">
      <sharedItems containsString="0" containsBlank="1" containsNumber="1" containsInteger="1" minValue="30000" maxValue="60000"/>
    </cacheField>
    <cacheField name="Received" numFmtId="164">
      <sharedItems containsString="0" containsBlank="1" containsNumber="1" containsInteger="1" minValue="30000" maxValue="60000"/>
    </cacheField>
    <cacheField name="Balance" numFmtId="164">
      <sharedItems containsSemiMixedTypes="0" containsString="0" containsNumber="1" containsInteger="1" minValue="0" maxValue="60000"/>
    </cacheField>
    <cacheField name="Name" numFmtId="0">
      <sharedItems containsBlank="1" count="2">
        <m/>
        <s v="Lydia"/>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03">
  <r>
    <d v="2022-05-05T00:00:00"/>
    <s v="Lydia's acquisition of permit"/>
    <x v="0"/>
    <x v="0"/>
    <n v="2112"/>
    <n v="3520"/>
    <n v="0.6"/>
    <x v="0"/>
  </r>
  <r>
    <d v="2022-05-05T00:00:00"/>
    <s v="Lydia's acquistion of permit"/>
    <x v="0"/>
    <x v="0"/>
    <n v="212300"/>
    <n v="3520"/>
    <n v="60.3125"/>
    <x v="1"/>
  </r>
  <r>
    <d v="2022-05-05T00:00:00"/>
    <s v="April water bill payment"/>
    <x v="1"/>
    <x v="1"/>
    <n v="12400"/>
    <n v="3520"/>
    <n v="3.5227272727272729"/>
    <x v="1"/>
  </r>
  <r>
    <d v="2022-05-05T00:00:00"/>
    <s v="Transfer Charges"/>
    <x v="1"/>
    <x v="1"/>
    <n v="800"/>
    <n v="3520"/>
    <n v="0.22727272727272727"/>
    <x v="1"/>
  </r>
  <r>
    <d v="2022-05-05T00:00:00"/>
    <s v="April Globe Clean services"/>
    <x v="2"/>
    <x v="1"/>
    <n v="50000"/>
    <n v="3520"/>
    <n v="14.204545454545455"/>
    <x v="1"/>
  </r>
  <r>
    <d v="2022-05-05T00:00:00"/>
    <s v="Local Transport"/>
    <x v="3"/>
    <x v="2"/>
    <n v="8000"/>
    <n v="3520"/>
    <n v="2.2727272727272729"/>
    <x v="1"/>
  </r>
  <r>
    <d v="2022-05-05T00:00:00"/>
    <s v="Local Transport"/>
    <x v="3"/>
    <x v="2"/>
    <n v="8000"/>
    <n v="3520"/>
    <n v="2.2727272727272729"/>
    <x v="1"/>
  </r>
  <r>
    <d v="2022-05-05T00:00:00"/>
    <s v="Local Transport"/>
    <x v="3"/>
    <x v="2"/>
    <n v="8000"/>
    <n v="3520"/>
    <n v="2.2727272727272729"/>
    <x v="1"/>
  </r>
  <r>
    <d v="2022-05-05T00:00:00"/>
    <s v="Local Transport"/>
    <x v="3"/>
    <x v="2"/>
    <n v="12000"/>
    <n v="3520"/>
    <n v="3.4090909090909092"/>
    <x v="1"/>
  </r>
  <r>
    <d v="2022-05-05T00:00:00"/>
    <s v="Bank Fees"/>
    <x v="4"/>
    <x v="1"/>
    <n v="20000"/>
    <n v="3520"/>
    <n v="5.6818181818181817"/>
    <x v="2"/>
  </r>
  <r>
    <d v="2022-05-05T00:00:00"/>
    <s v="Bank Fees"/>
    <x v="4"/>
    <x v="1"/>
    <n v="1000"/>
    <n v="3520"/>
    <n v="0.28409090909090912"/>
    <x v="2"/>
  </r>
  <r>
    <d v="2022-05-05T00:00:00"/>
    <s v="Bank Fees"/>
    <x v="4"/>
    <x v="1"/>
    <n v="10000"/>
    <n v="3520"/>
    <n v="2.8409090909090908"/>
    <x v="2"/>
  </r>
  <r>
    <d v="2022-05-05T00:00:00"/>
    <s v="April salary-Lydia"/>
    <x v="0"/>
    <x v="2"/>
    <n v="2935000"/>
    <n v="3520"/>
    <n v="833.80681818181813"/>
    <x v="2"/>
  </r>
  <r>
    <d v="2022-05-05T00:00:00"/>
    <s v="Bank Fees"/>
    <x v="4"/>
    <x v="1"/>
    <n v="10000"/>
    <n v="3520"/>
    <n v="2.8409090909090908"/>
    <x v="2"/>
  </r>
  <r>
    <d v="2022-05-06T00:00:00"/>
    <s v="1 pkt of tea bags"/>
    <x v="5"/>
    <x v="1"/>
    <n v="4300"/>
    <n v="3520"/>
    <n v="1.2215909090909092"/>
    <x v="1"/>
  </r>
  <r>
    <d v="2022-05-06T00:00:00"/>
    <s v="1 pkt tea bags"/>
    <x v="5"/>
    <x v="1"/>
    <n v="8400"/>
    <n v="3520"/>
    <n v="2.3863636363636362"/>
    <x v="1"/>
  </r>
  <r>
    <d v="2022-05-06T00:00:00"/>
    <s v="2 tins of Drinking Chocolate"/>
    <x v="5"/>
    <x v="1"/>
    <n v="19000"/>
    <n v="3520"/>
    <n v="5.3977272727272725"/>
    <x v="1"/>
  </r>
  <r>
    <d v="2022-05-06T00:00:00"/>
    <s v="2 kgs of sugar"/>
    <x v="5"/>
    <x v="1"/>
    <n v="8400"/>
    <n v="3520"/>
    <n v="2.3863636363636362"/>
    <x v="1"/>
  </r>
  <r>
    <d v="2022-05-06T00:00:00"/>
    <s v="1 bottle of Vim powder"/>
    <x v="5"/>
    <x v="1"/>
    <n v="5700"/>
    <n v="3520"/>
    <n v="1.6193181818181819"/>
    <x v="1"/>
  </r>
  <r>
    <d v="2022-05-06T00:00:00"/>
    <s v="2 bottles of Vim powder"/>
    <x v="5"/>
    <x v="1"/>
    <n v="13600"/>
    <n v="3520"/>
    <n v="3.8636363636363638"/>
    <x v="1"/>
  </r>
  <r>
    <d v="2022-05-06T00:00:00"/>
    <s v="5 realms of photocopying paper @24,000/="/>
    <x v="5"/>
    <x v="1"/>
    <n v="120000"/>
    <n v="3520"/>
    <n v="34.090909090909093"/>
    <x v="1"/>
  </r>
  <r>
    <d v="2022-05-06T00:00:00"/>
    <s v="1 bottle Rwenzori drinking water"/>
    <x v="5"/>
    <x v="1"/>
    <n v="13000"/>
    <n v="3520"/>
    <n v="3.6931818181818183"/>
    <x v="1"/>
  </r>
  <r>
    <d v="2022-05-06T00:00:00"/>
    <s v="1 pkt tea bags"/>
    <x v="5"/>
    <x v="1"/>
    <n v="2200"/>
    <n v="3520"/>
    <n v="0.625"/>
    <x v="1"/>
  </r>
  <r>
    <d v="2022-05-06T00:00:00"/>
    <s v="2 pkts of powdered milk@12000"/>
    <x v="5"/>
    <x v="1"/>
    <n v="24000"/>
    <n v="3520"/>
    <n v="6.8181818181818183"/>
    <x v="1"/>
  </r>
  <r>
    <d v="2022-05-06T00:00:00"/>
    <s v="Local Transport"/>
    <x v="3"/>
    <x v="2"/>
    <n v="4000"/>
    <n v="3520"/>
    <n v="1.1363636363636365"/>
    <x v="1"/>
  </r>
  <r>
    <d v="2022-05-06T00:00:00"/>
    <s v="Local Transport"/>
    <x v="3"/>
    <x v="2"/>
    <n v="4000"/>
    <n v="3520"/>
    <n v="1.1363636363636365"/>
    <x v="1"/>
  </r>
  <r>
    <d v="2022-05-06T00:00:00"/>
    <s v="Local Transport"/>
    <x v="3"/>
    <x v="2"/>
    <n v="4000"/>
    <n v="3520"/>
    <n v="1.1363636363636365"/>
    <x v="1"/>
  </r>
  <r>
    <d v="2022-05-06T00:00:00"/>
    <s v="Local Transport"/>
    <x v="3"/>
    <x v="2"/>
    <n v="16000"/>
    <n v="3520"/>
    <n v="4.5454545454545459"/>
    <x v="1"/>
  </r>
  <r>
    <d v="2022-05-06T00:00:00"/>
    <s v="Local Transport"/>
    <x v="3"/>
    <x v="2"/>
    <n v="19000"/>
    <n v="3520"/>
    <n v="5.3977272727272725"/>
    <x v="1"/>
  </r>
  <r>
    <d v="2022-05-06T00:00:00"/>
    <s v="Local Transport"/>
    <x v="3"/>
    <x v="2"/>
    <n v="11000"/>
    <n v="3520"/>
    <n v="3.125"/>
    <x v="1"/>
  </r>
  <r>
    <d v="2022-05-10T00:00:00"/>
    <s v="May-June rent payment.(Summit)"/>
    <x v="1"/>
    <x v="1"/>
    <n v="8448000"/>
    <n v="3520"/>
    <n v="2400"/>
    <x v="0"/>
  </r>
  <r>
    <d v="2022-05-10T00:00:00"/>
    <s v="Transfer Charges"/>
    <x v="4"/>
    <x v="1"/>
    <n v="2112"/>
    <n v="3520"/>
    <n v="0.6"/>
    <x v="0"/>
  </r>
  <r>
    <d v="2022-05-10T00:00:00"/>
    <s v="Airtime for Lydia"/>
    <x v="6"/>
    <x v="2"/>
    <n v="60000"/>
    <n v="3520"/>
    <n v="17.045454545454547"/>
    <x v="1"/>
  </r>
  <r>
    <d v="2022-05-11T00:00:00"/>
    <s v="Local Transport"/>
    <x v="3"/>
    <x v="2"/>
    <n v="9000"/>
    <n v="3520"/>
    <n v="2.5568181818181817"/>
    <x v="1"/>
  </r>
  <r>
    <d v="2022-05-11T00:00:00"/>
    <s v="Local Transport"/>
    <x v="3"/>
    <x v="2"/>
    <n v="8000"/>
    <n v="3520"/>
    <n v="2.2727272727272729"/>
    <x v="1"/>
  </r>
  <r>
    <d v="2022-05-13T00:00:00"/>
    <s v="Local Transport"/>
    <x v="3"/>
    <x v="2"/>
    <n v="5000"/>
    <n v="3520"/>
    <n v="1.4204545454545454"/>
    <x v="1"/>
  </r>
  <r>
    <d v="2022-05-13T00:00:00"/>
    <s v="Local Transport"/>
    <x v="3"/>
    <x v="2"/>
    <n v="19000"/>
    <n v="3520"/>
    <n v="5.3977272727272725"/>
    <x v="1"/>
  </r>
  <r>
    <d v="2022-05-13T00:00:00"/>
    <s v="Local Transport"/>
    <x v="3"/>
    <x v="2"/>
    <n v="17000"/>
    <n v="3520"/>
    <n v="4.8295454545454541"/>
    <x v="1"/>
  </r>
  <r>
    <d v="2022-05-17T00:00:00"/>
    <s v="April URA Taxes- Lydia"/>
    <x v="0"/>
    <x v="2"/>
    <n v="1211440"/>
    <n v="3520"/>
    <n v="344.15909090909093"/>
    <x v="2"/>
  </r>
  <r>
    <d v="2022-05-17T00:00:00"/>
    <s v="URA commission charges"/>
    <x v="4"/>
    <x v="1"/>
    <n v="2300"/>
    <n v="3520"/>
    <n v="0.65340909090909094"/>
    <x v="2"/>
  </r>
  <r>
    <d v="2022-05-17T00:00:00"/>
    <s v="April NSSF-Lydia"/>
    <x v="0"/>
    <x v="2"/>
    <n v="654720"/>
    <n v="3520"/>
    <n v="186"/>
    <x v="2"/>
  </r>
  <r>
    <d v="2022-05-17T00:00:00"/>
    <s v="Local Transport"/>
    <x v="3"/>
    <x v="2"/>
    <n v="9000"/>
    <n v="3520"/>
    <n v="2.5568181818181817"/>
    <x v="1"/>
  </r>
  <r>
    <d v="2022-05-17T00:00:00"/>
    <s v="Local Transport"/>
    <x v="3"/>
    <x v="2"/>
    <n v="2000"/>
    <n v="3520"/>
    <n v="0.56818181818181823"/>
    <x v="1"/>
  </r>
  <r>
    <d v="2022-05-17T00:00:00"/>
    <s v="Local Transport"/>
    <x v="3"/>
    <x v="2"/>
    <n v="17000"/>
    <n v="3520"/>
    <n v="4.8295454545454541"/>
    <x v="1"/>
  </r>
  <r>
    <d v="2022-05-17T00:00:00"/>
    <s v="Local Transport"/>
    <x v="3"/>
    <x v="2"/>
    <n v="19000"/>
    <n v="3520"/>
    <n v="5.3977272727272725"/>
    <x v="1"/>
  </r>
  <r>
    <d v="2022-05-17T00:00:00"/>
    <s v="Purchase of pepper spray"/>
    <x v="5"/>
    <x v="1"/>
    <n v="55000"/>
    <n v="3520"/>
    <n v="15.625"/>
    <x v="1"/>
  </r>
  <r>
    <d v="2022-05-19T00:00:00"/>
    <s v="Airtime for Lydia"/>
    <x v="6"/>
    <x v="2"/>
    <n v="60000"/>
    <n v="3520"/>
    <n v="17.045454545454547"/>
    <x v="1"/>
  </r>
  <r>
    <d v="2022-05-19T00:00:00"/>
    <s v="May Internet subscription"/>
    <x v="7"/>
    <x v="1"/>
    <n v="319000"/>
    <n v="3520"/>
    <n v="90.625"/>
    <x v="1"/>
  </r>
  <r>
    <d v="2022-05-19T00:00:00"/>
    <s v="Compound maintenance"/>
    <x v="2"/>
    <x v="1"/>
    <n v="70000"/>
    <n v="3520"/>
    <n v="19.886363636363637"/>
    <x v="1"/>
  </r>
  <r>
    <d v="2022-05-20T00:00:00"/>
    <s v="Local Transport"/>
    <x v="3"/>
    <x v="2"/>
    <n v="7000"/>
    <n v="3520"/>
    <n v="1.9886363636363635"/>
    <x v="1"/>
  </r>
  <r>
    <d v="2022-05-20T00:00:00"/>
    <s v="Local Transport"/>
    <x v="3"/>
    <x v="2"/>
    <n v="5000"/>
    <n v="3520"/>
    <n v="1.4204545454545454"/>
    <x v="1"/>
  </r>
  <r>
    <d v="2022-05-20T00:00:00"/>
    <s v="Local Transport"/>
    <x v="3"/>
    <x v="2"/>
    <n v="3000"/>
    <n v="3520"/>
    <n v="0.85227272727272729"/>
    <x v="1"/>
  </r>
  <r>
    <d v="2022-05-20T00:00:00"/>
    <s v="Local Transport"/>
    <x v="3"/>
    <x v="2"/>
    <n v="2000"/>
    <n v="3520"/>
    <n v="0.56818181818181823"/>
    <x v="1"/>
  </r>
  <r>
    <d v="2022-05-23T00:00:00"/>
    <s v="Phone repair"/>
    <x v="2"/>
    <x v="1"/>
    <n v="130000"/>
    <n v="3520"/>
    <n v="36.93181818181818"/>
    <x v="1"/>
  </r>
  <r>
    <d v="2022-05-23T00:00:00"/>
    <s v="Local Transport"/>
    <x v="3"/>
    <x v="2"/>
    <n v="10000"/>
    <n v="3520"/>
    <n v="15"/>
    <x v="1"/>
  </r>
  <r>
    <d v="2022-05-23T00:00:00"/>
    <s v="Local Transport"/>
    <x v="3"/>
    <x v="2"/>
    <n v="10000"/>
    <n v="3520"/>
    <n v="9.17"/>
    <x v="1"/>
  </r>
  <r>
    <d v="2022-05-24T00:00:00"/>
    <s v="Local Transport"/>
    <x v="3"/>
    <x v="2"/>
    <n v="7000"/>
    <n v="3520"/>
    <n v="1.9886363636363635"/>
    <x v="1"/>
  </r>
  <r>
    <d v="2022-05-24T00:00:00"/>
    <s v="Local Transport"/>
    <x v="3"/>
    <x v="2"/>
    <n v="5000"/>
    <n v="3520"/>
    <n v="1.4204545454545454"/>
    <x v="1"/>
  </r>
  <r>
    <d v="2022-05-24T00:00:00"/>
    <s v="Local Transport"/>
    <x v="3"/>
    <x v="2"/>
    <n v="4000"/>
    <n v="3520"/>
    <n v="1.1363636363636365"/>
    <x v="1"/>
  </r>
  <r>
    <d v="2022-05-24T00:00:00"/>
    <s v="1 bottle Rwenzori drinking water"/>
    <x v="5"/>
    <x v="1"/>
    <n v="13000"/>
    <n v="3520"/>
    <n v="3.6931818181818183"/>
    <x v="1"/>
  </r>
  <r>
    <d v="2022-05-24T00:00:00"/>
    <s v="1kg of sugar"/>
    <x v="5"/>
    <x v="1"/>
    <n v="4200"/>
    <n v="3520"/>
    <n v="1.1931818181818181"/>
    <x v="1"/>
  </r>
  <r>
    <d v="2022-05-24T00:00:00"/>
    <s v="1kg of sugar"/>
    <x v="5"/>
    <x v="1"/>
    <n v="5000"/>
    <n v="3520"/>
    <n v="1.4204545454545454"/>
    <x v="1"/>
  </r>
  <r>
    <d v="2022-05-24T00:00:00"/>
    <s v="2 sackets of milk"/>
    <x v="5"/>
    <x v="1"/>
    <n v="24000"/>
    <n v="3520"/>
    <n v="6.8181818181818183"/>
    <x v="1"/>
  </r>
  <r>
    <d v="2022-05-24T00:00:00"/>
    <s v="Bank Fees"/>
    <x v="4"/>
    <x v="1"/>
    <n v="2000"/>
    <n v="3520"/>
    <n v="0.56818181818181823"/>
    <x v="3"/>
  </r>
  <r>
    <d v="2022-05-25T00:00:00"/>
    <s v="1 box of disposable black masks"/>
    <x v="5"/>
    <x v="1"/>
    <n v="60000"/>
    <n v="3520"/>
    <n v="17.045454545454547"/>
    <x v="1"/>
  </r>
  <r>
    <d v="2022-05-25T00:00:00"/>
    <s v="Face Masks"/>
    <x v="5"/>
    <x v="1"/>
    <n v="14000"/>
    <n v="3520"/>
    <n v="3.9772727272727271"/>
    <x v="1"/>
  </r>
  <r>
    <d v="2022-05-25T00:00:00"/>
    <s v="Face Masks"/>
    <x v="5"/>
    <x v="1"/>
    <n v="26000"/>
    <n v="3520"/>
    <n v="7.3863636363636367"/>
    <x v="1"/>
  </r>
  <r>
    <d v="2022-05-25T00:00:00"/>
    <s v="Local Transport"/>
    <x v="3"/>
    <x v="2"/>
    <n v="7000"/>
    <n v="3520"/>
    <n v="1.9886363636363635"/>
    <x v="1"/>
  </r>
  <r>
    <d v="2022-05-25T00:00:00"/>
    <s v="Local Transport"/>
    <x v="3"/>
    <x v="2"/>
    <n v="5000"/>
    <n v="3520"/>
    <n v="1.4204545454545454"/>
    <x v="1"/>
  </r>
  <r>
    <d v="2022-05-25T00:00:00"/>
    <s v="Local Transport"/>
    <x v="3"/>
    <x v="2"/>
    <n v="2000"/>
    <n v="3520"/>
    <n v="0.56818181818181823"/>
    <x v="1"/>
  </r>
  <r>
    <d v="2022-05-25T00:00:00"/>
    <s v="May Security-Gobe Clean"/>
    <x v="2"/>
    <x v="1"/>
    <n v="1600000"/>
    <n v="3520"/>
    <n v="454.54545454545456"/>
    <x v="2"/>
  </r>
  <r>
    <d v="2022-05-25T00:00:00"/>
    <s v="Bank Fees"/>
    <x v="4"/>
    <x v="1"/>
    <n v="2600"/>
    <n v="3520"/>
    <n v="0.73863636363636365"/>
    <x v="2"/>
  </r>
  <r>
    <d v="2022-05-25T00:00:00"/>
    <s v="Lydia's May Salary"/>
    <x v="0"/>
    <x v="2"/>
    <n v="2935000"/>
    <n v="3520"/>
    <n v="833.80681818181813"/>
    <x v="2"/>
  </r>
  <r>
    <d v="2022-05-25T00:00:00"/>
    <s v="Bank Fees"/>
    <x v="4"/>
    <x v="1"/>
    <n v="2600"/>
    <n v="3520"/>
    <n v="0.73863636363636365"/>
    <x v="2"/>
  </r>
  <r>
    <d v="2022-05-25T00:00:00"/>
    <s v="Bank Fees"/>
    <x v="4"/>
    <x v="1"/>
    <n v="5000"/>
    <n v="3520"/>
    <n v="1.4204545454545454"/>
    <x v="2"/>
  </r>
  <r>
    <d v="2022-05-27T00:00:00"/>
    <s v="Local Transport"/>
    <x v="3"/>
    <x v="2"/>
    <n v="15000"/>
    <n v="3520"/>
    <n v="4.2613636363636367"/>
    <x v="1"/>
  </r>
  <r>
    <d v="2022-05-27T00:00:00"/>
    <s v="Local Transport"/>
    <x v="3"/>
    <x v="2"/>
    <n v="18000"/>
    <n v="3520"/>
    <n v="5.1136363636363633"/>
    <x v="1"/>
  </r>
  <r>
    <d v="2022-05-27T00:00:00"/>
    <s v="Refreshements"/>
    <x v="8"/>
    <x v="2"/>
    <n v="5000"/>
    <n v="3520"/>
    <n v="1.4204545454545454"/>
    <x v="1"/>
  </r>
  <r>
    <d v="2022-05-27T00:00:00"/>
    <s v="Refreshements"/>
    <x v="8"/>
    <x v="2"/>
    <n v="5000"/>
    <n v="3520"/>
    <n v="1.4204545454545454"/>
    <x v="1"/>
  </r>
  <r>
    <d v="2022-05-27T00:00:00"/>
    <s v="Refreshements"/>
    <x v="8"/>
    <x v="2"/>
    <n v="2000"/>
    <n v="3520"/>
    <n v="0.56818181818181823"/>
    <x v="1"/>
  </r>
  <r>
    <d v="2022-05-27T00:00:00"/>
    <s v="Refreshements"/>
    <x v="8"/>
    <x v="2"/>
    <n v="2000"/>
    <n v="3520"/>
    <n v="0.56818181818181823"/>
    <x v="1"/>
  </r>
  <r>
    <d v="2022-05-27T00:00:00"/>
    <s v="Airtime for Lydia"/>
    <x v="6"/>
    <x v="2"/>
    <n v="30000"/>
    <n v="3520"/>
    <n v="8.5227272727272734"/>
    <x v="1"/>
  </r>
  <r>
    <d v="2022-05-27T00:00:00"/>
    <s v="Local Transport"/>
    <x v="3"/>
    <x v="2"/>
    <n v="3000"/>
    <n v="3520"/>
    <n v="0.85227272727272729"/>
    <x v="1"/>
  </r>
  <r>
    <d v="2022-05-30T00:00:00"/>
    <s v="Fuel for hired car to Ziiwa Rhino Sanctury"/>
    <x v="0"/>
    <x v="0"/>
    <n v="150000"/>
    <n v="3520"/>
    <n v="42.613636363636367"/>
    <x v="1"/>
  </r>
  <r>
    <d v="2022-05-30T00:00:00"/>
    <s v="Fuel for hired car to Ziiwa Rhino Sanctury"/>
    <x v="0"/>
    <x v="0"/>
    <n v="100000"/>
    <n v="3520"/>
    <n v="28.40909090909091"/>
    <x v="1"/>
  </r>
  <r>
    <d v="2022-05-30T00:00:00"/>
    <s v="Breakfast for Lydia"/>
    <x v="0"/>
    <x v="0"/>
    <n v="15000"/>
    <n v="3520"/>
    <n v="4.2613636363636367"/>
    <x v="1"/>
  </r>
  <r>
    <d v="2022-05-30T00:00:00"/>
    <s v="Breakfast for Lydia"/>
    <x v="0"/>
    <x v="0"/>
    <n v="11000"/>
    <n v="3520"/>
    <n v="3.125"/>
    <x v="1"/>
  </r>
  <r>
    <d v="2022-05-30T00:00:00"/>
    <s v="Snacks for Lydia"/>
    <x v="0"/>
    <x v="0"/>
    <n v="18500"/>
    <n v="3520"/>
    <n v="5.2556818181818183"/>
    <x v="1"/>
  </r>
  <r>
    <d v="2022-05-30T00:00:00"/>
    <s v="Snacks for Lydia"/>
    <x v="0"/>
    <x v="0"/>
    <n v="3500"/>
    <n v="3520"/>
    <n v="0.99431818181818177"/>
    <x v="1"/>
  </r>
  <r>
    <d v="2022-05-30T00:00:00"/>
    <s v="Snacks for Lydia"/>
    <x v="0"/>
    <x v="0"/>
    <n v="6400"/>
    <n v="3520"/>
    <n v="1.8181818181818181"/>
    <x v="1"/>
  </r>
  <r>
    <d v="2022-05-30T00:00:00"/>
    <s v="Lunch and refreshments"/>
    <x v="0"/>
    <x v="0"/>
    <n v="40000"/>
    <n v="3520"/>
    <n v="11.363636363636363"/>
    <x v="1"/>
  </r>
  <r>
    <d v="2022-05-30T00:00:00"/>
    <s v="Car Hire fees for 1 day(Kampala-Nakasongola)"/>
    <x v="0"/>
    <x v="0"/>
    <n v="200000"/>
    <n v="3520"/>
    <n v="56.81818181818182"/>
    <x v="1"/>
  </r>
  <r>
    <d v="2022-05-30T00:00:00"/>
    <s v="Entry fees - Ziiwa lydia + Car"/>
    <x v="0"/>
    <x v="0"/>
    <n v="20000"/>
    <n v="3520"/>
    <n v="5.6818181818181817"/>
    <x v="1"/>
  </r>
  <r>
    <d v="2022-05-30T00:00:00"/>
    <s v="Rhino Tracking for 1 person"/>
    <x v="0"/>
    <x v="0"/>
    <n v="20000"/>
    <n v="3520"/>
    <n v="5.6818181818181817"/>
    <x v="1"/>
  </r>
  <r>
    <d v="2022-05-27T00:00:00"/>
    <s v="Local Transport"/>
    <x v="3"/>
    <x v="2"/>
    <n v="3000"/>
    <n v="3520"/>
    <n v="0.85227272727272729"/>
    <x v="1"/>
  </r>
  <r>
    <d v="2022-05-31T00:00:00"/>
    <s v="Local Transport"/>
    <x v="3"/>
    <x v="2"/>
    <n v="20000"/>
    <n v="3520"/>
    <n v="5.6818181818181817"/>
    <x v="1"/>
  </r>
  <r>
    <d v="2022-05-31T00:00:00"/>
    <s v="Local Transport"/>
    <x v="3"/>
    <x v="2"/>
    <n v="20000"/>
    <n v="3520"/>
    <n v="5.6818181818181817"/>
    <x v="1"/>
  </r>
  <r>
    <d v="2022-05-31T00:00:00"/>
    <s v="Local Transport"/>
    <x v="3"/>
    <x v="2"/>
    <n v="3000"/>
    <n v="3520"/>
    <n v="0.85227272727272729"/>
    <x v="1"/>
  </r>
  <r>
    <d v="2022-05-31T00:00:00"/>
    <s v="Local Transport"/>
    <x v="3"/>
    <x v="2"/>
    <n v="3000"/>
    <n v="3520"/>
    <n v="0.85227272727272729"/>
    <x v="1"/>
  </r>
  <r>
    <d v="2022-05-31T00:00:00"/>
    <s v="Refreshements"/>
    <x v="8"/>
    <x v="2"/>
    <n v="5000"/>
    <n v="3520"/>
    <n v="1.4204545454545454"/>
    <x v="1"/>
  </r>
  <r>
    <d v="2022-05-31T00:00:00"/>
    <s v="Refreshements"/>
    <x v="8"/>
    <x v="2"/>
    <n v="15000"/>
    <n v="3520"/>
    <n v="4.2613636363636367"/>
    <x v="1"/>
  </r>
  <r>
    <d v="2022-05-31T00:00:00"/>
    <s v="Refreshements"/>
    <x v="8"/>
    <x v="2"/>
    <n v="8000"/>
    <n v="3520"/>
    <n v="2.2727272727272729"/>
    <x v="1"/>
  </r>
  <r>
    <d v="2022-05-31T00:00:00"/>
    <s v="Refreshements"/>
    <x v="8"/>
    <x v="2"/>
    <n v="8000"/>
    <n v="3520"/>
    <n v="2.2727272727272729"/>
    <x v="1"/>
  </r>
</pivotCacheRecords>
</file>

<file path=xl/pivotCache/pivotCacheRecords2.xml><?xml version="1.0" encoding="utf-8"?>
<pivotCacheRecords xmlns="http://schemas.openxmlformats.org/spreadsheetml/2006/main" xmlns:r="http://schemas.openxmlformats.org/officeDocument/2006/relationships" count="33">
  <r>
    <d v="2022-05-01T00:00:00"/>
    <s v="Cash box March . 22"/>
    <m/>
    <m/>
    <m/>
    <m/>
    <n v="1513286"/>
    <x v="0"/>
  </r>
  <r>
    <d v="2022-05-04T00:00:00"/>
    <s v="Mission Budget for 1 day"/>
    <s v="Advance"/>
    <s v="Management"/>
    <n v="400000"/>
    <m/>
    <n v="1113286"/>
    <x v="1"/>
  </r>
  <r>
    <d v="2022-05-04T00:00:00"/>
    <s v="Mission Budget for 1 day"/>
    <s v="Advance"/>
    <s v="Management"/>
    <n v="212300"/>
    <m/>
    <n v="900986"/>
    <x v="1"/>
  </r>
  <r>
    <d v="2022-05-04T00:00:00"/>
    <s v="Mission Budget for 1 day"/>
    <s v="Advance"/>
    <s v="Management"/>
    <n v="12500"/>
    <m/>
    <n v="888486"/>
    <x v="1"/>
  </r>
  <r>
    <d v="2022-05-04T00:00:00"/>
    <s v="Mission Budget for 1 day"/>
    <s v="Advance"/>
    <s v="Management"/>
    <n v="50000"/>
    <m/>
    <n v="838486"/>
    <x v="1"/>
  </r>
  <r>
    <d v="2022-05-05T00:00:00"/>
    <s v="Mission Budget for 1 day"/>
    <s v="Advance"/>
    <s v="Management"/>
    <n v="21000"/>
    <m/>
    <n v="817486"/>
    <x v="1"/>
  </r>
  <r>
    <d v="2022-05-05T00:00:00"/>
    <s v="Airtime"/>
    <s v="Advance"/>
    <s v="Management"/>
    <n v="60000"/>
    <m/>
    <n v="757486"/>
    <x v="2"/>
  </r>
  <r>
    <d v="2022-05-05T00:00:00"/>
    <s v="Mission Budget for 1 day"/>
    <s v="Advance"/>
    <s v="Management"/>
    <n v="212000"/>
    <m/>
    <n v="545486"/>
    <x v="1"/>
  </r>
  <r>
    <d v="2022-05-05T00:00:00"/>
    <s v="Cash withdraw: chq:171"/>
    <s v="Internal Transfer"/>
    <m/>
    <m/>
    <n v="2276000"/>
    <n v="2821486"/>
    <x v="0"/>
  </r>
  <r>
    <d v="2022-05-06T00:00:00"/>
    <s v="Mission Budget for 1 day"/>
    <s v="Advance"/>
    <s v="Management"/>
    <n v="59000"/>
    <m/>
    <n v="2762486"/>
    <x v="1"/>
  </r>
  <r>
    <d v="2022-05-11T00:00:00"/>
    <s v="Mission Budget for 1 day"/>
    <s v="Advance"/>
    <s v="Management"/>
    <n v="20000"/>
    <m/>
    <n v="2742486"/>
    <x v="1"/>
  </r>
  <r>
    <d v="2022-05-13T00:00:00"/>
    <s v="Mission Budget for 1 day"/>
    <s v="Advance"/>
    <s v="Management"/>
    <n v="75000"/>
    <m/>
    <n v="2667486"/>
    <x v="1"/>
  </r>
  <r>
    <d v="2022-05-13T00:00:00"/>
    <s v="Reimbursement to the project"/>
    <s v="Advance"/>
    <s v="Management"/>
    <m/>
    <n v="34300"/>
    <n v="2701786"/>
    <x v="1"/>
  </r>
  <r>
    <d v="2022-05-17T00:00:00"/>
    <s v="Mission Budget for 1 day"/>
    <s v="Advance"/>
    <s v="Management"/>
    <n v="45000"/>
    <m/>
    <n v="2656786"/>
    <x v="1"/>
  </r>
  <r>
    <d v="2022-05-17T00:00:00"/>
    <s v="Mission Budget for 1 day"/>
    <s v="Advance"/>
    <s v="Management"/>
    <n v="60000"/>
    <m/>
    <n v="2596786"/>
    <x v="2"/>
  </r>
  <r>
    <d v="2022-05-17T00:00:00"/>
    <s v="Mission Budget for 1 day"/>
    <s v="Advance"/>
    <s v="Management"/>
    <n v="110000"/>
    <m/>
    <n v="2486786"/>
    <x v="1"/>
  </r>
  <r>
    <d v="2022-05-17T00:00:00"/>
    <s v="Reimbursement to the project"/>
    <s v="Advance"/>
    <s v="Management"/>
    <m/>
    <n v="53000"/>
    <n v="2539786"/>
    <x v="1"/>
  </r>
  <r>
    <d v="2022-05-19T00:00:00"/>
    <s v="Mission Budget for 1 day"/>
    <s v="Advance"/>
    <s v="Management"/>
    <n v="319000"/>
    <m/>
    <n v="2220786"/>
    <x v="1"/>
  </r>
  <r>
    <d v="2022-05-19T00:00:00"/>
    <s v="Mission Budget for 1 day"/>
    <s v="Advance"/>
    <s v="Management"/>
    <n v="70000"/>
    <m/>
    <n v="2150786"/>
    <x v="1"/>
  </r>
  <r>
    <d v="2022-05-20T00:00:00"/>
    <s v="Mission Budget for 1 day"/>
    <s v="Advance"/>
    <s v="Management"/>
    <n v="20000"/>
    <m/>
    <n v="2130786"/>
    <x v="1"/>
  </r>
  <r>
    <d v="2022-05-20T00:00:00"/>
    <s v="Reimbursement to the project"/>
    <s v="Advance"/>
    <s v="Management"/>
    <m/>
    <n v="3000"/>
    <n v="2133786"/>
    <x v="1"/>
  </r>
  <r>
    <d v="2022-05-23T00:00:00"/>
    <s v="Mission Budget for 1 day"/>
    <s v="Advance"/>
    <s v="Management"/>
    <n v="130000"/>
    <m/>
    <n v="2003786"/>
    <x v="1"/>
  </r>
  <r>
    <d v="2022-05-23T00:00:00"/>
    <s v="Mission Budget for 1 day"/>
    <s v="Advance"/>
    <s v="Management"/>
    <n v="20000"/>
    <m/>
    <n v="1983786"/>
    <x v="1"/>
  </r>
  <r>
    <d v="2022-05-24T00:00:00"/>
    <s v="Mission Budget for 1 day"/>
    <s v="Advance"/>
    <s v="Management"/>
    <n v="18000"/>
    <m/>
    <n v="1965786"/>
    <x v="1"/>
  </r>
  <r>
    <d v="2022-05-24T00:00:00"/>
    <s v="Mission Budget for 1 day"/>
    <s v="Advance"/>
    <s v="Management"/>
    <n v="145000"/>
    <m/>
    <n v="1820786"/>
    <x v="1"/>
  </r>
  <r>
    <d v="2022-05-25T00:00:00"/>
    <s v="Reimbursement to the project"/>
    <s v="Advance"/>
    <s v="Management"/>
    <m/>
    <n v="2000"/>
    <n v="1822786"/>
    <x v="1"/>
  </r>
  <r>
    <d v="2022-05-25T00:00:00"/>
    <s v="Mission Budget for 1 day"/>
    <s v="Advance"/>
    <s v="Management"/>
    <n v="14000"/>
    <m/>
    <n v="1808786"/>
    <x v="1"/>
  </r>
  <r>
    <d v="2022-05-25T00:00:00"/>
    <s v="Cash withdraw: Chq:177"/>
    <s v="Internal Transfer"/>
    <m/>
    <m/>
    <n v="455000"/>
    <n v="2263786"/>
    <x v="0"/>
  </r>
  <r>
    <d v="2022-05-27T00:00:00"/>
    <s v="Mission Budget for 1 day"/>
    <s v="Advance"/>
    <s v="Management"/>
    <n v="60000"/>
    <m/>
    <n v="2203786"/>
    <x v="1"/>
  </r>
  <r>
    <d v="2022-05-27T00:00:00"/>
    <s v="Mission Budget for 1 day"/>
    <s v="Advance"/>
    <s v="Management"/>
    <n v="30000"/>
    <m/>
    <n v="2173786"/>
    <x v="2"/>
  </r>
  <r>
    <d v="2022-05-27T00:00:00"/>
    <s v="Mission Budget for 1 day"/>
    <s v="Advance"/>
    <s v="Management"/>
    <n v="26000"/>
    <m/>
    <n v="2147786"/>
    <x v="1"/>
  </r>
  <r>
    <d v="2022-05-27T00:00:00"/>
    <s v="Reimbursement to the project"/>
    <s v="Advance"/>
    <s v="Management"/>
    <m/>
    <n v="13000"/>
    <n v="2160786"/>
    <x v="1"/>
  </r>
  <r>
    <d v="2022-05-31T00:00:00"/>
    <s v="Mission Budget for 1 day"/>
    <s v="Advance"/>
    <s v="Management"/>
    <n v="68000"/>
    <m/>
    <n v="2092786"/>
    <x v="1"/>
  </r>
</pivotCacheRecords>
</file>

<file path=xl/pivotCache/pivotCacheRecords3.xml><?xml version="1.0" encoding="utf-8"?>
<pivotCacheRecords xmlns="http://schemas.openxmlformats.org/spreadsheetml/2006/main" xmlns:r="http://schemas.openxmlformats.org/officeDocument/2006/relationships" count="7">
  <r>
    <d v="2022-05-01T00:00:00"/>
    <s v="Balance from April.2022"/>
    <m/>
    <m/>
    <m/>
    <m/>
    <n v="0"/>
    <x v="0"/>
  </r>
  <r>
    <d v="2022-05-05T00:00:00"/>
    <s v="Mission Budget for 1 day"/>
    <s v="Advance"/>
    <s v="Management"/>
    <m/>
    <n v="60000"/>
    <n v="60000"/>
    <x v="1"/>
  </r>
  <r>
    <d v="2022-05-10T00:00:00"/>
    <s v="Airtime for Lydia"/>
    <s v="Telephone"/>
    <s v="Management"/>
    <n v="60000"/>
    <m/>
    <n v="0"/>
    <x v="1"/>
  </r>
  <r>
    <d v="2022-05-17T00:00:00"/>
    <s v="Mission Budget for 1 day"/>
    <s v="Advance"/>
    <s v="Management"/>
    <m/>
    <n v="60000"/>
    <n v="60000"/>
    <x v="1"/>
  </r>
  <r>
    <d v="2022-05-19T00:00:00"/>
    <s v="Airtime for Lydia"/>
    <s v="Telephone"/>
    <s v="Management"/>
    <n v="60000"/>
    <m/>
    <n v="0"/>
    <x v="1"/>
  </r>
  <r>
    <d v="2022-05-27T00:00:00"/>
    <s v="Mission Budget for 1 day"/>
    <s v="Advance"/>
    <s v="Management"/>
    <m/>
    <n v="30000"/>
    <n v="30000"/>
    <x v="1"/>
  </r>
  <r>
    <d v="2022-05-27T00:00:00"/>
    <s v="Airtime for Lydia"/>
    <s v="Telephone"/>
    <s v="Management"/>
    <n v="30000"/>
    <m/>
    <n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name="PivotTable5" cacheId="1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K8" firstHeaderRow="1" firstDataRow="2" firstDataCol="1"/>
  <pivotFields count="8">
    <pivotField numFmtId="14" showAll="0"/>
    <pivotField showAll="0"/>
    <pivotField axis="axisCol" showAll="0">
      <items count="12">
        <item x="4"/>
        <item x="7"/>
        <item x="5"/>
        <item x="0"/>
        <item x="1"/>
        <item x="2"/>
        <item x="6"/>
        <item x="3"/>
        <item m="1" x="9"/>
        <item m="1" x="10"/>
        <item x="8"/>
        <item t="default"/>
      </items>
    </pivotField>
    <pivotField axis="axisRow" showAll="0">
      <items count="4">
        <item x="2"/>
        <item x="1"/>
        <item x="0"/>
        <item t="default"/>
      </items>
    </pivotField>
    <pivotField dataField="1" showAll="0"/>
    <pivotField numFmtId="4" showAll="0"/>
    <pivotField numFmtId="165" showAll="0"/>
    <pivotField showAll="0"/>
  </pivotFields>
  <rowFields count="1">
    <field x="3"/>
  </rowFields>
  <rowItems count="4">
    <i>
      <x/>
    </i>
    <i>
      <x v="1"/>
    </i>
    <i>
      <x v="2"/>
    </i>
    <i t="grand">
      <x/>
    </i>
  </rowItems>
  <colFields count="1">
    <field x="2"/>
  </colFields>
  <colItems count="10">
    <i>
      <x/>
    </i>
    <i>
      <x v="1"/>
    </i>
    <i>
      <x v="2"/>
    </i>
    <i>
      <x v="3"/>
    </i>
    <i>
      <x v="4"/>
    </i>
    <i>
      <x v="5"/>
    </i>
    <i>
      <x v="6"/>
    </i>
    <i>
      <x v="7"/>
    </i>
    <i>
      <x v="10"/>
    </i>
    <i t="grand">
      <x/>
    </i>
  </colItems>
  <dataFields count="1">
    <dataField name="Sum of Spent  in national currency (UGX)" fld="4" baseField="0" baseItem="0" numFmtId="164"/>
  </dataFields>
  <formats count="3">
    <format dxfId="11">
      <pivotArea outline="0" collapsedLevelsAreSubtotals="1" fieldPosition="0"/>
    </format>
    <format dxfId="10">
      <pivotArea outline="0" collapsedLevelsAreSubtotals="1" fieldPosition="0"/>
    </format>
    <format dxfId="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14"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3:C8" firstHeaderRow="0" firstDataRow="1" firstDataCol="1"/>
  <pivotFields count="8">
    <pivotField numFmtId="14" showAll="0"/>
    <pivotField showAll="0"/>
    <pivotField showAll="0"/>
    <pivotField showAll="0"/>
    <pivotField dataField="1" showAll="0"/>
    <pivotField numFmtId="4" showAll="0"/>
    <pivotField dataField="1" numFmtId="165" showAll="0"/>
    <pivotField axis="axisRow" showAll="0">
      <items count="6">
        <item x="3"/>
        <item x="0"/>
        <item x="1"/>
        <item m="1" x="4"/>
        <item x="2"/>
        <item t="default"/>
      </items>
    </pivotField>
  </pivotFields>
  <rowFields count="1">
    <field x="7"/>
  </rowFields>
  <rowItems count="5">
    <i>
      <x/>
    </i>
    <i>
      <x v="1"/>
    </i>
    <i>
      <x v="2"/>
    </i>
    <i>
      <x v="4"/>
    </i>
    <i t="grand">
      <x/>
    </i>
  </rowItems>
  <colFields count="1">
    <field x="-2"/>
  </colFields>
  <colItems count="2">
    <i>
      <x/>
    </i>
    <i i="1">
      <x v="1"/>
    </i>
  </colItems>
  <dataFields count="2">
    <dataField name="Sum of Spent  in national currency (UGX)" fld="4" baseField="0" baseItem="0"/>
    <dataField name="Sum of Spent in $" fld="6" baseField="0" baseItem="0"/>
  </dataFields>
  <formats count="3">
    <format dxfId="8">
      <pivotArea outline="0" collapsedLevelsAreSubtotals="1" fieldPosition="0"/>
    </format>
    <format dxfId="7">
      <pivotArea outline="0" collapsedLevelsAreSubtotals="1" fieldPosition="0"/>
    </format>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1" cacheId="15"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4:C8" firstHeaderRow="0" firstDataRow="1" firstDataCol="1"/>
  <pivotFields count="8">
    <pivotField numFmtId="14" showAll="0"/>
    <pivotField showAll="0"/>
    <pivotField showAll="0"/>
    <pivotField showAll="0"/>
    <pivotField dataField="1" showAll="0"/>
    <pivotField dataField="1" showAll="0"/>
    <pivotField numFmtId="164" showAll="0"/>
    <pivotField axis="axisRow" showAll="0">
      <items count="4">
        <item x="2"/>
        <item x="1"/>
        <item x="0"/>
        <item t="default"/>
      </items>
    </pivotField>
  </pivotFields>
  <rowFields count="1">
    <field x="7"/>
  </rowFields>
  <rowItems count="4">
    <i>
      <x/>
    </i>
    <i>
      <x v="1"/>
    </i>
    <i>
      <x v="2"/>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3">
    <format dxfId="5">
      <pivotArea outline="0" collapsedLevelsAreSubtotals="1" fieldPosition="0"/>
    </format>
    <format dxfId="4">
      <pivotArea outline="0" collapsedLevelsAreSubtotals="1" fieldPosition="0"/>
    </format>
    <format dxfId="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3" cacheId="16"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2:C15" firstHeaderRow="0" firstDataRow="1" firstDataCol="1"/>
  <pivotFields count="8">
    <pivotField numFmtId="14" showAll="0"/>
    <pivotField showAll="0"/>
    <pivotField showAll="0"/>
    <pivotField showAll="0"/>
    <pivotField dataField="1" showAll="0" sumSubtotal="1"/>
    <pivotField dataField="1" showAll="0"/>
    <pivotField numFmtId="164" showAll="0"/>
    <pivotField axis="axisRow" showAll="0">
      <items count="3">
        <item x="1"/>
        <item x="0"/>
        <item t="default"/>
      </items>
    </pivotField>
  </pivotFields>
  <rowFields count="1">
    <field x="7"/>
  </rowFields>
  <rowItems count="3">
    <i>
      <x/>
    </i>
    <i>
      <x v="1"/>
    </i>
    <i t="grand">
      <x/>
    </i>
  </rowItems>
  <colFields count="1">
    <field x="-2"/>
  </colFields>
  <colItems count="2">
    <i>
      <x/>
    </i>
    <i i="1">
      <x v="1"/>
    </i>
  </colItems>
  <dataFields count="2">
    <dataField name="Sum of Spent  in national currency (UGX)" fld="4" baseField="7" baseItem="0"/>
    <dataField name="Sum of Received" fld="5" baseField="7" baseItem="0"/>
  </dataFields>
  <formats count="3">
    <format dxfId="2">
      <pivotArea outline="0" collapsedLevelsAreSubtotals="1" fieldPosition="0"/>
    </format>
    <format dxfId="1">
      <pivotArea outline="0" collapsedLevelsAreSubtotals="1" fieldPosition="0"/>
    </format>
    <format dxfId="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25" dT="2020-09-07T10:28:46.32" personId="{4744C269-F65B-4EC1-9063-35FE55ED3B46}" id="{04A0A47A-FCBE-41F0-90D6-BB5A610AACA9}">
    <text>The transfer is decreased by 142,000 UGX, which were overpaid by the bank on 31 August during the bank transfer from USD to UGX and returned the same day in cash from cashbox</text>
  </threadedComment>
</ThreadedComments>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8"/>
  <sheetViews>
    <sheetView workbookViewId="0">
      <selection activeCell="B14" sqref="B14"/>
    </sheetView>
  </sheetViews>
  <sheetFormatPr defaultRowHeight="15" x14ac:dyDescent="0.25"/>
  <cols>
    <col min="1" max="1" width="37.7109375" customWidth="1"/>
    <col min="2" max="2" width="16.28515625" bestFit="1" customWidth="1"/>
    <col min="3" max="3" width="11.85546875" bestFit="1" customWidth="1"/>
    <col min="4" max="4" width="15.42578125" bestFit="1" customWidth="1"/>
    <col min="5" max="5" width="13.5703125" bestFit="1" customWidth="1"/>
    <col min="6" max="6" width="14.85546875" bestFit="1" customWidth="1"/>
    <col min="7" max="7" width="13.5703125" bestFit="1" customWidth="1"/>
    <col min="8" max="9" width="11.85546875" bestFit="1" customWidth="1"/>
    <col min="10" max="10" width="17.7109375" bestFit="1" customWidth="1"/>
    <col min="11" max="12" width="14.5703125" bestFit="1" customWidth="1"/>
  </cols>
  <sheetData>
    <row r="3" spans="1:11" x14ac:dyDescent="0.25">
      <c r="A3" s="492" t="s">
        <v>111</v>
      </c>
      <c r="B3" s="492" t="s">
        <v>118</v>
      </c>
    </row>
    <row r="4" spans="1:11" x14ac:dyDescent="0.25">
      <c r="A4" s="492" t="s">
        <v>108</v>
      </c>
      <c r="B4" t="s">
        <v>113</v>
      </c>
      <c r="C4" t="s">
        <v>126</v>
      </c>
      <c r="D4" t="s">
        <v>124</v>
      </c>
      <c r="E4" t="s">
        <v>125</v>
      </c>
      <c r="F4" t="s">
        <v>158</v>
      </c>
      <c r="G4" t="s">
        <v>134</v>
      </c>
      <c r="H4" t="s">
        <v>94</v>
      </c>
      <c r="I4" t="s">
        <v>174</v>
      </c>
      <c r="J4" t="s">
        <v>298</v>
      </c>
      <c r="K4" t="s">
        <v>110</v>
      </c>
    </row>
    <row r="5" spans="1:11" x14ac:dyDescent="0.25">
      <c r="A5" s="208" t="s">
        <v>14</v>
      </c>
      <c r="B5" s="493"/>
      <c r="C5" s="493"/>
      <c r="D5" s="493"/>
      <c r="E5" s="493">
        <v>7736160</v>
      </c>
      <c r="F5" s="493"/>
      <c r="G5" s="493"/>
      <c r="H5" s="493">
        <v>150000</v>
      </c>
      <c r="I5" s="493">
        <v>351000</v>
      </c>
      <c r="J5" s="493">
        <v>50000</v>
      </c>
      <c r="K5" s="493">
        <v>8287160</v>
      </c>
    </row>
    <row r="6" spans="1:11" x14ac:dyDescent="0.25">
      <c r="A6" s="208" t="s">
        <v>81</v>
      </c>
      <c r="B6" s="493">
        <v>57612</v>
      </c>
      <c r="C6" s="493">
        <v>319000</v>
      </c>
      <c r="D6" s="493">
        <v>419800</v>
      </c>
      <c r="E6" s="493"/>
      <c r="F6" s="493">
        <v>8461200</v>
      </c>
      <c r="G6" s="493">
        <v>1850000</v>
      </c>
      <c r="H6" s="493"/>
      <c r="I6" s="493"/>
      <c r="J6" s="493"/>
      <c r="K6" s="493">
        <v>11107612</v>
      </c>
    </row>
    <row r="7" spans="1:11" x14ac:dyDescent="0.25">
      <c r="A7" s="208" t="s">
        <v>153</v>
      </c>
      <c r="B7" s="493"/>
      <c r="C7" s="493"/>
      <c r="D7" s="493"/>
      <c r="E7" s="493">
        <v>798812</v>
      </c>
      <c r="F7" s="493"/>
      <c r="G7" s="493"/>
      <c r="H7" s="493"/>
      <c r="I7" s="493"/>
      <c r="J7" s="493"/>
      <c r="K7" s="493">
        <v>798812</v>
      </c>
    </row>
    <row r="8" spans="1:11" x14ac:dyDescent="0.25">
      <c r="A8" s="208" t="s">
        <v>110</v>
      </c>
      <c r="B8" s="493">
        <v>57612</v>
      </c>
      <c r="C8" s="493">
        <v>319000</v>
      </c>
      <c r="D8" s="493">
        <v>419800</v>
      </c>
      <c r="E8" s="493">
        <v>8534972</v>
      </c>
      <c r="F8" s="493">
        <v>8461200</v>
      </c>
      <c r="G8" s="493">
        <v>1850000</v>
      </c>
      <c r="H8" s="493">
        <v>150000</v>
      </c>
      <c r="I8" s="493">
        <v>351000</v>
      </c>
      <c r="J8" s="493">
        <v>50000</v>
      </c>
      <c r="K8" s="493">
        <v>20193584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topLeftCell="A10" zoomScale="125" workbookViewId="0">
      <selection activeCell="I18" sqref="I18"/>
    </sheetView>
  </sheetViews>
  <sheetFormatPr defaultColWidth="16" defaultRowHeight="12.75" x14ac:dyDescent="0.2"/>
  <cols>
    <col min="1" max="1" width="10.85546875" style="3" customWidth="1"/>
    <col min="2" max="2" width="6.7109375" style="3" bestFit="1" customWidth="1"/>
    <col min="3" max="3" width="32.28515625" style="3" customWidth="1"/>
    <col min="4" max="4" width="12.42578125" style="3" customWidth="1"/>
    <col min="5" max="5" width="10.5703125" style="3" customWidth="1"/>
    <col min="6" max="6" width="4.7109375" style="3" customWidth="1"/>
    <col min="7" max="7" width="10.7109375" style="3" customWidth="1"/>
    <col min="8" max="8" width="3.28515625" style="3" bestFit="1" customWidth="1"/>
    <col min="9" max="9" width="33.2851562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50"/>
      <c r="B1" s="650"/>
      <c r="C1" s="650"/>
      <c r="D1" s="650"/>
      <c r="E1" s="650"/>
      <c r="F1" s="650"/>
      <c r="G1" s="650"/>
      <c r="H1" s="650"/>
      <c r="I1" s="650"/>
      <c r="J1" s="650"/>
      <c r="K1" s="650"/>
    </row>
    <row r="2" spans="1:11" x14ac:dyDescent="0.2">
      <c r="A2" s="359"/>
      <c r="B2" s="359"/>
      <c r="C2" s="359"/>
      <c r="D2" s="359"/>
      <c r="E2" s="359"/>
      <c r="F2" s="359"/>
      <c r="G2" s="359"/>
      <c r="H2" s="359"/>
      <c r="I2" s="359"/>
      <c r="J2" s="359"/>
      <c r="K2" s="359"/>
    </row>
    <row r="3" spans="1:11" x14ac:dyDescent="0.2">
      <c r="A3" s="360" t="s">
        <v>16</v>
      </c>
      <c r="B3" s="361"/>
      <c r="C3" s="361"/>
      <c r="D3" s="361"/>
      <c r="E3" s="361"/>
      <c r="F3" s="361"/>
      <c r="G3" s="361"/>
      <c r="H3" s="361"/>
      <c r="I3" s="361"/>
      <c r="J3" s="361"/>
      <c r="K3" s="361"/>
    </row>
    <row r="4" spans="1:11" x14ac:dyDescent="0.2">
      <c r="A4" s="362" t="s">
        <v>19</v>
      </c>
      <c r="B4" s="362"/>
      <c r="C4" s="362" t="s">
        <v>18</v>
      </c>
      <c r="D4" s="363"/>
      <c r="E4" s="362"/>
      <c r="F4" s="362"/>
      <c r="G4" s="362"/>
      <c r="H4" s="362"/>
      <c r="I4" s="361"/>
      <c r="J4" s="361"/>
      <c r="K4" s="361"/>
    </row>
    <row r="5" spans="1:11" x14ac:dyDescent="0.2">
      <c r="A5" s="362" t="s">
        <v>82</v>
      </c>
      <c r="B5" s="362"/>
      <c r="C5" s="362" t="s">
        <v>96</v>
      </c>
      <c r="D5" s="362"/>
      <c r="E5" s="362"/>
      <c r="F5" s="362"/>
      <c r="G5" s="362"/>
      <c r="H5" s="362"/>
      <c r="I5" s="361"/>
      <c r="J5" s="361"/>
      <c r="K5" s="361"/>
    </row>
    <row r="6" spans="1:11" x14ac:dyDescent="0.2">
      <c r="A6" s="364"/>
      <c r="B6" s="362"/>
      <c r="C6" s="559">
        <v>2022</v>
      </c>
      <c r="D6" s="362"/>
      <c r="E6" s="362"/>
      <c r="F6" s="362"/>
      <c r="G6" s="362"/>
      <c r="H6" s="362"/>
      <c r="I6" s="651" t="s">
        <v>20</v>
      </c>
      <c r="J6" s="652"/>
      <c r="K6" s="653"/>
    </row>
    <row r="7" spans="1:11" x14ac:dyDescent="0.2">
      <c r="A7" s="364"/>
      <c r="B7" s="362"/>
      <c r="C7" s="362"/>
      <c r="D7" s="362"/>
      <c r="E7" s="362"/>
      <c r="F7" s="362"/>
      <c r="G7" s="362"/>
      <c r="H7" s="362"/>
      <c r="I7" s="365" t="s">
        <v>21</v>
      </c>
      <c r="J7" s="654" t="s">
        <v>31</v>
      </c>
      <c r="K7" s="655"/>
    </row>
    <row r="8" spans="1:11" ht="12.75" customHeight="1" x14ac:dyDescent="0.2">
      <c r="A8" s="362"/>
      <c r="B8" s="362"/>
      <c r="C8" s="362"/>
      <c r="D8" s="362"/>
      <c r="E8" s="362"/>
      <c r="F8" s="362"/>
      <c r="G8" s="362"/>
      <c r="H8" s="361"/>
      <c r="I8" s="365" t="s">
        <v>22</v>
      </c>
      <c r="J8" s="656" t="s">
        <v>91</v>
      </c>
      <c r="K8" s="657"/>
    </row>
    <row r="9" spans="1:11" ht="12.75" customHeight="1" x14ac:dyDescent="0.2">
      <c r="A9" s="649" t="s">
        <v>23</v>
      </c>
      <c r="B9" s="649"/>
      <c r="C9" s="649"/>
      <c r="D9" s="649"/>
      <c r="E9" s="649"/>
      <c r="F9" s="649"/>
      <c r="G9" s="649"/>
      <c r="H9" s="649"/>
      <c r="I9" s="366" t="s">
        <v>24</v>
      </c>
      <c r="J9" s="660" t="s">
        <v>92</v>
      </c>
      <c r="K9" s="661"/>
    </row>
    <row r="10" spans="1:11" ht="15.75" customHeight="1" thickBot="1" x14ac:dyDescent="0.25">
      <c r="A10" s="649" t="s">
        <v>30</v>
      </c>
      <c r="B10" s="649"/>
      <c r="C10" s="649"/>
      <c r="D10" s="649"/>
      <c r="E10" s="649"/>
      <c r="F10" s="451"/>
      <c r="G10" s="368"/>
      <c r="H10" s="362"/>
      <c r="I10" s="361"/>
      <c r="J10" s="361"/>
      <c r="K10" s="361"/>
    </row>
    <row r="11" spans="1:11" ht="12.75" customHeight="1" x14ac:dyDescent="0.2">
      <c r="A11" s="646" t="s">
        <v>25</v>
      </c>
      <c r="B11" s="647"/>
      <c r="C11" s="647"/>
      <c r="D11" s="647"/>
      <c r="E11" s="648"/>
      <c r="F11" s="451"/>
      <c r="G11" s="646" t="s">
        <v>20</v>
      </c>
      <c r="H11" s="647"/>
      <c r="I11" s="647"/>
      <c r="J11" s="647"/>
      <c r="K11" s="648"/>
    </row>
    <row r="12" spans="1:11" x14ac:dyDescent="0.2">
      <c r="A12" s="369"/>
      <c r="B12" s="370"/>
      <c r="C12" s="370"/>
      <c r="D12" s="370"/>
      <c r="E12" s="371"/>
      <c r="F12" s="361"/>
      <c r="G12" s="369"/>
      <c r="H12" s="370" t="s">
        <v>15</v>
      </c>
      <c r="I12" s="370" t="s">
        <v>15</v>
      </c>
      <c r="J12" s="370" t="s">
        <v>15</v>
      </c>
      <c r="K12" s="371" t="s">
        <v>15</v>
      </c>
    </row>
    <row r="13" spans="1:11" s="12" customFormat="1" x14ac:dyDescent="0.2">
      <c r="A13" s="372" t="s">
        <v>0</v>
      </c>
      <c r="B13" s="373" t="s">
        <v>26</v>
      </c>
      <c r="C13" s="373" t="s">
        <v>27</v>
      </c>
      <c r="D13" s="373" t="s">
        <v>28</v>
      </c>
      <c r="E13" s="374" t="s">
        <v>29</v>
      </c>
      <c r="F13" s="375"/>
      <c r="G13" s="372" t="s">
        <v>0</v>
      </c>
      <c r="H13" s="373" t="s">
        <v>26</v>
      </c>
      <c r="I13" s="373" t="s">
        <v>27</v>
      </c>
      <c r="J13" s="373" t="s">
        <v>28</v>
      </c>
      <c r="K13" s="374" t="s">
        <v>29</v>
      </c>
    </row>
    <row r="14" spans="1:11" ht="12.75" customHeight="1" x14ac:dyDescent="0.2">
      <c r="A14" s="386">
        <v>44682</v>
      </c>
      <c r="B14" s="387"/>
      <c r="C14" s="18" t="s">
        <v>47</v>
      </c>
      <c r="D14" s="388">
        <v>600943</v>
      </c>
      <c r="E14" s="389"/>
      <c r="F14" s="361"/>
      <c r="G14" s="386">
        <v>44682</v>
      </c>
      <c r="H14" s="387"/>
      <c r="I14" s="18" t="s">
        <v>47</v>
      </c>
      <c r="J14" s="388"/>
      <c r="K14" s="508">
        <v>600943</v>
      </c>
    </row>
    <row r="15" spans="1:11" ht="15" x14ac:dyDescent="0.2">
      <c r="A15" s="118">
        <v>44684</v>
      </c>
      <c r="B15" s="390">
        <v>1</v>
      </c>
      <c r="C15" s="109" t="s">
        <v>281</v>
      </c>
      <c r="D15" s="391">
        <v>26646400</v>
      </c>
      <c r="E15" s="392"/>
      <c r="F15" s="376"/>
      <c r="G15" s="118">
        <v>44684</v>
      </c>
      <c r="H15" s="390">
        <v>1</v>
      </c>
      <c r="I15" s="109" t="s">
        <v>282</v>
      </c>
      <c r="J15" s="391"/>
      <c r="K15" s="392">
        <v>26646400</v>
      </c>
    </row>
    <row r="16" spans="1:11" ht="15" x14ac:dyDescent="0.2">
      <c r="A16" s="118">
        <v>44686</v>
      </c>
      <c r="B16" s="393">
        <v>2</v>
      </c>
      <c r="C16" s="109" t="s">
        <v>144</v>
      </c>
      <c r="D16" s="391"/>
      <c r="E16" s="392">
        <v>2276000</v>
      </c>
      <c r="F16" s="376"/>
      <c r="G16" s="118">
        <v>44686</v>
      </c>
      <c r="H16" s="393">
        <v>2</v>
      </c>
      <c r="I16" s="109" t="s">
        <v>144</v>
      </c>
      <c r="J16" s="391">
        <v>2276000</v>
      </c>
      <c r="K16" s="392"/>
    </row>
    <row r="17" spans="1:11" ht="12" customHeight="1" x14ac:dyDescent="0.2">
      <c r="A17" s="118">
        <v>44686</v>
      </c>
      <c r="B17" s="393">
        <v>3</v>
      </c>
      <c r="C17" s="109" t="s">
        <v>283</v>
      </c>
      <c r="D17" s="394"/>
      <c r="E17" s="19">
        <v>19472780</v>
      </c>
      <c r="F17" s="376"/>
      <c r="G17" s="118">
        <v>44686</v>
      </c>
      <c r="H17" s="393">
        <v>3</v>
      </c>
      <c r="I17" s="109" t="s">
        <v>283</v>
      </c>
      <c r="J17" s="394">
        <v>19472780</v>
      </c>
      <c r="K17" s="19"/>
    </row>
    <row r="18" spans="1:11" ht="13.5" customHeight="1" x14ac:dyDescent="0.2">
      <c r="A18" s="118">
        <v>44686</v>
      </c>
      <c r="B18" s="390">
        <v>4</v>
      </c>
      <c r="C18" s="109" t="s">
        <v>128</v>
      </c>
      <c r="D18" s="394"/>
      <c r="E18" s="19">
        <v>20000</v>
      </c>
      <c r="F18" s="376"/>
      <c r="G18" s="118">
        <v>44686</v>
      </c>
      <c r="H18" s="390">
        <v>4</v>
      </c>
      <c r="I18" s="109" t="s">
        <v>128</v>
      </c>
      <c r="J18" s="394">
        <v>20000</v>
      </c>
      <c r="K18" s="19"/>
    </row>
    <row r="19" spans="1:11" ht="13.5" customHeight="1" x14ac:dyDescent="0.2">
      <c r="A19" s="118">
        <v>44686</v>
      </c>
      <c r="B19" s="390">
        <v>5</v>
      </c>
      <c r="C19" s="109" t="s">
        <v>128</v>
      </c>
      <c r="D19" s="394"/>
      <c r="E19" s="19">
        <v>1000</v>
      </c>
      <c r="F19" s="376"/>
      <c r="G19" s="118">
        <v>44686</v>
      </c>
      <c r="H19" s="390">
        <v>5</v>
      </c>
      <c r="I19" s="109" t="s">
        <v>128</v>
      </c>
      <c r="J19" s="394">
        <v>1000</v>
      </c>
      <c r="K19" s="19"/>
    </row>
    <row r="20" spans="1:11" ht="13.5" customHeight="1" x14ac:dyDescent="0.2">
      <c r="A20" s="118">
        <v>44686</v>
      </c>
      <c r="B20" s="393">
        <v>6</v>
      </c>
      <c r="C20" s="109" t="s">
        <v>132</v>
      </c>
      <c r="D20" s="394"/>
      <c r="E20" s="19">
        <v>10000</v>
      </c>
      <c r="F20" s="376"/>
      <c r="G20" s="118">
        <v>44686</v>
      </c>
      <c r="H20" s="393">
        <v>6</v>
      </c>
      <c r="I20" s="109" t="s">
        <v>132</v>
      </c>
      <c r="J20" s="394">
        <v>10000</v>
      </c>
      <c r="K20" s="19"/>
    </row>
    <row r="21" spans="1:11" ht="13.5" customHeight="1" x14ac:dyDescent="0.2">
      <c r="A21" s="118">
        <v>44686</v>
      </c>
      <c r="B21" s="390">
        <v>7</v>
      </c>
      <c r="C21" s="109" t="s">
        <v>145</v>
      </c>
      <c r="D21" s="394"/>
      <c r="E21" s="19">
        <v>2935000</v>
      </c>
      <c r="F21" s="376"/>
      <c r="G21" s="118">
        <v>44686</v>
      </c>
      <c r="H21" s="390">
        <v>7</v>
      </c>
      <c r="I21" s="109" t="s">
        <v>145</v>
      </c>
      <c r="J21" s="394">
        <v>2935000</v>
      </c>
      <c r="K21" s="19"/>
    </row>
    <row r="22" spans="1:11" ht="13.5" customHeight="1" x14ac:dyDescent="0.2">
      <c r="A22" s="118">
        <v>44686</v>
      </c>
      <c r="B22" s="390">
        <v>8</v>
      </c>
      <c r="C22" s="109" t="s">
        <v>137</v>
      </c>
      <c r="D22" s="394"/>
      <c r="E22" s="19">
        <v>10000</v>
      </c>
      <c r="F22" s="376"/>
      <c r="G22" s="118">
        <v>44686</v>
      </c>
      <c r="H22" s="390">
        <v>8</v>
      </c>
      <c r="I22" s="109" t="s">
        <v>139</v>
      </c>
      <c r="J22" s="394">
        <v>10000</v>
      </c>
      <c r="K22" s="19"/>
    </row>
    <row r="23" spans="1:11" ht="13.5" customHeight="1" x14ac:dyDescent="0.2">
      <c r="A23" s="118">
        <v>44698</v>
      </c>
      <c r="B23" s="393">
        <v>9</v>
      </c>
      <c r="C23" s="109" t="s">
        <v>188</v>
      </c>
      <c r="D23" s="394"/>
      <c r="E23" s="19">
        <v>1211440</v>
      </c>
      <c r="F23" s="376"/>
      <c r="G23" s="118">
        <v>44698</v>
      </c>
      <c r="H23" s="393">
        <v>9</v>
      </c>
      <c r="I23" s="109" t="s">
        <v>188</v>
      </c>
      <c r="J23" s="394">
        <v>1211440</v>
      </c>
      <c r="K23" s="19"/>
    </row>
    <row r="24" spans="1:11" ht="13.5" customHeight="1" x14ac:dyDescent="0.2">
      <c r="A24" s="118">
        <v>44698</v>
      </c>
      <c r="B24" s="390">
        <v>10</v>
      </c>
      <c r="C24" s="109" t="s">
        <v>189</v>
      </c>
      <c r="D24" s="394"/>
      <c r="E24" s="19">
        <v>2300</v>
      </c>
      <c r="F24" s="376"/>
      <c r="G24" s="118">
        <v>44698</v>
      </c>
      <c r="H24" s="390">
        <v>10</v>
      </c>
      <c r="I24" s="109" t="s">
        <v>189</v>
      </c>
      <c r="J24" s="394">
        <v>2300</v>
      </c>
      <c r="K24" s="19"/>
    </row>
    <row r="25" spans="1:11" ht="13.5" customHeight="1" x14ac:dyDescent="0.2">
      <c r="A25" s="118">
        <v>44698</v>
      </c>
      <c r="B25" s="390">
        <v>11</v>
      </c>
      <c r="C25" s="109" t="s">
        <v>190</v>
      </c>
      <c r="D25" s="394"/>
      <c r="E25" s="19">
        <v>654720</v>
      </c>
      <c r="F25" s="376"/>
      <c r="G25" s="118">
        <v>44698</v>
      </c>
      <c r="H25" s="390">
        <v>11</v>
      </c>
      <c r="I25" s="109" t="s">
        <v>190</v>
      </c>
      <c r="J25" s="394">
        <v>654720</v>
      </c>
      <c r="K25" s="19"/>
    </row>
    <row r="26" spans="1:11" ht="13.5" customHeight="1" x14ac:dyDescent="0.2">
      <c r="A26" s="118">
        <v>44705</v>
      </c>
      <c r="B26" s="393">
        <v>12</v>
      </c>
      <c r="C26" s="109" t="s">
        <v>215</v>
      </c>
      <c r="D26" s="394">
        <v>4990000</v>
      </c>
      <c r="E26" s="19"/>
      <c r="F26" s="376"/>
      <c r="G26" s="118">
        <v>44705</v>
      </c>
      <c r="H26" s="393">
        <v>12</v>
      </c>
      <c r="I26" s="109" t="s">
        <v>215</v>
      </c>
      <c r="J26" s="394"/>
      <c r="K26" s="19">
        <v>4990000</v>
      </c>
    </row>
    <row r="27" spans="1:11" ht="13.5" customHeight="1" x14ac:dyDescent="0.2">
      <c r="A27" s="118">
        <v>44705</v>
      </c>
      <c r="B27" s="390">
        <v>13</v>
      </c>
      <c r="C27" s="109" t="s">
        <v>216</v>
      </c>
      <c r="D27" s="394"/>
      <c r="E27" s="19">
        <v>455000</v>
      </c>
      <c r="F27" s="376"/>
      <c r="G27" s="118">
        <v>44705</v>
      </c>
      <c r="H27" s="390">
        <v>13</v>
      </c>
      <c r="I27" s="109" t="s">
        <v>216</v>
      </c>
      <c r="J27" s="394">
        <v>455000</v>
      </c>
      <c r="K27" s="19"/>
    </row>
    <row r="28" spans="1:11" ht="13.5" customHeight="1" x14ac:dyDescent="0.2">
      <c r="A28" s="118">
        <v>44705</v>
      </c>
      <c r="B28" s="390">
        <v>14</v>
      </c>
      <c r="C28" s="109" t="s">
        <v>137</v>
      </c>
      <c r="D28" s="394"/>
      <c r="E28" s="19">
        <v>5000</v>
      </c>
      <c r="F28" s="376"/>
      <c r="G28" s="118">
        <v>44705</v>
      </c>
      <c r="H28" s="390">
        <v>14</v>
      </c>
      <c r="I28" s="109" t="s">
        <v>137</v>
      </c>
      <c r="J28" s="394">
        <v>5000</v>
      </c>
      <c r="K28" s="19"/>
    </row>
    <row r="29" spans="1:11" ht="13.5" customHeight="1" x14ac:dyDescent="0.2">
      <c r="A29" s="118">
        <v>44706</v>
      </c>
      <c r="B29" s="393">
        <v>15</v>
      </c>
      <c r="C29" s="109" t="s">
        <v>217</v>
      </c>
      <c r="D29" s="394"/>
      <c r="E29" s="19">
        <v>1600000</v>
      </c>
      <c r="F29" s="376"/>
      <c r="G29" s="118">
        <v>44706</v>
      </c>
      <c r="H29" s="393">
        <v>15</v>
      </c>
      <c r="I29" s="109" t="s">
        <v>217</v>
      </c>
      <c r="J29" s="394">
        <v>1600000</v>
      </c>
      <c r="K29" s="19"/>
    </row>
    <row r="30" spans="1:11" ht="13.5" customHeight="1" x14ac:dyDescent="0.2">
      <c r="A30" s="118">
        <v>44706</v>
      </c>
      <c r="B30" s="390">
        <v>16</v>
      </c>
      <c r="C30" s="109" t="s">
        <v>137</v>
      </c>
      <c r="D30" s="394"/>
      <c r="E30" s="19">
        <v>2600</v>
      </c>
      <c r="F30" s="376"/>
      <c r="G30" s="118">
        <v>44706</v>
      </c>
      <c r="H30" s="390">
        <v>16</v>
      </c>
      <c r="I30" s="109" t="s">
        <v>137</v>
      </c>
      <c r="J30" s="394">
        <v>2600</v>
      </c>
      <c r="K30" s="19"/>
    </row>
    <row r="31" spans="1:11" ht="13.5" customHeight="1" x14ac:dyDescent="0.2">
      <c r="A31" s="118">
        <v>44706</v>
      </c>
      <c r="B31" s="390">
        <v>17</v>
      </c>
      <c r="C31" s="109" t="s">
        <v>218</v>
      </c>
      <c r="D31" s="394"/>
      <c r="E31" s="19">
        <v>2935000</v>
      </c>
      <c r="F31" s="376"/>
      <c r="G31" s="118">
        <v>44706</v>
      </c>
      <c r="H31" s="390">
        <v>17</v>
      </c>
      <c r="I31" s="109" t="s">
        <v>218</v>
      </c>
      <c r="J31" s="394">
        <v>2935000</v>
      </c>
      <c r="K31" s="19"/>
    </row>
    <row r="32" spans="1:11" ht="13.5" customHeight="1" x14ac:dyDescent="0.2">
      <c r="A32" s="118">
        <v>44706</v>
      </c>
      <c r="B32" s="393">
        <v>18</v>
      </c>
      <c r="C32" s="109" t="s">
        <v>137</v>
      </c>
      <c r="D32" s="394"/>
      <c r="E32" s="19">
        <v>2600</v>
      </c>
      <c r="F32" s="376"/>
      <c r="G32" s="118">
        <v>44706</v>
      </c>
      <c r="H32" s="393">
        <v>18</v>
      </c>
      <c r="I32" s="109" t="s">
        <v>137</v>
      </c>
      <c r="J32" s="394">
        <v>2600</v>
      </c>
      <c r="K32" s="19"/>
    </row>
    <row r="33" spans="1:12" x14ac:dyDescent="0.2">
      <c r="A33" s="395"/>
      <c r="B33" s="396"/>
      <c r="C33" s="397" t="s">
        <v>64</v>
      </c>
      <c r="D33" s="398">
        <f>SUM(D14:D32)-SUM(E14:E32)</f>
        <v>643903</v>
      </c>
      <c r="E33" s="399"/>
      <c r="F33" s="376"/>
      <c r="G33" s="395"/>
      <c r="H33" s="396"/>
      <c r="I33" s="397" t="s">
        <v>64</v>
      </c>
      <c r="J33" s="398"/>
      <c r="K33" s="437">
        <f>SUM(K14:K32)-SUM(J14:J32)</f>
        <v>643903</v>
      </c>
    </row>
    <row r="34" spans="1:12" ht="13.5" thickBot="1" x14ac:dyDescent="0.25">
      <c r="A34" s="20"/>
      <c r="B34" s="21"/>
      <c r="C34" s="21"/>
      <c r="D34" s="21"/>
      <c r="E34" s="400"/>
      <c r="F34" s="376"/>
      <c r="G34" s="20"/>
      <c r="H34" s="21"/>
      <c r="I34" s="21"/>
      <c r="J34" s="21"/>
      <c r="K34" s="400"/>
    </row>
    <row r="35" spans="1:12" x14ac:dyDescent="0.2">
      <c r="A35" s="8"/>
      <c r="B35" s="6"/>
      <c r="C35" s="6" t="s">
        <v>17</v>
      </c>
      <c r="D35" s="8"/>
      <c r="E35" s="8"/>
      <c r="F35" s="376"/>
      <c r="G35" s="8"/>
      <c r="H35" s="6"/>
      <c r="I35" s="6" t="s">
        <v>17</v>
      </c>
      <c r="J35" s="8"/>
      <c r="K35" s="8"/>
    </row>
    <row r="36" spans="1:12" x14ac:dyDescent="0.2">
      <c r="A36" s="8"/>
      <c r="B36" s="6"/>
      <c r="C36" s="6"/>
      <c r="D36" s="8"/>
      <c r="E36" s="478"/>
      <c r="F36" s="376"/>
      <c r="G36" s="8"/>
      <c r="H36" s="6"/>
      <c r="I36" s="6"/>
      <c r="J36" s="8"/>
      <c r="K36" s="8"/>
    </row>
    <row r="37" spans="1:12" x14ac:dyDescent="0.2">
      <c r="A37" s="13"/>
      <c r="B37" s="13"/>
      <c r="C37" s="401"/>
      <c r="D37" s="402"/>
      <c r="E37" s="14"/>
      <c r="F37" s="376"/>
      <c r="G37" s="13"/>
      <c r="H37" s="13"/>
      <c r="I37" s="401"/>
      <c r="J37" s="402"/>
      <c r="K37" s="14"/>
    </row>
    <row r="38" spans="1:12" x14ac:dyDescent="0.2">
      <c r="A38" s="13"/>
      <c r="B38" s="13"/>
      <c r="C38" s="403"/>
      <c r="D38" s="404"/>
      <c r="E38" s="14"/>
      <c r="F38" s="376"/>
      <c r="G38" s="13"/>
      <c r="H38" s="13"/>
      <c r="I38" s="403"/>
      <c r="J38" s="404"/>
      <c r="K38" s="14"/>
    </row>
    <row r="39" spans="1:12" x14ac:dyDescent="0.2">
      <c r="C39" s="405"/>
      <c r="D39" s="406"/>
      <c r="E39" s="176"/>
      <c r="F39" s="376"/>
      <c r="I39" s="405"/>
      <c r="J39" s="406"/>
      <c r="K39" s="176"/>
    </row>
    <row r="40" spans="1:12" x14ac:dyDescent="0.2">
      <c r="C40" s="405"/>
      <c r="D40" s="406"/>
      <c r="F40" s="376"/>
      <c r="I40" s="405"/>
      <c r="J40" s="406"/>
    </row>
    <row r="41" spans="1:12" x14ac:dyDescent="0.2">
      <c r="A41" s="407"/>
      <c r="B41" s="408"/>
      <c r="C41" s="409"/>
      <c r="D41" s="410"/>
      <c r="E41" s="410"/>
      <c r="F41" s="410"/>
      <c r="G41" s="407"/>
      <c r="H41" s="408"/>
      <c r="I41" s="409"/>
      <c r="J41" s="410"/>
      <c r="K41" s="410"/>
      <c r="L41" s="411"/>
    </row>
    <row r="42" spans="1:12" x14ac:dyDescent="0.2">
      <c r="A42" s="407"/>
      <c r="B42" s="408"/>
      <c r="C42" s="409"/>
      <c r="D42" s="410"/>
      <c r="E42" s="410"/>
      <c r="F42" s="410"/>
      <c r="G42" s="407"/>
      <c r="H42" s="408"/>
      <c r="I42" s="409"/>
      <c r="J42" s="410"/>
      <c r="K42" s="410"/>
      <c r="L42" s="411"/>
    </row>
    <row r="43" spans="1:12" x14ac:dyDescent="0.2">
      <c r="A43" s="407"/>
      <c r="B43" s="412"/>
      <c r="C43" s="409"/>
      <c r="D43" s="410"/>
      <c r="E43" s="410"/>
      <c r="F43" s="410"/>
      <c r="G43" s="407"/>
      <c r="H43" s="412"/>
      <c r="I43" s="409"/>
      <c r="J43" s="410"/>
      <c r="K43" s="410"/>
      <c r="L43" s="411"/>
    </row>
    <row r="44" spans="1:12" x14ac:dyDescent="0.2">
      <c r="A44" s="407"/>
      <c r="B44" s="412"/>
      <c r="C44" s="409"/>
      <c r="D44" s="410"/>
      <c r="E44" s="410"/>
      <c r="F44" s="410"/>
      <c r="G44" s="407"/>
      <c r="H44" s="412"/>
      <c r="I44" s="409"/>
      <c r="J44" s="410"/>
      <c r="K44" s="410"/>
      <c r="L44" s="411"/>
    </row>
    <row r="45" spans="1:12" x14ac:dyDescent="0.2">
      <c r="A45" s="407"/>
      <c r="B45" s="412"/>
      <c r="C45" s="409"/>
      <c r="D45" s="410"/>
      <c r="E45" s="410"/>
      <c r="F45" s="410"/>
      <c r="G45" s="407"/>
      <c r="H45" s="412"/>
      <c r="I45" s="409"/>
      <c r="J45" s="410"/>
      <c r="K45" s="410"/>
      <c r="L45" s="411"/>
    </row>
    <row r="46" spans="1:12" x14ac:dyDescent="0.2">
      <c r="A46" s="413"/>
      <c r="B46" s="409"/>
      <c r="C46" s="414"/>
      <c r="D46" s="415"/>
      <c r="E46" s="409"/>
      <c r="F46" s="416"/>
      <c r="G46" s="413"/>
      <c r="H46" s="417"/>
      <c r="I46" s="414"/>
      <c r="J46" s="416"/>
      <c r="K46" s="418"/>
      <c r="L46" s="411"/>
    </row>
    <row r="47" spans="1:12" x14ac:dyDescent="0.2">
      <c r="A47" s="417"/>
      <c r="B47" s="417"/>
      <c r="C47" s="417"/>
      <c r="D47" s="417"/>
      <c r="E47" s="419"/>
      <c r="F47" s="417"/>
      <c r="G47" s="419"/>
      <c r="H47" s="417"/>
      <c r="I47" s="417"/>
      <c r="J47" s="417"/>
      <c r="K47" s="417"/>
      <c r="L47" s="411"/>
    </row>
    <row r="48" spans="1:12" x14ac:dyDescent="0.2">
      <c r="A48" s="409"/>
      <c r="B48" s="414"/>
      <c r="C48" s="414"/>
      <c r="D48" s="409"/>
      <c r="E48" s="409"/>
      <c r="F48" s="419"/>
      <c r="G48" s="414"/>
      <c r="H48" s="409"/>
      <c r="I48" s="414"/>
      <c r="J48" s="409"/>
      <c r="K48" s="420"/>
      <c r="L48" s="411"/>
    </row>
    <row r="49" spans="1:12" s="15" customFormat="1" x14ac:dyDescent="0.2">
      <c r="A49" s="421"/>
      <c r="B49" s="421"/>
      <c r="C49" s="422"/>
      <c r="D49" s="423"/>
      <c r="E49" s="424"/>
      <c r="F49" s="424"/>
      <c r="G49" s="424"/>
      <c r="H49" s="424"/>
      <c r="I49" s="425"/>
      <c r="J49" s="421"/>
      <c r="K49" s="421"/>
      <c r="L49" s="426"/>
    </row>
    <row r="50" spans="1:12" s="15" customFormat="1" x14ac:dyDescent="0.2">
      <c r="A50" s="427"/>
      <c r="B50" s="427"/>
      <c r="C50" s="428"/>
      <c r="D50" s="429"/>
      <c r="E50" s="430"/>
      <c r="F50" s="424"/>
      <c r="G50" s="427"/>
      <c r="H50" s="427"/>
      <c r="I50" s="427"/>
      <c r="J50" s="427"/>
      <c r="K50" s="427"/>
      <c r="L50" s="426"/>
    </row>
    <row r="51" spans="1:12" x14ac:dyDescent="0.2">
      <c r="A51" s="427"/>
      <c r="B51" s="427"/>
      <c r="C51" s="428"/>
      <c r="D51" s="429"/>
      <c r="E51" s="427"/>
      <c r="F51" s="427"/>
      <c r="G51" s="427"/>
      <c r="H51" s="427"/>
      <c r="I51" s="427"/>
      <c r="J51" s="427"/>
      <c r="K51" s="427"/>
      <c r="L51" s="411"/>
    </row>
    <row r="52" spans="1:12" x14ac:dyDescent="0.2">
      <c r="A52" s="427"/>
      <c r="B52" s="427"/>
      <c r="C52" s="428"/>
      <c r="D52" s="431"/>
      <c r="E52" s="430"/>
      <c r="F52" s="427"/>
      <c r="G52" s="427"/>
      <c r="H52" s="427"/>
      <c r="I52" s="427"/>
      <c r="J52" s="427"/>
      <c r="K52" s="427"/>
      <c r="L52" s="411"/>
    </row>
    <row r="53" spans="1:12" x14ac:dyDescent="0.2">
      <c r="A53" s="377"/>
      <c r="B53" s="377"/>
      <c r="C53" s="377"/>
      <c r="D53" s="378"/>
      <c r="E53" s="377"/>
      <c r="F53" s="377"/>
      <c r="G53" s="377"/>
      <c r="H53" s="377"/>
      <c r="I53" s="377"/>
      <c r="J53" s="377"/>
      <c r="K53" s="377"/>
    </row>
    <row r="54" spans="1:12" x14ac:dyDescent="0.2">
      <c r="A54" s="377"/>
      <c r="B54" s="377"/>
      <c r="C54" s="377"/>
      <c r="D54" s="377"/>
      <c r="E54" s="377"/>
      <c r="F54" s="377"/>
      <c r="G54" s="377"/>
      <c r="H54" s="377"/>
      <c r="I54" s="377"/>
      <c r="J54" s="377"/>
      <c r="K54" s="377"/>
    </row>
    <row r="55" spans="1:12" x14ac:dyDescent="0.2">
      <c r="A55" s="377"/>
      <c r="B55" s="377"/>
      <c r="C55" s="379"/>
      <c r="D55" s="377"/>
      <c r="E55" s="377"/>
      <c r="F55" s="377"/>
      <c r="G55" s="377"/>
      <c r="H55" s="377"/>
      <c r="I55" s="377"/>
      <c r="J55" s="377"/>
      <c r="K55" s="377"/>
    </row>
    <row r="56" spans="1:12" x14ac:dyDescent="0.2">
      <c r="A56" s="377"/>
      <c r="B56" s="377"/>
      <c r="C56" s="377"/>
      <c r="D56" s="378"/>
      <c r="E56" s="377"/>
      <c r="F56" s="377"/>
      <c r="G56" s="377"/>
      <c r="H56" s="377"/>
      <c r="I56" s="377"/>
      <c r="J56" s="377"/>
      <c r="K56" s="377"/>
    </row>
    <row r="57" spans="1:12" x14ac:dyDescent="0.2">
      <c r="A57" s="377"/>
      <c r="B57" s="377"/>
      <c r="C57" s="377"/>
      <c r="D57" s="378"/>
      <c r="E57" s="377"/>
      <c r="F57" s="377"/>
      <c r="G57" s="377"/>
      <c r="H57" s="377"/>
      <c r="I57" s="377"/>
      <c r="J57" s="377"/>
      <c r="K57" s="377"/>
    </row>
    <row r="58" spans="1:12" x14ac:dyDescent="0.2">
      <c r="C58" s="109"/>
      <c r="D58" s="19"/>
    </row>
    <row r="59" spans="1:12" x14ac:dyDescent="0.2">
      <c r="D59" s="176"/>
    </row>
  </sheetData>
  <mergeCells count="9">
    <mergeCell ref="A10:E10"/>
    <mergeCell ref="A11:E11"/>
    <mergeCell ref="G11:K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11" zoomScale="125" workbookViewId="0">
      <selection activeCell="I27" sqref="I27"/>
    </sheetView>
  </sheetViews>
  <sheetFormatPr defaultColWidth="16" defaultRowHeight="12.75" x14ac:dyDescent="0.2"/>
  <cols>
    <col min="1" max="1" width="9.5703125" style="3" customWidth="1"/>
    <col min="2" max="2" width="3.28515625" style="3" bestFit="1" customWidth="1"/>
    <col min="3" max="3" width="31.28515625" style="3" customWidth="1"/>
    <col min="4" max="4" width="9.5703125" style="33" customWidth="1"/>
    <col min="5" max="5" width="9.85546875" style="33" customWidth="1"/>
    <col min="6" max="6" width="3.28515625" style="3" customWidth="1"/>
    <col min="7" max="7" width="10.42578125" style="3" customWidth="1"/>
    <col min="8" max="8" width="3.28515625" style="3" bestFit="1" customWidth="1"/>
    <col min="9" max="9" width="29.28515625" style="3" customWidth="1"/>
    <col min="10" max="10" width="9.42578125" style="33" customWidth="1"/>
    <col min="11" max="11" width="10.28515625" style="3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50"/>
      <c r="B1" s="650"/>
      <c r="C1" s="650"/>
      <c r="D1" s="650"/>
      <c r="E1" s="650"/>
      <c r="F1" s="650"/>
      <c r="G1" s="650"/>
      <c r="H1" s="650"/>
      <c r="I1" s="650"/>
      <c r="J1" s="650"/>
      <c r="K1" s="650"/>
    </row>
    <row r="2" spans="1:11" x14ac:dyDescent="0.2">
      <c r="A2" s="7"/>
      <c r="B2" s="7"/>
      <c r="C2" s="7"/>
      <c r="D2" s="27"/>
      <c r="E2" s="27"/>
      <c r="F2" s="7"/>
      <c r="G2" s="7"/>
      <c r="H2" s="7"/>
      <c r="I2" s="7"/>
      <c r="J2" s="27"/>
      <c r="K2" s="27"/>
    </row>
    <row r="3" spans="1:11" x14ac:dyDescent="0.2">
      <c r="A3" s="4" t="s">
        <v>16</v>
      </c>
      <c r="B3" s="5"/>
      <c r="C3" s="5"/>
      <c r="D3" s="28"/>
      <c r="E3" s="28"/>
      <c r="F3" s="5"/>
      <c r="G3" s="5"/>
      <c r="H3" s="5"/>
      <c r="I3" s="5"/>
      <c r="J3" s="28"/>
      <c r="K3" s="28"/>
    </row>
    <row r="4" spans="1:11" x14ac:dyDescent="0.2">
      <c r="A4" s="6" t="s">
        <v>19</v>
      </c>
      <c r="B4" s="6"/>
      <c r="C4" s="6" t="s">
        <v>18</v>
      </c>
      <c r="D4" s="29"/>
      <c r="E4" s="30"/>
      <c r="F4" s="6"/>
      <c r="G4" s="6"/>
      <c r="H4" s="6"/>
      <c r="I4" s="5"/>
      <c r="J4" s="28"/>
      <c r="K4" s="28"/>
    </row>
    <row r="5" spans="1:11" x14ac:dyDescent="0.2">
      <c r="A5" s="6" t="s">
        <v>82</v>
      </c>
      <c r="B5" s="6"/>
      <c r="C5" s="6" t="s">
        <v>96</v>
      </c>
      <c r="D5" s="30"/>
      <c r="E5" s="30"/>
      <c r="F5" s="6"/>
      <c r="G5" s="6"/>
      <c r="H5" s="6"/>
      <c r="I5" s="5"/>
      <c r="J5" s="28"/>
      <c r="K5" s="28"/>
    </row>
    <row r="6" spans="1:11" x14ac:dyDescent="0.2">
      <c r="A6" s="6"/>
      <c r="B6" s="6"/>
      <c r="C6" s="560">
        <v>2022</v>
      </c>
      <c r="D6" s="30"/>
      <c r="E6" s="30"/>
      <c r="F6" s="6"/>
      <c r="G6" s="6"/>
      <c r="H6" s="6"/>
      <c r="I6" s="5"/>
      <c r="J6" s="28"/>
      <c r="K6" s="28"/>
    </row>
    <row r="7" spans="1:11" x14ac:dyDescent="0.2">
      <c r="A7" s="8"/>
      <c r="B7" s="6"/>
      <c r="C7" s="6"/>
      <c r="D7" s="30"/>
      <c r="E7" s="30"/>
      <c r="F7" s="6"/>
      <c r="G7" s="6"/>
      <c r="H7" s="6"/>
      <c r="I7" s="8"/>
      <c r="J7" s="32"/>
      <c r="K7" s="28"/>
    </row>
    <row r="8" spans="1:11" x14ac:dyDescent="0.2">
      <c r="A8" s="6"/>
      <c r="B8" s="6"/>
      <c r="C8" s="6"/>
      <c r="D8" s="30"/>
      <c r="E8" s="30"/>
      <c r="F8" s="6"/>
      <c r="G8" s="6"/>
      <c r="H8" s="6"/>
      <c r="I8" s="5"/>
      <c r="J8" s="28"/>
      <c r="K8" s="28"/>
    </row>
    <row r="9" spans="1:11" x14ac:dyDescent="0.2">
      <c r="A9" s="8"/>
      <c r="B9" s="6"/>
      <c r="C9" s="6"/>
      <c r="D9" s="30"/>
      <c r="E9" s="30"/>
      <c r="F9" s="6"/>
      <c r="G9" s="6"/>
      <c r="H9" s="6"/>
      <c r="I9" s="666" t="s">
        <v>20</v>
      </c>
      <c r="J9" s="667"/>
      <c r="K9" s="668"/>
    </row>
    <row r="10" spans="1:11" x14ac:dyDescent="0.2">
      <c r="A10" s="8"/>
      <c r="B10" s="6"/>
      <c r="C10" s="6"/>
      <c r="D10" s="30"/>
      <c r="E10" s="30"/>
      <c r="F10" s="6"/>
      <c r="G10" s="6"/>
      <c r="H10" s="6"/>
      <c r="I10" s="9" t="s">
        <v>21</v>
      </c>
      <c r="J10" s="669" t="s">
        <v>31</v>
      </c>
      <c r="K10" s="670"/>
    </row>
    <row r="11" spans="1:11" ht="12.75" customHeight="1" x14ac:dyDescent="0.2">
      <c r="A11" s="6"/>
      <c r="B11" s="6"/>
      <c r="C11" s="6"/>
      <c r="D11" s="30"/>
      <c r="E11" s="30"/>
      <c r="F11" s="6"/>
      <c r="G11" s="6"/>
      <c r="H11" s="5"/>
      <c r="I11" s="9" t="s">
        <v>22</v>
      </c>
      <c r="J11" s="671" t="s">
        <v>32</v>
      </c>
      <c r="K11" s="672"/>
    </row>
    <row r="12" spans="1:11" ht="12.75" customHeight="1" x14ac:dyDescent="0.2">
      <c r="A12" s="662" t="s">
        <v>23</v>
      </c>
      <c r="B12" s="662"/>
      <c r="C12" s="662"/>
      <c r="D12" s="662"/>
      <c r="E12" s="662"/>
      <c r="F12" s="662"/>
      <c r="G12" s="662"/>
      <c r="H12" s="662"/>
      <c r="I12" s="10" t="s">
        <v>24</v>
      </c>
      <c r="J12" s="673" t="s">
        <v>33</v>
      </c>
      <c r="K12" s="674"/>
    </row>
    <row r="13" spans="1:11" ht="15.75" customHeight="1" x14ac:dyDescent="0.2">
      <c r="A13" s="662" t="s">
        <v>39</v>
      </c>
      <c r="B13" s="662"/>
      <c r="C13" s="662"/>
      <c r="D13" s="662"/>
      <c r="E13" s="662"/>
      <c r="F13" s="16"/>
      <c r="G13" s="11"/>
      <c r="H13" s="6"/>
      <c r="I13" s="5"/>
      <c r="J13" s="28"/>
      <c r="K13" s="28"/>
    </row>
    <row r="14" spans="1:11" x14ac:dyDescent="0.2">
      <c r="A14" s="5"/>
      <c r="B14" s="5"/>
      <c r="C14" s="5"/>
      <c r="D14" s="28"/>
      <c r="E14" s="28"/>
      <c r="F14" s="5"/>
      <c r="G14" s="5"/>
      <c r="H14" s="5"/>
      <c r="I14" s="5"/>
      <c r="J14" s="28"/>
      <c r="K14" s="28"/>
    </row>
    <row r="15" spans="1:11" ht="13.5" thickBot="1" x14ac:dyDescent="0.25">
      <c r="A15" s="5"/>
      <c r="B15" s="5"/>
      <c r="C15" s="5"/>
      <c r="D15" s="28"/>
      <c r="E15" s="28"/>
      <c r="F15" s="5"/>
      <c r="G15" s="5"/>
      <c r="H15" s="5"/>
      <c r="I15" s="5"/>
      <c r="J15" s="28"/>
      <c r="K15" s="28"/>
    </row>
    <row r="16" spans="1:11" ht="12.75" customHeight="1" x14ac:dyDescent="0.2">
      <c r="A16" s="663" t="s">
        <v>25</v>
      </c>
      <c r="B16" s="664"/>
      <c r="C16" s="664"/>
      <c r="D16" s="664"/>
      <c r="E16" s="665"/>
      <c r="F16" s="16"/>
      <c r="G16" s="663" t="s">
        <v>20</v>
      </c>
      <c r="H16" s="664"/>
      <c r="I16" s="664"/>
      <c r="J16" s="664"/>
      <c r="K16" s="665"/>
    </row>
    <row r="17" spans="1:11" x14ac:dyDescent="0.2">
      <c r="A17" s="112"/>
      <c r="B17" s="113"/>
      <c r="C17" s="113"/>
      <c r="D17" s="114"/>
      <c r="E17" s="115"/>
      <c r="F17" s="5"/>
      <c r="G17" s="112"/>
      <c r="H17" s="113" t="s">
        <v>15</v>
      </c>
      <c r="I17" s="113" t="s">
        <v>15</v>
      </c>
      <c r="J17" s="114" t="s">
        <v>15</v>
      </c>
      <c r="K17" s="115" t="s">
        <v>15</v>
      </c>
    </row>
    <row r="18" spans="1:11" s="12" customFormat="1" x14ac:dyDescent="0.2">
      <c r="A18" s="116" t="s">
        <v>0</v>
      </c>
      <c r="B18" s="117" t="s">
        <v>26</v>
      </c>
      <c r="C18" s="117" t="s">
        <v>27</v>
      </c>
      <c r="D18" s="110" t="s">
        <v>28</v>
      </c>
      <c r="E18" s="111" t="s">
        <v>29</v>
      </c>
      <c r="F18" s="17"/>
      <c r="G18" s="116" t="s">
        <v>0</v>
      </c>
      <c r="H18" s="117" t="s">
        <v>26</v>
      </c>
      <c r="I18" s="117" t="s">
        <v>27</v>
      </c>
      <c r="J18" s="110" t="s">
        <v>28</v>
      </c>
      <c r="K18" s="111" t="s">
        <v>29</v>
      </c>
    </row>
    <row r="19" spans="1:11" ht="12.75" customHeight="1" x14ac:dyDescent="0.2">
      <c r="A19" s="581">
        <v>44682</v>
      </c>
      <c r="B19" s="582"/>
      <c r="C19" s="582" t="s">
        <v>64</v>
      </c>
      <c r="D19" s="583">
        <v>9979.74</v>
      </c>
      <c r="E19" s="584"/>
      <c r="F19" s="361"/>
      <c r="G19" s="581">
        <v>44682</v>
      </c>
      <c r="H19" s="582"/>
      <c r="I19" s="582" t="s">
        <v>64</v>
      </c>
      <c r="J19" s="583"/>
      <c r="K19" s="584">
        <v>9979.74</v>
      </c>
    </row>
    <row r="20" spans="1:11" ht="12.75" customHeight="1" x14ac:dyDescent="0.2">
      <c r="A20" s="544">
        <v>44684</v>
      </c>
      <c r="B20" s="545">
        <v>1</v>
      </c>
      <c r="C20" s="545" t="s">
        <v>141</v>
      </c>
      <c r="D20" s="546"/>
      <c r="E20" s="547">
        <v>7570</v>
      </c>
      <c r="F20" s="589"/>
      <c r="G20" s="544">
        <v>44684</v>
      </c>
      <c r="H20" s="545">
        <v>1</v>
      </c>
      <c r="I20" s="545" t="s">
        <v>123</v>
      </c>
      <c r="J20" s="546">
        <v>7570</v>
      </c>
      <c r="K20" s="547"/>
    </row>
    <row r="21" spans="1:11" ht="12.75" customHeight="1" x14ac:dyDescent="0.2">
      <c r="A21" s="544">
        <v>44684</v>
      </c>
      <c r="B21" s="545">
        <v>2</v>
      </c>
      <c r="C21" s="545" t="s">
        <v>128</v>
      </c>
      <c r="D21" s="546"/>
      <c r="E21" s="547">
        <v>0.6</v>
      </c>
      <c r="F21" s="589"/>
      <c r="G21" s="544">
        <v>44684</v>
      </c>
      <c r="H21" s="545">
        <v>2</v>
      </c>
      <c r="I21" s="545" t="s">
        <v>128</v>
      </c>
      <c r="J21" s="546">
        <v>0.6</v>
      </c>
      <c r="K21" s="547"/>
    </row>
    <row r="22" spans="1:11" ht="12.75" customHeight="1" x14ac:dyDescent="0.2">
      <c r="A22" s="603">
        <v>44691</v>
      </c>
      <c r="B22" s="545">
        <v>3</v>
      </c>
      <c r="C22" s="545" t="s">
        <v>185</v>
      </c>
      <c r="D22" s="546"/>
      <c r="E22" s="546">
        <v>2400</v>
      </c>
      <c r="F22" s="545"/>
      <c r="G22" s="603">
        <v>44691</v>
      </c>
      <c r="H22" s="545">
        <v>3</v>
      </c>
      <c r="I22" s="545" t="s">
        <v>185</v>
      </c>
      <c r="J22" s="546">
        <v>2400</v>
      </c>
      <c r="K22" s="546"/>
    </row>
    <row r="23" spans="1:11" ht="12.75" customHeight="1" thickBot="1" x14ac:dyDescent="0.25">
      <c r="A23" s="585">
        <v>44691</v>
      </c>
      <c r="B23" s="586">
        <v>4</v>
      </c>
      <c r="C23" s="586" t="s">
        <v>128</v>
      </c>
      <c r="D23" s="587"/>
      <c r="E23" s="588">
        <v>0.6</v>
      </c>
      <c r="F23" s="361"/>
      <c r="G23" s="585">
        <v>44691</v>
      </c>
      <c r="H23" s="586">
        <v>4</v>
      </c>
      <c r="I23" s="586" t="s">
        <v>128</v>
      </c>
      <c r="J23" s="587">
        <v>0.6</v>
      </c>
      <c r="K23" s="588"/>
    </row>
    <row r="24" spans="1:11" ht="12.75" customHeight="1" thickBot="1" x14ac:dyDescent="0.25">
      <c r="A24" s="548">
        <v>44651</v>
      </c>
      <c r="B24" s="549"/>
      <c r="C24" s="550" t="s">
        <v>47</v>
      </c>
      <c r="D24" s="551">
        <f>SUM(D19:D23)-SUM(E19:E23)</f>
        <v>8.5399999999990541</v>
      </c>
      <c r="E24" s="552"/>
      <c r="F24" s="553"/>
      <c r="G24" s="548">
        <v>44651</v>
      </c>
      <c r="H24" s="549"/>
      <c r="I24" s="550" t="s">
        <v>47</v>
      </c>
      <c r="J24" s="551"/>
      <c r="K24" s="552">
        <f>SUM(K19:K23)-SUM(J19:J23)</f>
        <v>8.5399999999990541</v>
      </c>
    </row>
    <row r="25" spans="1:11" ht="12.75" customHeight="1" x14ac:dyDescent="0.2">
      <c r="A25" s="433"/>
      <c r="B25" s="434"/>
      <c r="C25" s="434"/>
      <c r="D25" s="435"/>
      <c r="E25" s="436" t="s">
        <v>142</v>
      </c>
      <c r="F25" s="5"/>
      <c r="G25" s="433"/>
      <c r="H25" s="434"/>
      <c r="I25" s="434"/>
      <c r="J25" s="435"/>
      <c r="K25" s="436"/>
    </row>
    <row r="26" spans="1:11" ht="12.75" customHeight="1" x14ac:dyDescent="0.2">
      <c r="A26" s="432"/>
      <c r="B26" s="18"/>
      <c r="C26" s="18"/>
      <c r="D26" s="31"/>
      <c r="E26" s="31"/>
      <c r="F26" s="18"/>
      <c r="G26" s="432"/>
      <c r="H26" s="18"/>
      <c r="I26" s="18"/>
      <c r="J26" s="31"/>
      <c r="K26" s="31"/>
    </row>
  </sheetData>
  <mergeCells count="9">
    <mergeCell ref="A13:E13"/>
    <mergeCell ref="A16:E16"/>
    <mergeCell ref="G16:K16"/>
    <mergeCell ref="A1:K1"/>
    <mergeCell ref="I9:K9"/>
    <mergeCell ref="J10:K10"/>
    <mergeCell ref="J11:K11"/>
    <mergeCell ref="A12:H12"/>
    <mergeCell ref="J12:K12"/>
  </mergeCells>
  <pageMargins left="0.7" right="0.7" top="0.75" bottom="0.75" header="0.3" footer="0.3"/>
  <pageSetup paperSize="9" orientation="landscape" horizontalDpi="4294967293" verticalDpi="3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topLeftCell="A21" workbookViewId="0">
      <selection activeCell="I32" sqref="I32"/>
    </sheetView>
  </sheetViews>
  <sheetFormatPr defaultRowHeight="15" x14ac:dyDescent="0.25"/>
  <cols>
    <col min="1" max="1" width="14.42578125" customWidth="1"/>
    <col min="2" max="2" width="14.140625" customWidth="1"/>
    <col min="3" max="3" width="9.7109375" customWidth="1"/>
    <col min="4" max="4" width="7.7109375" customWidth="1"/>
    <col min="8" max="8" width="15.7109375" customWidth="1"/>
    <col min="9" max="9" width="12.7109375" customWidth="1"/>
    <col min="10" max="10" width="13.28515625" customWidth="1"/>
    <col min="11" max="11" width="13.7109375" customWidth="1"/>
    <col min="12" max="12" width="12.28515625" customWidth="1"/>
    <col min="13" max="13" width="12.140625" customWidth="1"/>
    <col min="14" max="14" width="15.28515625" customWidth="1"/>
  </cols>
  <sheetData>
    <row r="1" spans="1:14" ht="15" customHeight="1" x14ac:dyDescent="0.25">
      <c r="D1" s="675" t="s">
        <v>121</v>
      </c>
      <c r="E1" s="675"/>
      <c r="F1" s="675"/>
      <c r="G1" s="675"/>
      <c r="H1" s="675"/>
      <c r="I1" s="675"/>
      <c r="J1" s="675"/>
    </row>
    <row r="2" spans="1:14" ht="15" customHeight="1" x14ac:dyDescent="0.25">
      <c r="D2" s="675"/>
      <c r="E2" s="675"/>
      <c r="F2" s="675"/>
      <c r="G2" s="675"/>
      <c r="H2" s="675"/>
      <c r="I2" s="675"/>
      <c r="J2" s="675"/>
    </row>
    <row r="4" spans="1:14" x14ac:dyDescent="0.25">
      <c r="A4" s="321"/>
      <c r="B4" s="306"/>
      <c r="C4" s="676"/>
      <c r="D4" s="676"/>
      <c r="E4" s="676"/>
      <c r="F4" s="676"/>
      <c r="G4" s="676"/>
      <c r="H4" s="676"/>
      <c r="I4" s="676"/>
      <c r="J4" s="676"/>
      <c r="K4" s="676"/>
      <c r="L4" s="676"/>
      <c r="M4" s="676"/>
      <c r="N4" s="677"/>
    </row>
    <row r="5" spans="1:14" x14ac:dyDescent="0.25">
      <c r="A5" s="322" t="s">
        <v>2</v>
      </c>
      <c r="B5" s="307"/>
      <c r="C5" s="308" t="s">
        <v>97</v>
      </c>
      <c r="D5" s="308" t="s">
        <v>98</v>
      </c>
      <c r="E5" s="308" t="s">
        <v>99</v>
      </c>
      <c r="F5" s="308" t="s">
        <v>100</v>
      </c>
      <c r="G5" s="308" t="s">
        <v>96</v>
      </c>
      <c r="H5" s="308" t="s">
        <v>101</v>
      </c>
      <c r="I5" s="308" t="s">
        <v>102</v>
      </c>
      <c r="J5" s="308" t="s">
        <v>103</v>
      </c>
      <c r="K5" s="308" t="s">
        <v>104</v>
      </c>
      <c r="L5" s="308" t="s">
        <v>105</v>
      </c>
      <c r="M5" s="308" t="s">
        <v>106</v>
      </c>
      <c r="N5" s="308" t="s">
        <v>107</v>
      </c>
    </row>
    <row r="6" spans="1:14" x14ac:dyDescent="0.25">
      <c r="A6" s="323"/>
      <c r="B6" s="309" t="s">
        <v>85</v>
      </c>
      <c r="C6" s="310"/>
      <c r="D6" s="311"/>
      <c r="E6" s="312"/>
      <c r="F6" s="311"/>
      <c r="G6" s="311"/>
      <c r="H6" s="311"/>
      <c r="I6" s="331"/>
      <c r="J6" s="311"/>
      <c r="K6" s="311"/>
      <c r="L6" s="311"/>
      <c r="M6" s="311"/>
      <c r="N6" s="311"/>
    </row>
    <row r="7" spans="1:14" x14ac:dyDescent="0.25">
      <c r="A7" s="324"/>
      <c r="B7" s="313" t="s">
        <v>86</v>
      </c>
      <c r="C7" s="314"/>
      <c r="D7" s="314"/>
      <c r="E7" s="314"/>
      <c r="F7" s="314"/>
      <c r="G7" s="314"/>
      <c r="H7" s="314"/>
      <c r="I7" s="314"/>
      <c r="J7" s="314"/>
      <c r="K7" s="314"/>
      <c r="L7" s="314"/>
      <c r="M7" s="314"/>
      <c r="N7" s="314"/>
    </row>
    <row r="8" spans="1:14" x14ac:dyDescent="0.25">
      <c r="A8" s="325"/>
      <c r="B8" s="315" t="s">
        <v>41</v>
      </c>
      <c r="C8" s="316"/>
      <c r="D8" s="317"/>
      <c r="E8" s="317"/>
      <c r="F8" s="317"/>
      <c r="G8" s="317"/>
      <c r="H8" s="317"/>
      <c r="I8" s="317"/>
      <c r="J8" s="317"/>
      <c r="K8" s="317"/>
      <c r="L8" s="317"/>
      <c r="M8" s="317"/>
      <c r="N8" s="317"/>
    </row>
    <row r="9" spans="1:14" x14ac:dyDescent="0.25">
      <c r="A9" s="322"/>
      <c r="B9" s="318" t="s">
        <v>85</v>
      </c>
      <c r="C9" s="319"/>
      <c r="D9" s="319"/>
      <c r="E9" s="320"/>
      <c r="F9" s="320"/>
      <c r="G9" s="319"/>
      <c r="H9" s="319"/>
      <c r="I9" s="320"/>
      <c r="J9" s="319"/>
      <c r="K9" s="319"/>
      <c r="L9" s="319"/>
      <c r="M9" s="319"/>
      <c r="N9" s="319"/>
    </row>
    <row r="10" spans="1:14" x14ac:dyDescent="0.25">
      <c r="A10" s="324"/>
      <c r="B10" s="313" t="s">
        <v>86</v>
      </c>
      <c r="C10" s="314"/>
      <c r="D10" s="314"/>
      <c r="E10" s="314"/>
      <c r="F10" s="314"/>
      <c r="G10" s="314"/>
      <c r="H10" s="314"/>
      <c r="I10" s="314"/>
      <c r="J10" s="314"/>
      <c r="K10" s="314"/>
      <c r="L10" s="314"/>
      <c r="M10" s="314"/>
      <c r="N10" s="314"/>
    </row>
    <row r="11" spans="1:14" x14ac:dyDescent="0.25">
      <c r="A11" s="325"/>
      <c r="B11" s="315" t="s">
        <v>41</v>
      </c>
      <c r="C11" s="317"/>
      <c r="D11" s="317"/>
      <c r="E11" s="317"/>
      <c r="F11" s="317"/>
      <c r="G11" s="317"/>
      <c r="H11" s="317"/>
      <c r="I11" s="317"/>
      <c r="J11" s="317"/>
      <c r="K11" s="317"/>
      <c r="L11" s="317"/>
      <c r="M11" s="317"/>
      <c r="N11" s="317"/>
    </row>
    <row r="12" spans="1:14" x14ac:dyDescent="0.25">
      <c r="A12" s="322"/>
      <c r="B12" s="318" t="s">
        <v>85</v>
      </c>
      <c r="C12" s="319"/>
      <c r="D12" s="319"/>
      <c r="E12" s="320"/>
      <c r="F12" s="320"/>
      <c r="G12" s="319"/>
      <c r="H12" s="319"/>
      <c r="I12" s="320"/>
      <c r="J12" s="319"/>
      <c r="K12" s="319"/>
      <c r="L12" s="319"/>
      <c r="M12" s="319"/>
      <c r="N12" s="319"/>
    </row>
    <row r="13" spans="1:14" x14ac:dyDescent="0.25">
      <c r="A13" s="324"/>
      <c r="B13" s="313" t="s">
        <v>86</v>
      </c>
      <c r="C13" s="314"/>
      <c r="D13" s="314"/>
      <c r="E13" s="314"/>
      <c r="F13" s="314"/>
      <c r="G13" s="314"/>
      <c r="H13" s="314"/>
      <c r="I13" s="314"/>
      <c r="J13" s="314"/>
      <c r="K13" s="314"/>
      <c r="L13" s="314"/>
      <c r="M13" s="314"/>
      <c r="N13" s="314"/>
    </row>
    <row r="14" spans="1:14" x14ac:dyDescent="0.25">
      <c r="A14" s="325"/>
      <c r="B14" s="315" t="s">
        <v>41</v>
      </c>
      <c r="C14" s="317"/>
      <c r="D14" s="317"/>
      <c r="E14" s="317"/>
      <c r="F14" s="317"/>
      <c r="G14" s="317"/>
      <c r="H14" s="317"/>
      <c r="I14" s="317"/>
      <c r="J14" s="317"/>
      <c r="K14" s="317"/>
      <c r="L14" s="317"/>
      <c r="M14" s="317"/>
      <c r="N14" s="317"/>
    </row>
    <row r="15" spans="1:14" x14ac:dyDescent="0.25">
      <c r="A15" s="322"/>
      <c r="B15" s="318" t="s">
        <v>85</v>
      </c>
      <c r="C15" s="319"/>
      <c r="D15" s="319"/>
      <c r="E15" s="320"/>
      <c r="F15" s="320"/>
      <c r="G15" s="319"/>
      <c r="H15" s="319"/>
      <c r="I15" s="320"/>
      <c r="J15" s="319"/>
      <c r="K15" s="319"/>
      <c r="L15" s="319"/>
      <c r="M15" s="319"/>
      <c r="N15" s="319"/>
    </row>
    <row r="16" spans="1:14" x14ac:dyDescent="0.25">
      <c r="A16" s="324"/>
      <c r="B16" s="313" t="s">
        <v>86</v>
      </c>
      <c r="C16" s="314"/>
      <c r="D16" s="314"/>
      <c r="E16" s="314"/>
      <c r="F16" s="314"/>
      <c r="G16" s="314"/>
      <c r="H16" s="314"/>
      <c r="I16" s="314"/>
      <c r="J16" s="314"/>
      <c r="K16" s="314"/>
      <c r="L16" s="314"/>
      <c r="M16" s="314"/>
      <c r="N16" s="314"/>
    </row>
    <row r="17" spans="1:14" x14ac:dyDescent="0.25">
      <c r="A17" s="325"/>
      <c r="B17" s="315" t="s">
        <v>41</v>
      </c>
      <c r="C17" s="317"/>
      <c r="D17" s="317"/>
      <c r="E17" s="317"/>
      <c r="F17" s="317"/>
      <c r="G17" s="317"/>
      <c r="H17" s="317"/>
      <c r="I17" s="317"/>
      <c r="J17" s="317"/>
      <c r="K17" s="317"/>
      <c r="L17" s="317"/>
      <c r="M17" s="317"/>
      <c r="N17" s="317"/>
    </row>
    <row r="18" spans="1:14" x14ac:dyDescent="0.25">
      <c r="A18" s="530"/>
      <c r="B18" s="530"/>
      <c r="C18" s="531"/>
      <c r="D18" s="531"/>
      <c r="E18" s="531"/>
      <c r="F18" s="531"/>
      <c r="G18" s="531"/>
      <c r="H18" s="531"/>
      <c r="I18" s="531"/>
      <c r="J18" s="531"/>
      <c r="K18" s="531"/>
      <c r="L18" s="531"/>
      <c r="M18" s="531"/>
      <c r="N18" s="531"/>
    </row>
    <row r="19" spans="1:14" x14ac:dyDescent="0.25">
      <c r="A19" s="530"/>
      <c r="B19" s="530"/>
      <c r="C19" s="531"/>
      <c r="D19" s="531"/>
      <c r="E19" s="531"/>
      <c r="F19" s="531"/>
      <c r="G19" s="531"/>
      <c r="H19" s="531"/>
      <c r="I19" s="531"/>
      <c r="J19" s="531"/>
      <c r="K19" s="531"/>
      <c r="L19" s="531"/>
      <c r="M19" s="531"/>
      <c r="N19" s="531"/>
    </row>
    <row r="20" spans="1:14" ht="15" customHeight="1" x14ac:dyDescent="0.25">
      <c r="C20" s="504"/>
      <c r="D20" s="505" t="s">
        <v>122</v>
      </c>
      <c r="E20" s="505"/>
      <c r="F20" s="505"/>
      <c r="G20" s="505"/>
      <c r="H20" s="505"/>
      <c r="I20" s="505"/>
      <c r="J20" s="505"/>
      <c r="K20" s="506"/>
    </row>
    <row r="21" spans="1:14" ht="15" customHeight="1" x14ac:dyDescent="0.25">
      <c r="C21" s="504"/>
      <c r="D21" s="505"/>
      <c r="E21" s="505"/>
      <c r="F21" s="505"/>
      <c r="G21" s="505"/>
      <c r="H21" s="505"/>
      <c r="I21" s="505"/>
      <c r="J21" s="505"/>
      <c r="K21" s="506"/>
    </row>
    <row r="23" spans="1:14" x14ac:dyDescent="0.25">
      <c r="A23" s="321"/>
      <c r="B23" s="306"/>
      <c r="C23" s="676"/>
      <c r="D23" s="676"/>
      <c r="E23" s="676"/>
      <c r="F23" s="676"/>
      <c r="G23" s="676"/>
      <c r="H23" s="676"/>
      <c r="I23" s="676"/>
      <c r="J23" s="676"/>
      <c r="K23" s="676"/>
      <c r="L23" s="676"/>
      <c r="M23" s="676"/>
      <c r="N23" s="677"/>
    </row>
    <row r="24" spans="1:14" x14ac:dyDescent="0.25">
      <c r="A24" s="322" t="s">
        <v>2</v>
      </c>
      <c r="B24" s="307"/>
      <c r="C24" s="308" t="s">
        <v>97</v>
      </c>
      <c r="D24" s="308" t="s">
        <v>98</v>
      </c>
      <c r="E24" s="308" t="s">
        <v>99</v>
      </c>
      <c r="F24" s="308" t="s">
        <v>100</v>
      </c>
      <c r="G24" s="308" t="s">
        <v>96</v>
      </c>
      <c r="H24" s="308" t="s">
        <v>101</v>
      </c>
      <c r="I24" s="308" t="s">
        <v>102</v>
      </c>
      <c r="J24" s="308" t="s">
        <v>103</v>
      </c>
      <c r="K24" s="308" t="s">
        <v>104</v>
      </c>
      <c r="L24" s="308" t="s">
        <v>105</v>
      </c>
      <c r="M24" s="308" t="s">
        <v>106</v>
      </c>
      <c r="N24" s="308" t="s">
        <v>107</v>
      </c>
    </row>
    <row r="25" spans="1:14" x14ac:dyDescent="0.25">
      <c r="A25" s="323"/>
      <c r="B25" s="309" t="s">
        <v>41</v>
      </c>
      <c r="C25" s="310"/>
      <c r="D25" s="311"/>
      <c r="E25" s="312"/>
      <c r="F25" s="311"/>
      <c r="G25" s="311"/>
      <c r="H25" s="311"/>
      <c r="I25" s="331"/>
      <c r="J25" s="311"/>
      <c r="K25" s="311"/>
      <c r="L25" s="311"/>
      <c r="M25" s="311"/>
      <c r="N25" s="311"/>
    </row>
    <row r="26" spans="1:14" x14ac:dyDescent="0.25">
      <c r="A26" s="324"/>
      <c r="B26" s="313" t="s">
        <v>86</v>
      </c>
      <c r="C26" s="314"/>
      <c r="D26" s="314"/>
      <c r="E26" s="314"/>
      <c r="F26" s="314"/>
      <c r="G26" s="314"/>
      <c r="H26" s="314"/>
      <c r="I26" s="314"/>
      <c r="J26" s="314"/>
      <c r="K26" s="314"/>
      <c r="L26" s="314"/>
      <c r="M26" s="314"/>
      <c r="N26" s="314"/>
    </row>
    <row r="27" spans="1:14" x14ac:dyDescent="0.25">
      <c r="A27" s="325"/>
      <c r="B27" s="315" t="s">
        <v>112</v>
      </c>
      <c r="C27" s="316"/>
      <c r="D27" s="317"/>
      <c r="E27" s="317"/>
      <c r="F27" s="317"/>
      <c r="G27" s="317"/>
      <c r="H27" s="317"/>
      <c r="I27" s="317"/>
      <c r="J27" s="317"/>
      <c r="K27" s="317"/>
      <c r="L27" s="317"/>
      <c r="M27" s="317"/>
      <c r="N27" s="317"/>
    </row>
    <row r="28" spans="1:14" x14ac:dyDescent="0.25">
      <c r="A28" s="322"/>
      <c r="B28" s="318" t="s">
        <v>41</v>
      </c>
      <c r="C28" s="319"/>
      <c r="D28" s="319"/>
      <c r="E28" s="320"/>
      <c r="F28" s="320"/>
      <c r="G28" s="319"/>
      <c r="H28" s="319"/>
      <c r="I28" s="320"/>
      <c r="J28" s="319"/>
      <c r="K28" s="319"/>
      <c r="L28" s="319"/>
      <c r="M28" s="319"/>
      <c r="N28" s="319"/>
    </row>
    <row r="29" spans="1:14" x14ac:dyDescent="0.25">
      <c r="A29" s="324"/>
      <c r="B29" s="313" t="s">
        <v>86</v>
      </c>
      <c r="C29" s="314"/>
      <c r="D29" s="314"/>
      <c r="E29" s="314"/>
      <c r="F29" s="314"/>
      <c r="G29" s="314"/>
      <c r="H29" s="314"/>
      <c r="I29" s="314"/>
      <c r="J29" s="314"/>
      <c r="K29" s="314"/>
      <c r="L29" s="314"/>
      <c r="M29" s="314"/>
      <c r="N29" s="314"/>
    </row>
    <row r="30" spans="1:14" x14ac:dyDescent="0.25">
      <c r="A30" s="325"/>
      <c r="B30" s="315" t="s">
        <v>112</v>
      </c>
      <c r="C30" s="317"/>
      <c r="D30" s="317"/>
      <c r="E30" s="317"/>
      <c r="F30" s="317"/>
      <c r="G30" s="317"/>
      <c r="H30" s="317"/>
      <c r="I30" s="317"/>
      <c r="J30" s="317"/>
      <c r="K30" s="317"/>
      <c r="L30" s="317"/>
      <c r="M30" s="317"/>
      <c r="N30" s="317"/>
    </row>
    <row r="31" spans="1:14" x14ac:dyDescent="0.25">
      <c r="A31" s="323"/>
      <c r="B31" s="309" t="s">
        <v>41</v>
      </c>
      <c r="C31" s="310"/>
      <c r="D31" s="311"/>
      <c r="E31" s="312"/>
      <c r="F31" s="311"/>
      <c r="G31" s="311"/>
      <c r="H31" s="311"/>
      <c r="I31" s="331"/>
      <c r="J31" s="311"/>
      <c r="K31" s="311"/>
      <c r="L31" s="311"/>
      <c r="M31" s="311"/>
      <c r="N31" s="311"/>
    </row>
    <row r="32" spans="1:14" x14ac:dyDescent="0.25">
      <c r="A32" s="324"/>
      <c r="B32" s="313" t="s">
        <v>86</v>
      </c>
      <c r="C32" s="314"/>
      <c r="D32" s="314"/>
      <c r="E32" s="314"/>
      <c r="F32" s="314"/>
      <c r="G32" s="314"/>
      <c r="H32" s="314"/>
      <c r="I32" s="314"/>
      <c r="J32" s="314"/>
      <c r="K32" s="314"/>
      <c r="L32" s="314"/>
      <c r="M32" s="314"/>
      <c r="N32" s="314"/>
    </row>
    <row r="33" spans="1:14" x14ac:dyDescent="0.25">
      <c r="A33" s="325"/>
      <c r="B33" s="315" t="s">
        <v>112</v>
      </c>
      <c r="C33" s="316"/>
      <c r="D33" s="317"/>
      <c r="E33" s="317"/>
      <c r="F33" s="317"/>
      <c r="G33" s="317"/>
      <c r="H33" s="317"/>
      <c r="I33" s="317"/>
      <c r="J33" s="317"/>
      <c r="K33" s="317"/>
      <c r="L33" s="317"/>
      <c r="M33" s="317"/>
      <c r="N33" s="317"/>
    </row>
    <row r="34" spans="1:14" x14ac:dyDescent="0.25">
      <c r="A34" s="322"/>
      <c r="B34" s="318" t="s">
        <v>41</v>
      </c>
      <c r="C34" s="319"/>
      <c r="D34" s="319"/>
      <c r="E34" s="320"/>
      <c r="F34" s="320"/>
      <c r="G34" s="319"/>
      <c r="H34" s="319"/>
      <c r="I34" s="320"/>
      <c r="J34" s="319"/>
      <c r="K34" s="319"/>
      <c r="L34" s="319"/>
      <c r="M34" s="319"/>
      <c r="N34" s="319"/>
    </row>
    <row r="35" spans="1:14" x14ac:dyDescent="0.25">
      <c r="A35" s="324"/>
      <c r="B35" s="313" t="s">
        <v>86</v>
      </c>
      <c r="C35" s="314"/>
      <c r="D35" s="314"/>
      <c r="E35" s="314"/>
      <c r="F35" s="314"/>
      <c r="G35" s="314"/>
      <c r="H35" s="314"/>
      <c r="I35" s="314"/>
      <c r="J35" s="314"/>
      <c r="K35" s="314"/>
      <c r="L35" s="314"/>
      <c r="M35" s="314"/>
      <c r="N35" s="314"/>
    </row>
    <row r="36" spans="1:14" x14ac:dyDescent="0.25">
      <c r="A36" s="325"/>
      <c r="B36" s="315" t="s">
        <v>112</v>
      </c>
      <c r="C36" s="317"/>
      <c r="D36" s="317"/>
      <c r="E36" s="317"/>
      <c r="F36" s="317"/>
      <c r="G36" s="317"/>
      <c r="H36" s="317"/>
      <c r="I36" s="317"/>
      <c r="J36" s="317"/>
      <c r="K36" s="317"/>
      <c r="L36" s="317"/>
      <c r="M36" s="317"/>
      <c r="N36" s="317"/>
    </row>
    <row r="37" spans="1:14" x14ac:dyDescent="0.25">
      <c r="A37" s="322"/>
      <c r="B37" s="318" t="s">
        <v>41</v>
      </c>
      <c r="C37" s="319"/>
      <c r="D37" s="319"/>
      <c r="E37" s="320"/>
      <c r="F37" s="320"/>
      <c r="G37" s="319"/>
      <c r="H37" s="319"/>
      <c r="I37" s="320"/>
      <c r="J37" s="319"/>
      <c r="K37" s="319"/>
      <c r="L37" s="319"/>
      <c r="M37" s="319"/>
      <c r="N37" s="319"/>
    </row>
    <row r="38" spans="1:14" x14ac:dyDescent="0.25">
      <c r="A38" s="324"/>
      <c r="B38" s="313" t="s">
        <v>86</v>
      </c>
      <c r="C38" s="314"/>
      <c r="D38" s="314"/>
      <c r="E38" s="314"/>
      <c r="F38" s="314"/>
      <c r="G38" s="314"/>
      <c r="H38" s="314"/>
      <c r="I38" s="314"/>
      <c r="J38" s="314"/>
      <c r="K38" s="314"/>
      <c r="L38" s="314"/>
      <c r="M38" s="314"/>
      <c r="N38" s="314"/>
    </row>
    <row r="39" spans="1:14" ht="15.75" thickBot="1" x14ac:dyDescent="0.3">
      <c r="A39" s="325"/>
      <c r="B39" s="315" t="s">
        <v>112</v>
      </c>
      <c r="C39" s="317"/>
      <c r="D39" s="317"/>
      <c r="E39" s="317"/>
      <c r="F39" s="317"/>
      <c r="G39" s="317"/>
      <c r="H39" s="509"/>
      <c r="I39" s="317"/>
      <c r="J39" s="317"/>
      <c r="K39" s="317"/>
      <c r="L39" s="317"/>
      <c r="M39" s="317">
        <f>M37-M38</f>
        <v>0</v>
      </c>
      <c r="N39" s="317"/>
    </row>
    <row r="40" spans="1:14" ht="15.75" thickBot="1" x14ac:dyDescent="0.3">
      <c r="H40" s="510"/>
      <c r="I40" s="510">
        <f>I27+I30+I33+I36+I39</f>
        <v>0</v>
      </c>
      <c r="J40" s="510">
        <f>J27+J30+J33+J36+J39</f>
        <v>0</v>
      </c>
      <c r="K40" s="510">
        <f>K27+K30+K33+K36+K39</f>
        <v>0</v>
      </c>
      <c r="L40" s="510">
        <f t="shared" ref="L40" si="0">L27+L30+L33+L36+L39</f>
        <v>0</v>
      </c>
      <c r="M40" s="510">
        <f>M27+M30+M33+M36+M39</f>
        <v>0</v>
      </c>
      <c r="N40" s="510"/>
    </row>
  </sheetData>
  <mergeCells count="3">
    <mergeCell ref="D1:J2"/>
    <mergeCell ref="C4:N4"/>
    <mergeCell ref="C23:N23"/>
  </mergeCells>
  <pageMargins left="0.7" right="0.7" top="0.75" bottom="0.75" header="0.3" footer="0.3"/>
  <pageSetup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6"/>
  <sheetViews>
    <sheetView zoomScale="117" zoomScaleNormal="85" workbookViewId="0">
      <selection activeCell="F10" sqref="F10"/>
    </sheetView>
  </sheetViews>
  <sheetFormatPr defaultColWidth="10.85546875" defaultRowHeight="15" x14ac:dyDescent="0.25"/>
  <cols>
    <col min="1" max="1" width="13.140625" style="26" customWidth="1"/>
    <col min="2" max="2" width="40.7109375" style="26" customWidth="1"/>
    <col min="3" max="3" width="18" style="26" customWidth="1"/>
    <col min="4" max="4" width="14.7109375" style="26" customWidth="1"/>
    <col min="5" max="6" width="18.85546875" style="345" bestFit="1" customWidth="1"/>
    <col min="7" max="7" width="18.7109375" style="345" customWidth="1"/>
    <col min="8" max="8" width="12.42578125" style="26" customWidth="1"/>
    <col min="9" max="9" width="18.7109375" style="26" customWidth="1"/>
    <col min="10" max="10" width="15.5703125" style="26" customWidth="1"/>
    <col min="11" max="11" width="15.42578125" style="26" customWidth="1"/>
    <col min="12" max="12" width="17.7109375" style="26" customWidth="1"/>
    <col min="13" max="13" width="15" style="26" customWidth="1"/>
    <col min="14" max="14" width="29.85546875" style="68" customWidth="1"/>
    <col min="15" max="15" width="41.140625" style="26" customWidth="1"/>
    <col min="16" max="16384" width="10.85546875" style="26"/>
  </cols>
  <sheetData>
    <row r="1" spans="1:14" s="81" customFormat="1" ht="31.5" x14ac:dyDescent="0.25">
      <c r="A1" s="680" t="s">
        <v>44</v>
      </c>
      <c r="B1" s="680"/>
      <c r="C1" s="680"/>
      <c r="D1" s="680"/>
      <c r="E1" s="680"/>
      <c r="F1" s="680"/>
      <c r="G1" s="680"/>
      <c r="H1" s="680"/>
      <c r="I1" s="680"/>
      <c r="J1" s="680"/>
      <c r="K1" s="680"/>
      <c r="L1" s="680"/>
      <c r="M1" s="680"/>
      <c r="N1" s="680"/>
    </row>
    <row r="2" spans="1:14" s="81" customFormat="1" ht="18.75" x14ac:dyDescent="0.25">
      <c r="A2" s="679" t="s">
        <v>48</v>
      </c>
      <c r="B2" s="679"/>
      <c r="C2" s="679"/>
      <c r="D2" s="679"/>
      <c r="E2" s="679"/>
      <c r="F2" s="679"/>
      <c r="G2" s="679"/>
      <c r="H2" s="679"/>
      <c r="I2" s="679"/>
      <c r="J2" s="679"/>
      <c r="K2" s="679"/>
      <c r="L2" s="679"/>
      <c r="M2" s="679"/>
      <c r="N2" s="679"/>
    </row>
    <row r="3" spans="1:14" s="81" customFormat="1" ht="45.75" thickBot="1" x14ac:dyDescent="0.3">
      <c r="A3" s="170" t="s">
        <v>0</v>
      </c>
      <c r="B3" s="171" t="s">
        <v>5</v>
      </c>
      <c r="C3" s="171" t="s">
        <v>10</v>
      </c>
      <c r="D3" s="172" t="s">
        <v>8</v>
      </c>
      <c r="E3" s="172" t="s">
        <v>13</v>
      </c>
      <c r="F3" s="172" t="s">
        <v>34</v>
      </c>
      <c r="G3" s="172" t="s">
        <v>41</v>
      </c>
      <c r="H3" s="172" t="s">
        <v>2</v>
      </c>
      <c r="I3" s="172" t="s">
        <v>3</v>
      </c>
      <c r="J3" s="171" t="s">
        <v>9</v>
      </c>
      <c r="K3" s="171" t="s">
        <v>1</v>
      </c>
      <c r="L3" s="171" t="s">
        <v>4</v>
      </c>
      <c r="M3" s="171" t="s">
        <v>12</v>
      </c>
      <c r="N3" s="173" t="s">
        <v>11</v>
      </c>
    </row>
    <row r="4" spans="1:14" s="22" customFormat="1" ht="27.95" customHeight="1" x14ac:dyDescent="0.25">
      <c r="A4" s="480">
        <v>44682</v>
      </c>
      <c r="B4" s="481" t="s">
        <v>136</v>
      </c>
      <c r="C4" s="481"/>
      <c r="D4" s="532"/>
      <c r="E4" s="533"/>
      <c r="F4" s="533"/>
      <c r="G4" s="534">
        <v>40900</v>
      </c>
      <c r="H4" s="535"/>
      <c r="I4" s="536"/>
      <c r="J4" s="537"/>
      <c r="K4" s="538"/>
      <c r="L4" s="217"/>
      <c r="M4" s="539"/>
      <c r="N4" s="540"/>
    </row>
    <row r="5" spans="1:14" s="22" customFormat="1" ht="13.5" customHeight="1" x14ac:dyDescent="0.25">
      <c r="A5" s="474">
        <v>44685</v>
      </c>
      <c r="B5" s="207" t="s">
        <v>120</v>
      </c>
      <c r="C5" s="207" t="s">
        <v>49</v>
      </c>
      <c r="D5" s="475" t="s">
        <v>14</v>
      </c>
      <c r="E5" s="205"/>
      <c r="F5" s="205">
        <v>400000</v>
      </c>
      <c r="G5" s="541">
        <f>G4-E5+F5</f>
        <v>440900</v>
      </c>
      <c r="H5" s="299" t="s">
        <v>42</v>
      </c>
      <c r="I5" s="299" t="s">
        <v>18</v>
      </c>
      <c r="J5" s="567" t="s">
        <v>148</v>
      </c>
      <c r="K5" s="207" t="s">
        <v>299</v>
      </c>
      <c r="L5" s="207" t="s">
        <v>45</v>
      </c>
      <c r="M5" s="568"/>
      <c r="N5" s="569"/>
    </row>
    <row r="6" spans="1:14" x14ac:dyDescent="0.25">
      <c r="A6" s="474">
        <v>44685</v>
      </c>
      <c r="B6" s="207" t="s">
        <v>120</v>
      </c>
      <c r="C6" s="207" t="s">
        <v>49</v>
      </c>
      <c r="D6" s="475" t="s">
        <v>14</v>
      </c>
      <c r="E6" s="205"/>
      <c r="F6" s="205">
        <v>212300</v>
      </c>
      <c r="G6" s="541">
        <f>G5-E6+F6</f>
        <v>653200</v>
      </c>
      <c r="H6" s="299" t="s">
        <v>42</v>
      </c>
      <c r="I6" s="204" t="s">
        <v>18</v>
      </c>
      <c r="J6" s="567" t="s">
        <v>149</v>
      </c>
      <c r="K6" s="207" t="s">
        <v>299</v>
      </c>
      <c r="L6" s="204" t="s">
        <v>45</v>
      </c>
      <c r="M6" s="204"/>
      <c r="N6" s="569"/>
    </row>
    <row r="7" spans="1:14" x14ac:dyDescent="0.25">
      <c r="A7" s="474">
        <v>44685</v>
      </c>
      <c r="B7" s="207" t="s">
        <v>120</v>
      </c>
      <c r="C7" s="207" t="s">
        <v>49</v>
      </c>
      <c r="D7" s="475" t="s">
        <v>14</v>
      </c>
      <c r="E7" s="543"/>
      <c r="F7" s="205">
        <v>12500</v>
      </c>
      <c r="G7" s="541">
        <f t="shared" ref="G7:G84" si="0">G6-E7+F7</f>
        <v>665700</v>
      </c>
      <c r="H7" s="299" t="s">
        <v>42</v>
      </c>
      <c r="I7" s="204" t="s">
        <v>18</v>
      </c>
      <c r="J7" s="567" t="s">
        <v>155</v>
      </c>
      <c r="K7" s="207" t="s">
        <v>299</v>
      </c>
      <c r="L7" s="204" t="s">
        <v>45</v>
      </c>
      <c r="M7" s="204"/>
      <c r="N7" s="569"/>
    </row>
    <row r="8" spans="1:14" x14ac:dyDescent="0.25">
      <c r="A8" s="474">
        <v>44685</v>
      </c>
      <c r="B8" s="207" t="s">
        <v>120</v>
      </c>
      <c r="C8" s="207" t="s">
        <v>49</v>
      </c>
      <c r="D8" s="475" t="s">
        <v>14</v>
      </c>
      <c r="E8" s="543"/>
      <c r="F8" s="206">
        <v>50000</v>
      </c>
      <c r="G8" s="541">
        <f t="shared" si="0"/>
        <v>715700</v>
      </c>
      <c r="H8" s="439" t="s">
        <v>42</v>
      </c>
      <c r="I8" s="602" t="s">
        <v>18</v>
      </c>
      <c r="J8" s="567" t="s">
        <v>156</v>
      </c>
      <c r="K8" s="207" t="s">
        <v>299</v>
      </c>
      <c r="L8" s="602" t="s">
        <v>45</v>
      </c>
      <c r="M8" s="602"/>
      <c r="N8" s="203"/>
    </row>
    <row r="9" spans="1:14" x14ac:dyDescent="0.25">
      <c r="A9" s="474">
        <v>44686</v>
      </c>
      <c r="B9" s="207" t="s">
        <v>120</v>
      </c>
      <c r="C9" s="207" t="s">
        <v>49</v>
      </c>
      <c r="D9" s="475" t="s">
        <v>14</v>
      </c>
      <c r="E9" s="543"/>
      <c r="F9" s="205">
        <v>21000</v>
      </c>
      <c r="G9" s="541">
        <f t="shared" si="0"/>
        <v>736700</v>
      </c>
      <c r="H9" s="299" t="s">
        <v>42</v>
      </c>
      <c r="I9" s="204" t="s">
        <v>18</v>
      </c>
      <c r="J9" s="567" t="s">
        <v>150</v>
      </c>
      <c r="K9" s="207" t="s">
        <v>299</v>
      </c>
      <c r="L9" s="204" t="s">
        <v>45</v>
      </c>
      <c r="M9" s="204"/>
      <c r="N9" s="203"/>
    </row>
    <row r="10" spans="1:14" x14ac:dyDescent="0.25">
      <c r="A10" s="196">
        <v>44686</v>
      </c>
      <c r="B10" s="197" t="s">
        <v>147</v>
      </c>
      <c r="C10" s="197" t="s">
        <v>125</v>
      </c>
      <c r="D10" s="198" t="s">
        <v>153</v>
      </c>
      <c r="E10" s="192">
        <v>212300</v>
      </c>
      <c r="F10" s="570"/>
      <c r="G10" s="344">
        <f t="shared" si="0"/>
        <v>524400</v>
      </c>
      <c r="H10" s="330" t="s">
        <v>42</v>
      </c>
      <c r="I10" s="177" t="s">
        <v>18</v>
      </c>
      <c r="J10" s="469" t="s">
        <v>154</v>
      </c>
      <c r="K10" s="207" t="s">
        <v>299</v>
      </c>
      <c r="L10" s="177" t="s">
        <v>45</v>
      </c>
      <c r="M10" s="177"/>
      <c r="N10" s="179"/>
    </row>
    <row r="11" spans="1:14" x14ac:dyDescent="0.25">
      <c r="A11" s="196">
        <v>44686</v>
      </c>
      <c r="B11" s="197" t="s">
        <v>157</v>
      </c>
      <c r="C11" s="197" t="s">
        <v>158</v>
      </c>
      <c r="D11" s="198" t="s">
        <v>81</v>
      </c>
      <c r="E11" s="184">
        <v>12400</v>
      </c>
      <c r="F11" s="174"/>
      <c r="G11" s="344">
        <f t="shared" si="0"/>
        <v>512000</v>
      </c>
      <c r="H11" s="330" t="s">
        <v>42</v>
      </c>
      <c r="I11" s="177" t="s">
        <v>18</v>
      </c>
      <c r="J11" s="469" t="s">
        <v>155</v>
      </c>
      <c r="K11" s="207" t="s">
        <v>299</v>
      </c>
      <c r="L11" s="177" t="s">
        <v>45</v>
      </c>
      <c r="M11" s="177"/>
      <c r="N11" s="179"/>
    </row>
    <row r="12" spans="1:14" x14ac:dyDescent="0.25">
      <c r="A12" s="196">
        <v>44686</v>
      </c>
      <c r="B12" s="197" t="s">
        <v>184</v>
      </c>
      <c r="C12" s="197" t="s">
        <v>158</v>
      </c>
      <c r="D12" s="198" t="s">
        <v>81</v>
      </c>
      <c r="E12" s="184">
        <v>800</v>
      </c>
      <c r="F12" s="174"/>
      <c r="G12" s="344">
        <f t="shared" si="0"/>
        <v>511200</v>
      </c>
      <c r="H12" s="621" t="s">
        <v>42</v>
      </c>
      <c r="I12" s="177" t="s">
        <v>18</v>
      </c>
      <c r="J12" s="469" t="s">
        <v>234</v>
      </c>
      <c r="K12" s="207" t="s">
        <v>299</v>
      </c>
      <c r="L12" s="177" t="s">
        <v>45</v>
      </c>
      <c r="M12" s="177"/>
      <c r="N12" s="179"/>
    </row>
    <row r="13" spans="1:14" x14ac:dyDescent="0.25">
      <c r="A13" s="196">
        <v>44686</v>
      </c>
      <c r="B13" s="197" t="s">
        <v>160</v>
      </c>
      <c r="C13" s="197" t="s">
        <v>134</v>
      </c>
      <c r="D13" s="198" t="s">
        <v>81</v>
      </c>
      <c r="E13" s="192">
        <v>50000</v>
      </c>
      <c r="F13" s="174"/>
      <c r="G13" s="344">
        <f t="shared" si="0"/>
        <v>461200</v>
      </c>
      <c r="H13" s="330" t="s">
        <v>42</v>
      </c>
      <c r="I13" s="177" t="s">
        <v>18</v>
      </c>
      <c r="J13" s="469" t="s">
        <v>156</v>
      </c>
      <c r="K13" s="207" t="s">
        <v>299</v>
      </c>
      <c r="L13" s="177" t="s">
        <v>45</v>
      </c>
      <c r="M13" s="177"/>
      <c r="N13" s="179"/>
    </row>
    <row r="14" spans="1:14" x14ac:dyDescent="0.25">
      <c r="A14" s="474">
        <v>44686</v>
      </c>
      <c r="B14" s="207" t="s">
        <v>120</v>
      </c>
      <c r="C14" s="207" t="s">
        <v>49</v>
      </c>
      <c r="D14" s="475" t="s">
        <v>14</v>
      </c>
      <c r="E14" s="543"/>
      <c r="F14" s="205">
        <v>212000</v>
      </c>
      <c r="G14" s="541">
        <f t="shared" si="0"/>
        <v>673200</v>
      </c>
      <c r="H14" s="299" t="s">
        <v>42</v>
      </c>
      <c r="I14" s="204" t="s">
        <v>18</v>
      </c>
      <c r="J14" s="571" t="s">
        <v>152</v>
      </c>
      <c r="K14" s="207" t="s">
        <v>299</v>
      </c>
      <c r="L14" s="204" t="s">
        <v>45</v>
      </c>
      <c r="M14" s="204"/>
      <c r="N14" s="203"/>
    </row>
    <row r="15" spans="1:14" x14ac:dyDescent="0.25">
      <c r="A15" s="196">
        <v>44686</v>
      </c>
      <c r="B15" s="197" t="s">
        <v>63</v>
      </c>
      <c r="C15" s="197" t="s">
        <v>174</v>
      </c>
      <c r="D15" s="554" t="s">
        <v>14</v>
      </c>
      <c r="E15" s="192">
        <v>8000</v>
      </c>
      <c r="F15" s="174"/>
      <c r="G15" s="344">
        <f t="shared" si="0"/>
        <v>665200</v>
      </c>
      <c r="H15" s="330" t="s">
        <v>42</v>
      </c>
      <c r="I15" s="177" t="s">
        <v>18</v>
      </c>
      <c r="J15" s="469" t="s">
        <v>150</v>
      </c>
      <c r="K15" s="207" t="s">
        <v>299</v>
      </c>
      <c r="L15" s="177" t="s">
        <v>45</v>
      </c>
      <c r="M15" s="177"/>
      <c r="N15" s="179" t="s">
        <v>131</v>
      </c>
    </row>
    <row r="16" spans="1:14" x14ac:dyDescent="0.25">
      <c r="A16" s="196">
        <v>44686</v>
      </c>
      <c r="B16" s="197" t="s">
        <v>63</v>
      </c>
      <c r="C16" s="197" t="s">
        <v>174</v>
      </c>
      <c r="D16" s="554" t="s">
        <v>14</v>
      </c>
      <c r="E16" s="192">
        <v>8000</v>
      </c>
      <c r="F16" s="174"/>
      <c r="G16" s="344">
        <f t="shared" si="0"/>
        <v>657200</v>
      </c>
      <c r="H16" s="330" t="s">
        <v>42</v>
      </c>
      <c r="I16" s="177" t="s">
        <v>18</v>
      </c>
      <c r="J16" s="469" t="s">
        <v>150</v>
      </c>
      <c r="K16" s="207" t="s">
        <v>299</v>
      </c>
      <c r="L16" s="177" t="s">
        <v>45</v>
      </c>
      <c r="M16" s="177"/>
      <c r="N16" s="179" t="s">
        <v>127</v>
      </c>
    </row>
    <row r="17" spans="1:14" x14ac:dyDescent="0.25">
      <c r="A17" s="196">
        <v>44686</v>
      </c>
      <c r="B17" s="197" t="s">
        <v>63</v>
      </c>
      <c r="C17" s="197" t="s">
        <v>174</v>
      </c>
      <c r="D17" s="554" t="s">
        <v>14</v>
      </c>
      <c r="E17" s="192">
        <v>8000</v>
      </c>
      <c r="F17" s="174"/>
      <c r="G17" s="344">
        <f t="shared" si="0"/>
        <v>649200</v>
      </c>
      <c r="H17" s="330" t="s">
        <v>42</v>
      </c>
      <c r="I17" s="177" t="s">
        <v>18</v>
      </c>
      <c r="J17" s="469" t="s">
        <v>150</v>
      </c>
      <c r="K17" s="207" t="s">
        <v>299</v>
      </c>
      <c r="L17" s="177" t="s">
        <v>45</v>
      </c>
      <c r="M17" s="177"/>
      <c r="N17" s="179" t="s">
        <v>131</v>
      </c>
    </row>
    <row r="18" spans="1:14" x14ac:dyDescent="0.25">
      <c r="A18" s="196">
        <v>44686</v>
      </c>
      <c r="B18" s="197" t="s">
        <v>63</v>
      </c>
      <c r="C18" s="197" t="s">
        <v>174</v>
      </c>
      <c r="D18" s="554" t="s">
        <v>14</v>
      </c>
      <c r="E18" s="192">
        <v>12000</v>
      </c>
      <c r="F18" s="174"/>
      <c r="G18" s="344">
        <f t="shared" si="0"/>
        <v>637200</v>
      </c>
      <c r="H18" s="330" t="s">
        <v>42</v>
      </c>
      <c r="I18" s="177" t="s">
        <v>18</v>
      </c>
      <c r="J18" s="469" t="s">
        <v>150</v>
      </c>
      <c r="K18" s="207" t="s">
        <v>299</v>
      </c>
      <c r="L18" s="177" t="s">
        <v>45</v>
      </c>
      <c r="M18" s="177"/>
      <c r="N18" s="179" t="s">
        <v>175</v>
      </c>
    </row>
    <row r="19" spans="1:14" x14ac:dyDescent="0.25">
      <c r="A19" s="196">
        <v>44687</v>
      </c>
      <c r="B19" s="179" t="s">
        <v>165</v>
      </c>
      <c r="C19" s="179" t="s">
        <v>124</v>
      </c>
      <c r="D19" s="209" t="s">
        <v>81</v>
      </c>
      <c r="E19" s="192">
        <v>4300</v>
      </c>
      <c r="F19" s="174"/>
      <c r="G19" s="344">
        <f t="shared" si="0"/>
        <v>632900</v>
      </c>
      <c r="H19" s="330" t="s">
        <v>42</v>
      </c>
      <c r="I19" s="177" t="s">
        <v>18</v>
      </c>
      <c r="J19" s="211" t="s">
        <v>177</v>
      </c>
      <c r="K19" s="207" t="s">
        <v>299</v>
      </c>
      <c r="L19" s="177" t="s">
        <v>45</v>
      </c>
      <c r="M19" s="177"/>
      <c r="N19" s="179"/>
    </row>
    <row r="20" spans="1:14" x14ac:dyDescent="0.25">
      <c r="A20" s="196">
        <v>44687</v>
      </c>
      <c r="B20" s="197" t="s">
        <v>166</v>
      </c>
      <c r="C20" s="197" t="s">
        <v>124</v>
      </c>
      <c r="D20" s="554" t="s">
        <v>81</v>
      </c>
      <c r="E20" s="184">
        <v>8400</v>
      </c>
      <c r="F20" s="174"/>
      <c r="G20" s="344">
        <f t="shared" si="0"/>
        <v>624500</v>
      </c>
      <c r="H20" s="330" t="s">
        <v>42</v>
      </c>
      <c r="I20" s="177" t="s">
        <v>18</v>
      </c>
      <c r="J20" s="211" t="s">
        <v>177</v>
      </c>
      <c r="K20" s="207" t="s">
        <v>299</v>
      </c>
      <c r="L20" s="177" t="s">
        <v>45</v>
      </c>
      <c r="M20" s="177"/>
      <c r="N20" s="179"/>
    </row>
    <row r="21" spans="1:14" x14ac:dyDescent="0.25">
      <c r="A21" s="196">
        <v>44687</v>
      </c>
      <c r="B21" s="197" t="s">
        <v>167</v>
      </c>
      <c r="C21" s="197" t="s">
        <v>124</v>
      </c>
      <c r="D21" s="554" t="s">
        <v>81</v>
      </c>
      <c r="E21" s="184">
        <v>19000</v>
      </c>
      <c r="F21" s="174"/>
      <c r="G21" s="344">
        <f t="shared" si="0"/>
        <v>605500</v>
      </c>
      <c r="H21" s="330" t="s">
        <v>42</v>
      </c>
      <c r="I21" s="177" t="s">
        <v>18</v>
      </c>
      <c r="J21" s="211" t="s">
        <v>177</v>
      </c>
      <c r="K21" s="207" t="s">
        <v>299</v>
      </c>
      <c r="L21" s="177" t="s">
        <v>45</v>
      </c>
      <c r="M21" s="177"/>
      <c r="N21" s="179"/>
    </row>
    <row r="22" spans="1:14" x14ac:dyDescent="0.25">
      <c r="A22" s="196">
        <v>44687</v>
      </c>
      <c r="B22" s="211" t="s">
        <v>168</v>
      </c>
      <c r="C22" s="211" t="s">
        <v>124</v>
      </c>
      <c r="D22" s="573" t="s">
        <v>81</v>
      </c>
      <c r="E22" s="561">
        <v>8400</v>
      </c>
      <c r="F22" s="184"/>
      <c r="G22" s="343">
        <f t="shared" si="0"/>
        <v>597100</v>
      </c>
      <c r="H22" s="460" t="s">
        <v>42</v>
      </c>
      <c r="I22" s="212" t="s">
        <v>18</v>
      </c>
      <c r="J22" s="211" t="s">
        <v>177</v>
      </c>
      <c r="K22" s="207" t="s">
        <v>299</v>
      </c>
      <c r="L22" s="212" t="s">
        <v>45</v>
      </c>
      <c r="M22" s="212"/>
      <c r="N22" s="574"/>
    </row>
    <row r="23" spans="1:14" x14ac:dyDescent="0.25">
      <c r="A23" s="196">
        <v>44687</v>
      </c>
      <c r="B23" s="211" t="s">
        <v>169</v>
      </c>
      <c r="C23" s="211" t="s">
        <v>124</v>
      </c>
      <c r="D23" s="573" t="s">
        <v>81</v>
      </c>
      <c r="E23" s="561">
        <v>5700</v>
      </c>
      <c r="F23" s="184"/>
      <c r="G23" s="343">
        <f t="shared" si="0"/>
        <v>591400</v>
      </c>
      <c r="H23" s="460" t="s">
        <v>42</v>
      </c>
      <c r="I23" s="212" t="s">
        <v>18</v>
      </c>
      <c r="J23" s="211" t="s">
        <v>177</v>
      </c>
      <c r="K23" s="207" t="s">
        <v>299</v>
      </c>
      <c r="L23" s="212" t="s">
        <v>45</v>
      </c>
      <c r="M23" s="212"/>
      <c r="N23" s="574"/>
    </row>
    <row r="24" spans="1:14" x14ac:dyDescent="0.25">
      <c r="A24" s="196">
        <v>44687</v>
      </c>
      <c r="B24" s="211" t="s">
        <v>170</v>
      </c>
      <c r="C24" s="211" t="s">
        <v>124</v>
      </c>
      <c r="D24" s="573" t="s">
        <v>81</v>
      </c>
      <c r="E24" s="561">
        <v>13600</v>
      </c>
      <c r="F24" s="184"/>
      <c r="G24" s="343">
        <f t="shared" si="0"/>
        <v>577800</v>
      </c>
      <c r="H24" s="460" t="s">
        <v>42</v>
      </c>
      <c r="I24" s="212" t="s">
        <v>18</v>
      </c>
      <c r="J24" s="211" t="s">
        <v>177</v>
      </c>
      <c r="K24" s="207" t="s">
        <v>299</v>
      </c>
      <c r="L24" s="212" t="s">
        <v>45</v>
      </c>
      <c r="M24" s="212"/>
      <c r="N24" s="574"/>
    </row>
    <row r="25" spans="1:14" ht="15.75" customHeight="1" x14ac:dyDescent="0.25">
      <c r="A25" s="196">
        <v>44687</v>
      </c>
      <c r="B25" s="211" t="s">
        <v>171</v>
      </c>
      <c r="C25" s="211" t="s">
        <v>124</v>
      </c>
      <c r="D25" s="573" t="s">
        <v>81</v>
      </c>
      <c r="E25" s="184">
        <v>120000</v>
      </c>
      <c r="F25" s="184"/>
      <c r="G25" s="343">
        <f t="shared" si="0"/>
        <v>457800</v>
      </c>
      <c r="H25" s="460" t="s">
        <v>42</v>
      </c>
      <c r="I25" s="212" t="s">
        <v>18</v>
      </c>
      <c r="J25" s="211" t="s">
        <v>177</v>
      </c>
      <c r="K25" s="207" t="s">
        <v>299</v>
      </c>
      <c r="L25" s="212" t="s">
        <v>45</v>
      </c>
      <c r="M25" s="212"/>
      <c r="N25" s="574"/>
    </row>
    <row r="26" spans="1:14" x14ac:dyDescent="0.25">
      <c r="A26" s="196">
        <v>44687</v>
      </c>
      <c r="B26" s="211" t="s">
        <v>172</v>
      </c>
      <c r="C26" s="211" t="s">
        <v>124</v>
      </c>
      <c r="D26" s="573" t="s">
        <v>81</v>
      </c>
      <c r="E26" s="184">
        <v>13000</v>
      </c>
      <c r="F26" s="184"/>
      <c r="G26" s="343">
        <f t="shared" si="0"/>
        <v>444800</v>
      </c>
      <c r="H26" s="460" t="s">
        <v>42</v>
      </c>
      <c r="I26" s="212" t="s">
        <v>18</v>
      </c>
      <c r="J26" s="211" t="s">
        <v>177</v>
      </c>
      <c r="K26" s="207" t="s">
        <v>299</v>
      </c>
      <c r="L26" s="212" t="s">
        <v>45</v>
      </c>
      <c r="M26" s="212"/>
      <c r="N26" s="574"/>
    </row>
    <row r="27" spans="1:14" x14ac:dyDescent="0.25">
      <c r="A27" s="196">
        <v>44687</v>
      </c>
      <c r="B27" s="211" t="s">
        <v>166</v>
      </c>
      <c r="C27" s="211" t="s">
        <v>124</v>
      </c>
      <c r="D27" s="573" t="s">
        <v>81</v>
      </c>
      <c r="E27" s="184">
        <v>2200</v>
      </c>
      <c r="F27" s="184"/>
      <c r="G27" s="343">
        <f t="shared" si="0"/>
        <v>442600</v>
      </c>
      <c r="H27" s="460" t="s">
        <v>42</v>
      </c>
      <c r="I27" s="212" t="s">
        <v>18</v>
      </c>
      <c r="J27" s="211" t="s">
        <v>177</v>
      </c>
      <c r="K27" s="207" t="s">
        <v>299</v>
      </c>
      <c r="L27" s="212" t="s">
        <v>45</v>
      </c>
      <c r="M27" s="212"/>
      <c r="N27" s="574"/>
    </row>
    <row r="28" spans="1:14" x14ac:dyDescent="0.25">
      <c r="A28" s="196">
        <v>44687</v>
      </c>
      <c r="B28" s="211" t="s">
        <v>173</v>
      </c>
      <c r="C28" s="211" t="s">
        <v>124</v>
      </c>
      <c r="D28" s="573" t="s">
        <v>81</v>
      </c>
      <c r="E28" s="184">
        <v>24000</v>
      </c>
      <c r="F28" s="184"/>
      <c r="G28" s="343">
        <f t="shared" si="0"/>
        <v>418600</v>
      </c>
      <c r="H28" s="460"/>
      <c r="I28" s="212" t="s">
        <v>18</v>
      </c>
      <c r="J28" s="211" t="s">
        <v>177</v>
      </c>
      <c r="K28" s="207" t="s">
        <v>299</v>
      </c>
      <c r="L28" s="212" t="s">
        <v>45</v>
      </c>
      <c r="M28" s="212"/>
      <c r="N28" s="574"/>
    </row>
    <row r="29" spans="1:14" x14ac:dyDescent="0.25">
      <c r="A29" s="474">
        <v>44687</v>
      </c>
      <c r="B29" s="207" t="s">
        <v>120</v>
      </c>
      <c r="C29" s="207" t="s">
        <v>49</v>
      </c>
      <c r="D29" s="475" t="s">
        <v>14</v>
      </c>
      <c r="E29" s="543"/>
      <c r="F29" s="205">
        <v>59000</v>
      </c>
      <c r="G29" s="541">
        <f t="shared" si="0"/>
        <v>477600</v>
      </c>
      <c r="H29" s="299" t="s">
        <v>42</v>
      </c>
      <c r="I29" s="204" t="s">
        <v>18</v>
      </c>
      <c r="J29" s="571" t="s">
        <v>162</v>
      </c>
      <c r="K29" s="207" t="s">
        <v>299</v>
      </c>
      <c r="L29" s="204" t="s">
        <v>45</v>
      </c>
      <c r="M29" s="204"/>
      <c r="N29" s="203"/>
    </row>
    <row r="30" spans="1:14" x14ac:dyDescent="0.25">
      <c r="A30" s="196">
        <v>44687</v>
      </c>
      <c r="B30" s="179" t="s">
        <v>63</v>
      </c>
      <c r="C30" s="179" t="s">
        <v>174</v>
      </c>
      <c r="D30" s="209" t="s">
        <v>14</v>
      </c>
      <c r="E30" s="192">
        <v>4000</v>
      </c>
      <c r="F30" s="174"/>
      <c r="G30" s="344">
        <f t="shared" si="0"/>
        <v>473600</v>
      </c>
      <c r="H30" s="330" t="s">
        <v>42</v>
      </c>
      <c r="I30" s="177" t="s">
        <v>18</v>
      </c>
      <c r="J30" s="211" t="s">
        <v>162</v>
      </c>
      <c r="K30" s="207" t="s">
        <v>299</v>
      </c>
      <c r="L30" s="177" t="s">
        <v>45</v>
      </c>
      <c r="M30" s="177"/>
      <c r="N30" s="179" t="s">
        <v>179</v>
      </c>
    </row>
    <row r="31" spans="1:14" x14ac:dyDescent="0.25">
      <c r="A31" s="196">
        <v>44687</v>
      </c>
      <c r="B31" s="179" t="s">
        <v>63</v>
      </c>
      <c r="C31" s="179" t="s">
        <v>174</v>
      </c>
      <c r="D31" s="209" t="s">
        <v>14</v>
      </c>
      <c r="E31" s="192">
        <v>4000</v>
      </c>
      <c r="F31" s="174"/>
      <c r="G31" s="344">
        <f t="shared" si="0"/>
        <v>469600</v>
      </c>
      <c r="H31" s="330" t="s">
        <v>42</v>
      </c>
      <c r="I31" s="177" t="s">
        <v>18</v>
      </c>
      <c r="J31" s="211" t="s">
        <v>162</v>
      </c>
      <c r="K31" s="207" t="s">
        <v>299</v>
      </c>
      <c r="L31" s="177" t="s">
        <v>45</v>
      </c>
      <c r="M31" s="177"/>
      <c r="N31" s="179" t="s">
        <v>129</v>
      </c>
    </row>
    <row r="32" spans="1:14" x14ac:dyDescent="0.25">
      <c r="A32" s="196">
        <v>44687</v>
      </c>
      <c r="B32" s="179" t="s">
        <v>63</v>
      </c>
      <c r="C32" s="179" t="s">
        <v>174</v>
      </c>
      <c r="D32" s="209" t="s">
        <v>14</v>
      </c>
      <c r="E32" s="192">
        <v>4000</v>
      </c>
      <c r="F32" s="174"/>
      <c r="G32" s="344">
        <f t="shared" si="0"/>
        <v>465600</v>
      </c>
      <c r="H32" s="330" t="s">
        <v>42</v>
      </c>
      <c r="I32" s="177" t="s">
        <v>18</v>
      </c>
      <c r="J32" s="211" t="s">
        <v>162</v>
      </c>
      <c r="K32" s="207" t="s">
        <v>299</v>
      </c>
      <c r="L32" s="177" t="s">
        <v>45</v>
      </c>
      <c r="M32" s="177"/>
      <c r="N32" s="179" t="s">
        <v>129</v>
      </c>
    </row>
    <row r="33" spans="1:14" x14ac:dyDescent="0.25">
      <c r="A33" s="196">
        <v>44687</v>
      </c>
      <c r="B33" s="179" t="s">
        <v>63</v>
      </c>
      <c r="C33" s="179" t="s">
        <v>174</v>
      </c>
      <c r="D33" s="209" t="s">
        <v>14</v>
      </c>
      <c r="E33" s="184">
        <v>16000</v>
      </c>
      <c r="F33" s="174"/>
      <c r="G33" s="344">
        <f>G32-E33+F33</f>
        <v>449600</v>
      </c>
      <c r="H33" s="330" t="s">
        <v>42</v>
      </c>
      <c r="I33" s="177" t="s">
        <v>18</v>
      </c>
      <c r="J33" s="211" t="s">
        <v>162</v>
      </c>
      <c r="K33" s="207" t="s">
        <v>299</v>
      </c>
      <c r="L33" s="177" t="s">
        <v>45</v>
      </c>
      <c r="M33" s="177"/>
      <c r="N33" s="179" t="s">
        <v>180</v>
      </c>
    </row>
    <row r="34" spans="1:14" x14ac:dyDescent="0.25">
      <c r="A34" s="196">
        <v>44687</v>
      </c>
      <c r="B34" s="179" t="s">
        <v>63</v>
      </c>
      <c r="C34" s="179" t="s">
        <v>174</v>
      </c>
      <c r="D34" s="209" t="s">
        <v>14</v>
      </c>
      <c r="E34" s="184">
        <v>19000</v>
      </c>
      <c r="F34" s="174"/>
      <c r="G34" s="344">
        <f t="shared" ref="G34:G43" si="1">G33-E34+F34</f>
        <v>430600</v>
      </c>
      <c r="H34" s="330" t="s">
        <v>42</v>
      </c>
      <c r="I34" s="177" t="s">
        <v>18</v>
      </c>
      <c r="J34" s="211" t="s">
        <v>162</v>
      </c>
      <c r="K34" s="207" t="s">
        <v>299</v>
      </c>
      <c r="L34" s="177" t="s">
        <v>45</v>
      </c>
      <c r="M34" s="177"/>
      <c r="N34" s="179" t="s">
        <v>181</v>
      </c>
    </row>
    <row r="35" spans="1:14" x14ac:dyDescent="0.25">
      <c r="A35" s="196">
        <v>44687</v>
      </c>
      <c r="B35" s="179" t="s">
        <v>63</v>
      </c>
      <c r="C35" s="179" t="s">
        <v>174</v>
      </c>
      <c r="D35" s="209" t="s">
        <v>14</v>
      </c>
      <c r="E35" s="184">
        <v>11000</v>
      </c>
      <c r="F35" s="174"/>
      <c r="G35" s="344">
        <f t="shared" si="1"/>
        <v>419600</v>
      </c>
      <c r="H35" s="330" t="s">
        <v>42</v>
      </c>
      <c r="I35" s="177" t="s">
        <v>18</v>
      </c>
      <c r="J35" s="211" t="s">
        <v>162</v>
      </c>
      <c r="K35" s="207" t="s">
        <v>299</v>
      </c>
      <c r="L35" s="177" t="s">
        <v>45</v>
      </c>
      <c r="M35" s="177"/>
      <c r="N35" s="179" t="s">
        <v>182</v>
      </c>
    </row>
    <row r="36" spans="1:14" x14ac:dyDescent="0.25">
      <c r="A36" s="474">
        <v>44692</v>
      </c>
      <c r="B36" s="203" t="s">
        <v>120</v>
      </c>
      <c r="C36" s="203" t="s">
        <v>49</v>
      </c>
      <c r="D36" s="297" t="s">
        <v>14</v>
      </c>
      <c r="E36" s="543"/>
      <c r="F36" s="205">
        <v>20000</v>
      </c>
      <c r="G36" s="541">
        <f t="shared" si="1"/>
        <v>439600</v>
      </c>
      <c r="H36" s="299" t="s">
        <v>42</v>
      </c>
      <c r="I36" s="204" t="s">
        <v>18</v>
      </c>
      <c r="J36" s="571" t="s">
        <v>163</v>
      </c>
      <c r="K36" s="207" t="s">
        <v>299</v>
      </c>
      <c r="L36" s="204" t="s">
        <v>45</v>
      </c>
      <c r="M36" s="204"/>
      <c r="N36" s="203"/>
    </row>
    <row r="37" spans="1:14" x14ac:dyDescent="0.25">
      <c r="A37" s="196">
        <v>44692</v>
      </c>
      <c r="B37" s="197" t="s">
        <v>63</v>
      </c>
      <c r="C37" s="197" t="s">
        <v>174</v>
      </c>
      <c r="D37" s="198" t="s">
        <v>14</v>
      </c>
      <c r="E37" s="184">
        <v>9000</v>
      </c>
      <c r="F37" s="174"/>
      <c r="G37" s="344">
        <f t="shared" si="1"/>
        <v>430600</v>
      </c>
      <c r="H37" s="330" t="s">
        <v>42</v>
      </c>
      <c r="I37" s="177" t="s">
        <v>18</v>
      </c>
      <c r="J37" s="211" t="s">
        <v>163</v>
      </c>
      <c r="K37" s="207" t="s">
        <v>299</v>
      </c>
      <c r="L37" s="177" t="s">
        <v>45</v>
      </c>
      <c r="M37" s="177"/>
      <c r="N37" s="179" t="s">
        <v>131</v>
      </c>
    </row>
    <row r="38" spans="1:14" x14ac:dyDescent="0.25">
      <c r="A38" s="196">
        <v>44692</v>
      </c>
      <c r="B38" s="197" t="s">
        <v>63</v>
      </c>
      <c r="C38" s="197" t="s">
        <v>174</v>
      </c>
      <c r="D38" s="198" t="s">
        <v>14</v>
      </c>
      <c r="E38" s="184">
        <v>8000</v>
      </c>
      <c r="F38" s="174"/>
      <c r="G38" s="344">
        <f t="shared" si="1"/>
        <v>422600</v>
      </c>
      <c r="H38" s="330" t="s">
        <v>42</v>
      </c>
      <c r="I38" s="177" t="s">
        <v>18</v>
      </c>
      <c r="J38" s="211" t="s">
        <v>163</v>
      </c>
      <c r="K38" s="207" t="s">
        <v>299</v>
      </c>
      <c r="L38" s="177" t="s">
        <v>45</v>
      </c>
      <c r="M38" s="177"/>
      <c r="N38" s="179" t="s">
        <v>127</v>
      </c>
    </row>
    <row r="39" spans="1:14" x14ac:dyDescent="0.25">
      <c r="A39" s="474">
        <v>44694</v>
      </c>
      <c r="B39" s="207" t="s">
        <v>120</v>
      </c>
      <c r="C39" s="207" t="s">
        <v>49</v>
      </c>
      <c r="D39" s="475" t="s">
        <v>14</v>
      </c>
      <c r="E39" s="206"/>
      <c r="F39" s="205">
        <v>75000</v>
      </c>
      <c r="G39" s="541">
        <f t="shared" si="1"/>
        <v>497600</v>
      </c>
      <c r="H39" s="299" t="s">
        <v>42</v>
      </c>
      <c r="I39" s="204" t="s">
        <v>18</v>
      </c>
      <c r="J39" s="571" t="s">
        <v>242</v>
      </c>
      <c r="K39" s="207" t="s">
        <v>299</v>
      </c>
      <c r="L39" s="204" t="s">
        <v>45</v>
      </c>
      <c r="M39" s="204"/>
      <c r="N39" s="203"/>
    </row>
    <row r="40" spans="1:14" x14ac:dyDescent="0.25">
      <c r="A40" s="196">
        <v>44694</v>
      </c>
      <c r="B40" s="179" t="s">
        <v>63</v>
      </c>
      <c r="C40" s="179" t="s">
        <v>174</v>
      </c>
      <c r="D40" s="209" t="s">
        <v>14</v>
      </c>
      <c r="E40" s="192">
        <v>5000</v>
      </c>
      <c r="F40" s="174"/>
      <c r="G40" s="344">
        <f t="shared" si="1"/>
        <v>492600</v>
      </c>
      <c r="H40" s="330" t="s">
        <v>42</v>
      </c>
      <c r="I40" s="177" t="s">
        <v>18</v>
      </c>
      <c r="J40" s="211" t="s">
        <v>242</v>
      </c>
      <c r="K40" s="207" t="s">
        <v>299</v>
      </c>
      <c r="L40" s="177" t="s">
        <v>45</v>
      </c>
      <c r="M40" s="177"/>
      <c r="N40" s="179" t="s">
        <v>186</v>
      </c>
    </row>
    <row r="41" spans="1:14" x14ac:dyDescent="0.25">
      <c r="A41" s="196">
        <v>44694</v>
      </c>
      <c r="B41" s="179" t="s">
        <v>63</v>
      </c>
      <c r="C41" s="179" t="s">
        <v>174</v>
      </c>
      <c r="D41" s="209" t="s">
        <v>14</v>
      </c>
      <c r="E41" s="192">
        <v>19000</v>
      </c>
      <c r="F41" s="174"/>
      <c r="G41" s="344">
        <f t="shared" si="1"/>
        <v>473600</v>
      </c>
      <c r="H41" s="330" t="s">
        <v>42</v>
      </c>
      <c r="I41" s="177" t="s">
        <v>18</v>
      </c>
      <c r="J41" s="211" t="s">
        <v>242</v>
      </c>
      <c r="K41" s="207" t="s">
        <v>299</v>
      </c>
      <c r="L41" s="177" t="s">
        <v>45</v>
      </c>
      <c r="M41" s="177"/>
      <c r="N41" s="179" t="s">
        <v>187</v>
      </c>
    </row>
    <row r="42" spans="1:14" ht="16.5" customHeight="1" x14ac:dyDescent="0.25">
      <c r="A42" s="196">
        <v>44694</v>
      </c>
      <c r="B42" s="179" t="s">
        <v>63</v>
      </c>
      <c r="C42" s="179" t="s">
        <v>174</v>
      </c>
      <c r="D42" s="209" t="s">
        <v>14</v>
      </c>
      <c r="E42" s="192">
        <v>17000</v>
      </c>
      <c r="F42" s="174"/>
      <c r="G42" s="344">
        <f t="shared" si="1"/>
        <v>456600</v>
      </c>
      <c r="H42" s="621" t="s">
        <v>42</v>
      </c>
      <c r="I42" s="177" t="s">
        <v>18</v>
      </c>
      <c r="J42" s="211" t="s">
        <v>242</v>
      </c>
      <c r="K42" s="207" t="s">
        <v>299</v>
      </c>
      <c r="L42" s="177" t="s">
        <v>45</v>
      </c>
      <c r="M42" s="177"/>
      <c r="N42" s="179" t="s">
        <v>243</v>
      </c>
    </row>
    <row r="43" spans="1:14" x14ac:dyDescent="0.25">
      <c r="A43" s="196">
        <v>44694</v>
      </c>
      <c r="B43" s="197" t="s">
        <v>133</v>
      </c>
      <c r="C43" s="197" t="s">
        <v>49</v>
      </c>
      <c r="D43" s="198" t="s">
        <v>14</v>
      </c>
      <c r="E43" s="184"/>
      <c r="F43" s="174">
        <v>-34300</v>
      </c>
      <c r="G43" s="344">
        <f t="shared" si="1"/>
        <v>422300</v>
      </c>
      <c r="H43" s="330" t="s">
        <v>42</v>
      </c>
      <c r="I43" s="177" t="s">
        <v>18</v>
      </c>
      <c r="J43" s="211" t="s">
        <v>242</v>
      </c>
      <c r="K43" s="207" t="s">
        <v>299</v>
      </c>
      <c r="L43" s="177" t="s">
        <v>45</v>
      </c>
      <c r="M43" s="177"/>
      <c r="N43" s="179"/>
    </row>
    <row r="44" spans="1:14" x14ac:dyDescent="0.25">
      <c r="A44" s="474">
        <v>44698</v>
      </c>
      <c r="B44" s="203" t="s">
        <v>120</v>
      </c>
      <c r="C44" s="203" t="s">
        <v>49</v>
      </c>
      <c r="D44" s="297" t="s">
        <v>14</v>
      </c>
      <c r="E44" s="543"/>
      <c r="F44" s="205">
        <v>45000</v>
      </c>
      <c r="G44" s="541">
        <f t="shared" si="0"/>
        <v>467300</v>
      </c>
      <c r="H44" s="299" t="s">
        <v>42</v>
      </c>
      <c r="I44" s="204" t="s">
        <v>18</v>
      </c>
      <c r="J44" s="571" t="s">
        <v>241</v>
      </c>
      <c r="K44" s="207" t="s">
        <v>299</v>
      </c>
      <c r="L44" s="204" t="s">
        <v>45</v>
      </c>
      <c r="M44" s="204"/>
      <c r="N44" s="203"/>
    </row>
    <row r="45" spans="1:14" x14ac:dyDescent="0.25">
      <c r="A45" s="196">
        <v>44698</v>
      </c>
      <c r="B45" s="179" t="s">
        <v>63</v>
      </c>
      <c r="C45" s="179" t="s">
        <v>174</v>
      </c>
      <c r="D45" s="209" t="s">
        <v>14</v>
      </c>
      <c r="E45" s="192">
        <v>9000</v>
      </c>
      <c r="F45" s="174"/>
      <c r="G45" s="344">
        <f t="shared" si="0"/>
        <v>458300</v>
      </c>
      <c r="H45" s="330" t="s">
        <v>42</v>
      </c>
      <c r="I45" s="177" t="s">
        <v>18</v>
      </c>
      <c r="J45" s="211" t="s">
        <v>241</v>
      </c>
      <c r="K45" s="207" t="s">
        <v>299</v>
      </c>
      <c r="L45" s="177" t="s">
        <v>45</v>
      </c>
      <c r="M45" s="177"/>
      <c r="N45" s="179" t="s">
        <v>194</v>
      </c>
    </row>
    <row r="46" spans="1:14" ht="17.25" customHeight="1" x14ac:dyDescent="0.25">
      <c r="A46" s="196">
        <v>44698</v>
      </c>
      <c r="B46" s="179" t="s">
        <v>63</v>
      </c>
      <c r="C46" s="179" t="s">
        <v>174</v>
      </c>
      <c r="D46" s="209" t="s">
        <v>14</v>
      </c>
      <c r="E46" s="184">
        <v>2000</v>
      </c>
      <c r="F46" s="174"/>
      <c r="G46" s="344">
        <f t="shared" si="0"/>
        <v>456300</v>
      </c>
      <c r="H46" s="330" t="s">
        <v>42</v>
      </c>
      <c r="I46" s="177" t="s">
        <v>18</v>
      </c>
      <c r="J46" s="211" t="s">
        <v>241</v>
      </c>
      <c r="K46" s="207" t="s">
        <v>299</v>
      </c>
      <c r="L46" s="177" t="s">
        <v>45</v>
      </c>
      <c r="M46" s="177"/>
      <c r="N46" s="179" t="s">
        <v>195</v>
      </c>
    </row>
    <row r="47" spans="1:14" x14ac:dyDescent="0.25">
      <c r="A47" s="196">
        <v>44698</v>
      </c>
      <c r="B47" s="179" t="s">
        <v>63</v>
      </c>
      <c r="C47" s="179" t="s">
        <v>174</v>
      </c>
      <c r="D47" s="209" t="s">
        <v>14</v>
      </c>
      <c r="E47" s="192">
        <v>17000</v>
      </c>
      <c r="F47" s="174"/>
      <c r="G47" s="344">
        <f t="shared" si="0"/>
        <v>439300</v>
      </c>
      <c r="H47" s="330" t="s">
        <v>42</v>
      </c>
      <c r="I47" s="177" t="s">
        <v>18</v>
      </c>
      <c r="J47" s="211" t="s">
        <v>241</v>
      </c>
      <c r="K47" s="207" t="s">
        <v>299</v>
      </c>
      <c r="L47" s="177" t="s">
        <v>45</v>
      </c>
      <c r="M47" s="177"/>
      <c r="N47" s="179" t="s">
        <v>196</v>
      </c>
    </row>
    <row r="48" spans="1:14" x14ac:dyDescent="0.25">
      <c r="A48" s="196">
        <v>44698</v>
      </c>
      <c r="B48" s="179" t="s">
        <v>63</v>
      </c>
      <c r="C48" s="179" t="s">
        <v>174</v>
      </c>
      <c r="D48" s="209" t="s">
        <v>14</v>
      </c>
      <c r="E48" s="192">
        <v>19000</v>
      </c>
      <c r="F48" s="174"/>
      <c r="G48" s="344">
        <f t="shared" si="0"/>
        <v>420300</v>
      </c>
      <c r="H48" s="330" t="s">
        <v>42</v>
      </c>
      <c r="I48" s="177" t="s">
        <v>18</v>
      </c>
      <c r="J48" s="211" t="s">
        <v>241</v>
      </c>
      <c r="K48" s="207" t="s">
        <v>299</v>
      </c>
      <c r="L48" s="177" t="s">
        <v>45</v>
      </c>
      <c r="M48" s="177"/>
      <c r="N48" s="179" t="s">
        <v>197</v>
      </c>
    </row>
    <row r="49" spans="1:14" x14ac:dyDescent="0.25">
      <c r="A49" s="474">
        <v>44698</v>
      </c>
      <c r="B49" s="203" t="s">
        <v>120</v>
      </c>
      <c r="C49" s="203" t="s">
        <v>49</v>
      </c>
      <c r="D49" s="297" t="s">
        <v>14</v>
      </c>
      <c r="E49" s="543"/>
      <c r="F49" s="205">
        <v>110000</v>
      </c>
      <c r="G49" s="541">
        <f t="shared" si="0"/>
        <v>530300</v>
      </c>
      <c r="H49" s="299" t="s">
        <v>42</v>
      </c>
      <c r="I49" s="204" t="s">
        <v>18</v>
      </c>
      <c r="J49" s="567" t="s">
        <v>248</v>
      </c>
      <c r="K49" s="207" t="s">
        <v>299</v>
      </c>
      <c r="L49" s="204" t="s">
        <v>45</v>
      </c>
      <c r="M49" s="204"/>
      <c r="N49" s="203"/>
    </row>
    <row r="50" spans="1:14" x14ac:dyDescent="0.25">
      <c r="A50" s="196">
        <v>44698</v>
      </c>
      <c r="B50" s="179" t="s">
        <v>198</v>
      </c>
      <c r="C50" s="179" t="s">
        <v>124</v>
      </c>
      <c r="D50" s="209" t="s">
        <v>81</v>
      </c>
      <c r="E50" s="192">
        <v>55000</v>
      </c>
      <c r="F50" s="174"/>
      <c r="G50" s="344">
        <f t="shared" si="0"/>
        <v>475300</v>
      </c>
      <c r="H50" s="330" t="s">
        <v>42</v>
      </c>
      <c r="I50" s="177" t="s">
        <v>18</v>
      </c>
      <c r="J50" s="469" t="s">
        <v>250</v>
      </c>
      <c r="K50" s="207" t="s">
        <v>299</v>
      </c>
      <c r="L50" s="177" t="s">
        <v>45</v>
      </c>
      <c r="M50" s="177"/>
      <c r="N50" s="179"/>
    </row>
    <row r="51" spans="1:14" x14ac:dyDescent="0.25">
      <c r="A51" s="196">
        <v>44698</v>
      </c>
      <c r="B51" s="197" t="s">
        <v>133</v>
      </c>
      <c r="C51" s="197" t="s">
        <v>49</v>
      </c>
      <c r="D51" s="198" t="s">
        <v>14</v>
      </c>
      <c r="E51" s="184"/>
      <c r="F51" s="174">
        <v>-53000</v>
      </c>
      <c r="G51" s="344">
        <f>G50-E51+F51</f>
        <v>422300</v>
      </c>
      <c r="H51" s="330" t="s">
        <v>42</v>
      </c>
      <c r="I51" s="177" t="s">
        <v>18</v>
      </c>
      <c r="J51" s="469" t="s">
        <v>248</v>
      </c>
      <c r="K51" s="207" t="s">
        <v>299</v>
      </c>
      <c r="L51" s="177" t="s">
        <v>45</v>
      </c>
      <c r="M51" s="177"/>
      <c r="N51" s="179"/>
    </row>
    <row r="52" spans="1:14" x14ac:dyDescent="0.25">
      <c r="A52" s="474">
        <v>44700</v>
      </c>
      <c r="B52" s="207" t="s">
        <v>120</v>
      </c>
      <c r="C52" s="207" t="s">
        <v>49</v>
      </c>
      <c r="D52" s="475" t="s">
        <v>14</v>
      </c>
      <c r="E52" s="206"/>
      <c r="F52" s="205">
        <v>319000</v>
      </c>
      <c r="G52" s="541">
        <f t="shared" ref="G52:G56" si="2">G51-E52+F52</f>
        <v>741300</v>
      </c>
      <c r="H52" s="299" t="s">
        <v>42</v>
      </c>
      <c r="I52" s="204" t="s">
        <v>18</v>
      </c>
      <c r="J52" s="629" t="s">
        <v>251</v>
      </c>
      <c r="K52" s="207" t="s">
        <v>299</v>
      </c>
      <c r="L52" s="204" t="s">
        <v>45</v>
      </c>
      <c r="M52" s="204"/>
      <c r="N52" s="203"/>
    </row>
    <row r="53" spans="1:14" x14ac:dyDescent="0.25">
      <c r="A53" s="196">
        <v>44700</v>
      </c>
      <c r="B53" s="197" t="s">
        <v>199</v>
      </c>
      <c r="C53" s="197" t="s">
        <v>126</v>
      </c>
      <c r="D53" s="198" t="s">
        <v>81</v>
      </c>
      <c r="E53" s="184">
        <v>319000</v>
      </c>
      <c r="F53" s="174"/>
      <c r="G53" s="344">
        <f t="shared" si="2"/>
        <v>422300</v>
      </c>
      <c r="H53" s="330" t="s">
        <v>42</v>
      </c>
      <c r="I53" s="177" t="s">
        <v>18</v>
      </c>
      <c r="J53" s="576" t="s">
        <v>251</v>
      </c>
      <c r="K53" s="207" t="s">
        <v>299</v>
      </c>
      <c r="L53" s="177" t="s">
        <v>45</v>
      </c>
      <c r="M53" s="177"/>
      <c r="N53" s="179"/>
    </row>
    <row r="54" spans="1:14" x14ac:dyDescent="0.25">
      <c r="A54" s="474">
        <v>44700</v>
      </c>
      <c r="B54" s="207" t="s">
        <v>120</v>
      </c>
      <c r="C54" s="207" t="s">
        <v>49</v>
      </c>
      <c r="D54" s="475" t="s">
        <v>14</v>
      </c>
      <c r="E54" s="206"/>
      <c r="F54" s="205">
        <v>70000</v>
      </c>
      <c r="G54" s="541">
        <f t="shared" si="2"/>
        <v>492300</v>
      </c>
      <c r="H54" s="299" t="s">
        <v>42</v>
      </c>
      <c r="I54" s="204" t="s">
        <v>18</v>
      </c>
      <c r="J54" s="567" t="s">
        <v>252</v>
      </c>
      <c r="K54" s="207" t="s">
        <v>299</v>
      </c>
      <c r="L54" s="204" t="s">
        <v>45</v>
      </c>
      <c r="M54" s="204"/>
      <c r="N54" s="203"/>
    </row>
    <row r="55" spans="1:14" x14ac:dyDescent="0.25">
      <c r="A55" s="196">
        <v>44700</v>
      </c>
      <c r="B55" s="197" t="s">
        <v>201</v>
      </c>
      <c r="C55" s="197" t="s">
        <v>134</v>
      </c>
      <c r="D55" s="198" t="s">
        <v>81</v>
      </c>
      <c r="E55" s="184">
        <v>70000</v>
      </c>
      <c r="F55" s="174"/>
      <c r="G55" s="344">
        <f t="shared" si="2"/>
        <v>422300</v>
      </c>
      <c r="H55" s="218" t="s">
        <v>42</v>
      </c>
      <c r="I55" s="177" t="s">
        <v>18</v>
      </c>
      <c r="J55" s="469" t="s">
        <v>253</v>
      </c>
      <c r="K55" s="207" t="s">
        <v>299</v>
      </c>
      <c r="L55" s="177" t="s">
        <v>45</v>
      </c>
      <c r="M55" s="177"/>
      <c r="N55" s="179"/>
    </row>
    <row r="56" spans="1:14" x14ac:dyDescent="0.25">
      <c r="A56" s="474">
        <v>44701</v>
      </c>
      <c r="B56" s="207" t="s">
        <v>120</v>
      </c>
      <c r="C56" s="207" t="s">
        <v>49</v>
      </c>
      <c r="D56" s="475" t="s">
        <v>14</v>
      </c>
      <c r="E56" s="206"/>
      <c r="F56" s="205">
        <v>20000</v>
      </c>
      <c r="G56" s="541">
        <f t="shared" si="2"/>
        <v>442300</v>
      </c>
      <c r="H56" s="580" t="s">
        <v>42</v>
      </c>
      <c r="I56" s="204" t="s">
        <v>18</v>
      </c>
      <c r="J56" s="567" t="s">
        <v>254</v>
      </c>
      <c r="K56" s="207" t="s">
        <v>299</v>
      </c>
      <c r="L56" s="204" t="s">
        <v>45</v>
      </c>
      <c r="M56" s="204"/>
      <c r="N56" s="203"/>
    </row>
    <row r="57" spans="1:14" x14ac:dyDescent="0.25">
      <c r="A57" s="196">
        <v>44701</v>
      </c>
      <c r="B57" s="197" t="s">
        <v>63</v>
      </c>
      <c r="C57" s="197" t="s">
        <v>174</v>
      </c>
      <c r="D57" s="198" t="s">
        <v>14</v>
      </c>
      <c r="E57" s="183">
        <v>7000</v>
      </c>
      <c r="F57" s="186"/>
      <c r="G57" s="344">
        <f t="shared" si="0"/>
        <v>435300</v>
      </c>
      <c r="H57" s="218" t="s">
        <v>42</v>
      </c>
      <c r="I57" s="177" t="s">
        <v>18</v>
      </c>
      <c r="J57" s="469" t="s">
        <v>254</v>
      </c>
      <c r="K57" s="207" t="s">
        <v>299</v>
      </c>
      <c r="L57" s="177" t="s">
        <v>45</v>
      </c>
      <c r="M57" s="177"/>
      <c r="N57" s="179" t="s">
        <v>259</v>
      </c>
    </row>
    <row r="58" spans="1:14" x14ac:dyDescent="0.25">
      <c r="A58" s="196">
        <v>44701</v>
      </c>
      <c r="B58" s="197" t="s">
        <v>63</v>
      </c>
      <c r="C58" s="197" t="s">
        <v>174</v>
      </c>
      <c r="D58" s="198" t="s">
        <v>14</v>
      </c>
      <c r="E58" s="183">
        <v>5000</v>
      </c>
      <c r="F58" s="186"/>
      <c r="G58" s="344">
        <f t="shared" si="0"/>
        <v>430300</v>
      </c>
      <c r="H58" s="608" t="s">
        <v>42</v>
      </c>
      <c r="I58" s="177" t="s">
        <v>18</v>
      </c>
      <c r="J58" s="469" t="s">
        <v>254</v>
      </c>
      <c r="K58" s="207" t="s">
        <v>299</v>
      </c>
      <c r="L58" s="177" t="s">
        <v>45</v>
      </c>
      <c r="M58" s="177"/>
      <c r="N58" s="179" t="s">
        <v>260</v>
      </c>
    </row>
    <row r="59" spans="1:14" x14ac:dyDescent="0.25">
      <c r="A59" s="196">
        <v>44701</v>
      </c>
      <c r="B59" s="197" t="s">
        <v>63</v>
      </c>
      <c r="C59" s="197" t="s">
        <v>174</v>
      </c>
      <c r="D59" s="198" t="s">
        <v>14</v>
      </c>
      <c r="E59" s="183">
        <v>3000</v>
      </c>
      <c r="F59" s="186"/>
      <c r="G59" s="344">
        <f t="shared" si="0"/>
        <v>427300</v>
      </c>
      <c r="H59" s="608" t="s">
        <v>42</v>
      </c>
      <c r="I59" s="177" t="s">
        <v>18</v>
      </c>
      <c r="J59" s="469" t="s">
        <v>254</v>
      </c>
      <c r="K59" s="207" t="s">
        <v>299</v>
      </c>
      <c r="L59" s="177" t="s">
        <v>45</v>
      </c>
      <c r="M59" s="177"/>
      <c r="N59" s="179" t="s">
        <v>261</v>
      </c>
    </row>
    <row r="60" spans="1:14" x14ac:dyDescent="0.25">
      <c r="A60" s="182">
        <v>44701</v>
      </c>
      <c r="B60" s="197" t="s">
        <v>63</v>
      </c>
      <c r="C60" s="197" t="s">
        <v>174</v>
      </c>
      <c r="D60" s="198" t="s">
        <v>14</v>
      </c>
      <c r="E60" s="174">
        <v>2000</v>
      </c>
      <c r="F60" s="174"/>
      <c r="G60" s="344">
        <f t="shared" si="0"/>
        <v>425300</v>
      </c>
      <c r="H60" s="608" t="s">
        <v>42</v>
      </c>
      <c r="I60" s="177" t="s">
        <v>18</v>
      </c>
      <c r="J60" s="469" t="s">
        <v>254</v>
      </c>
      <c r="K60" s="207" t="s">
        <v>299</v>
      </c>
      <c r="L60" s="177" t="s">
        <v>45</v>
      </c>
      <c r="M60" s="177"/>
      <c r="N60" s="179" t="s">
        <v>262</v>
      </c>
    </row>
    <row r="61" spans="1:14" x14ac:dyDescent="0.25">
      <c r="A61" s="182">
        <v>44701</v>
      </c>
      <c r="B61" s="197" t="s">
        <v>133</v>
      </c>
      <c r="C61" s="197" t="s">
        <v>49</v>
      </c>
      <c r="D61" s="554" t="s">
        <v>14</v>
      </c>
      <c r="E61" s="174"/>
      <c r="F61" s="190">
        <v>-3000</v>
      </c>
      <c r="G61" s="344">
        <f t="shared" si="0"/>
        <v>422300</v>
      </c>
      <c r="H61" s="608" t="s">
        <v>42</v>
      </c>
      <c r="I61" s="177" t="s">
        <v>18</v>
      </c>
      <c r="J61" s="469" t="s">
        <v>254</v>
      </c>
      <c r="K61" s="207" t="s">
        <v>299</v>
      </c>
      <c r="L61" s="177" t="s">
        <v>45</v>
      </c>
      <c r="M61" s="177"/>
      <c r="N61" s="179"/>
    </row>
    <row r="62" spans="1:14" x14ac:dyDescent="0.25">
      <c r="A62" s="474">
        <v>44704</v>
      </c>
      <c r="B62" s="203" t="s">
        <v>120</v>
      </c>
      <c r="C62" s="203" t="s">
        <v>49</v>
      </c>
      <c r="D62" s="297" t="s">
        <v>14</v>
      </c>
      <c r="E62" s="543"/>
      <c r="F62" s="579">
        <v>130000</v>
      </c>
      <c r="G62" s="541">
        <f t="shared" si="0"/>
        <v>552300</v>
      </c>
      <c r="H62" s="580" t="s">
        <v>42</v>
      </c>
      <c r="I62" s="204" t="s">
        <v>18</v>
      </c>
      <c r="J62" s="567" t="s">
        <v>255</v>
      </c>
      <c r="K62" s="207" t="s">
        <v>299</v>
      </c>
      <c r="L62" s="204" t="s">
        <v>45</v>
      </c>
      <c r="M62" s="204"/>
      <c r="N62" s="203"/>
    </row>
    <row r="63" spans="1:14" x14ac:dyDescent="0.25">
      <c r="A63" s="474">
        <v>44704</v>
      </c>
      <c r="B63" s="203" t="s">
        <v>120</v>
      </c>
      <c r="C63" s="203" t="s">
        <v>49</v>
      </c>
      <c r="D63" s="297" t="s">
        <v>14</v>
      </c>
      <c r="E63" s="543"/>
      <c r="F63" s="590">
        <v>20000</v>
      </c>
      <c r="G63" s="541">
        <f t="shared" si="0"/>
        <v>572300</v>
      </c>
      <c r="H63" s="580" t="s">
        <v>42</v>
      </c>
      <c r="I63" s="204" t="s">
        <v>18</v>
      </c>
      <c r="J63" s="567" t="s">
        <v>256</v>
      </c>
      <c r="K63" s="207" t="s">
        <v>299</v>
      </c>
      <c r="L63" s="204" t="s">
        <v>45</v>
      </c>
      <c r="M63" s="204"/>
      <c r="N63" s="203"/>
    </row>
    <row r="64" spans="1:14" x14ac:dyDescent="0.25">
      <c r="A64" s="196">
        <v>44704</v>
      </c>
      <c r="B64" s="179" t="s">
        <v>203</v>
      </c>
      <c r="C64" s="383" t="s">
        <v>134</v>
      </c>
      <c r="D64" s="384" t="s">
        <v>81</v>
      </c>
      <c r="E64" s="479">
        <v>130000</v>
      </c>
      <c r="F64" s="438"/>
      <c r="G64" s="344">
        <f t="shared" si="0"/>
        <v>442300</v>
      </c>
      <c r="H64" s="608" t="s">
        <v>42</v>
      </c>
      <c r="I64" s="177" t="s">
        <v>18</v>
      </c>
      <c r="J64" s="576" t="s">
        <v>251</v>
      </c>
      <c r="K64" s="207" t="s">
        <v>299</v>
      </c>
      <c r="L64" s="177" t="s">
        <v>45</v>
      </c>
      <c r="M64" s="177"/>
      <c r="N64" s="179"/>
    </row>
    <row r="65" spans="1:14" x14ac:dyDescent="0.25">
      <c r="A65" s="196">
        <v>44704</v>
      </c>
      <c r="B65" s="179" t="s">
        <v>63</v>
      </c>
      <c r="C65" s="383" t="s">
        <v>174</v>
      </c>
      <c r="D65" s="384" t="s">
        <v>14</v>
      </c>
      <c r="E65" s="479">
        <v>10000</v>
      </c>
      <c r="F65" s="438"/>
      <c r="G65" s="344">
        <f t="shared" si="0"/>
        <v>432300</v>
      </c>
      <c r="H65" s="608" t="s">
        <v>42</v>
      </c>
      <c r="I65" s="177" t="s">
        <v>18</v>
      </c>
      <c r="J65" s="469" t="s">
        <v>256</v>
      </c>
      <c r="K65" s="207" t="s">
        <v>299</v>
      </c>
      <c r="L65" s="177" t="s">
        <v>45</v>
      </c>
      <c r="M65" s="177"/>
      <c r="N65" s="179" t="s">
        <v>263</v>
      </c>
    </row>
    <row r="66" spans="1:14" x14ac:dyDescent="0.25">
      <c r="A66" s="196">
        <v>44704</v>
      </c>
      <c r="B66" s="179" t="s">
        <v>63</v>
      </c>
      <c r="C66" s="383" t="s">
        <v>174</v>
      </c>
      <c r="D66" s="384" t="s">
        <v>14</v>
      </c>
      <c r="E66" s="479">
        <v>10000</v>
      </c>
      <c r="F66" s="438"/>
      <c r="G66" s="344">
        <f t="shared" si="0"/>
        <v>422300</v>
      </c>
      <c r="H66" s="608" t="s">
        <v>42</v>
      </c>
      <c r="I66" s="177" t="s">
        <v>18</v>
      </c>
      <c r="J66" s="469" t="s">
        <v>256</v>
      </c>
      <c r="K66" s="207" t="s">
        <v>299</v>
      </c>
      <c r="L66" s="177" t="s">
        <v>45</v>
      </c>
      <c r="M66" s="177"/>
      <c r="N66" s="179" t="s">
        <v>264</v>
      </c>
    </row>
    <row r="67" spans="1:14" x14ac:dyDescent="0.25">
      <c r="A67" s="474">
        <v>44705</v>
      </c>
      <c r="B67" s="203" t="s">
        <v>120</v>
      </c>
      <c r="C67" s="203" t="s">
        <v>49</v>
      </c>
      <c r="D67" s="297" t="s">
        <v>14</v>
      </c>
      <c r="E67" s="543"/>
      <c r="F67" s="590">
        <v>18000</v>
      </c>
      <c r="G67" s="541">
        <f t="shared" si="0"/>
        <v>440300</v>
      </c>
      <c r="H67" s="580" t="s">
        <v>42</v>
      </c>
      <c r="I67" s="204" t="s">
        <v>18</v>
      </c>
      <c r="J67" s="567" t="s">
        <v>257</v>
      </c>
      <c r="K67" s="207" t="s">
        <v>299</v>
      </c>
      <c r="L67" s="204" t="s">
        <v>45</v>
      </c>
      <c r="M67" s="204"/>
      <c r="N67" s="203"/>
    </row>
    <row r="68" spans="1:14" x14ac:dyDescent="0.25">
      <c r="A68" s="632">
        <v>44705</v>
      </c>
      <c r="B68" s="203" t="s">
        <v>120</v>
      </c>
      <c r="C68" s="203" t="s">
        <v>49</v>
      </c>
      <c r="D68" s="203" t="s">
        <v>14</v>
      </c>
      <c r="E68" s="543"/>
      <c r="F68" s="590">
        <v>145000</v>
      </c>
      <c r="G68" s="541">
        <f t="shared" si="0"/>
        <v>585300</v>
      </c>
      <c r="H68" s="580" t="s">
        <v>42</v>
      </c>
      <c r="I68" s="204" t="s">
        <v>18</v>
      </c>
      <c r="J68" s="567" t="s">
        <v>258</v>
      </c>
      <c r="K68" s="207" t="s">
        <v>299</v>
      </c>
      <c r="L68" s="204" t="s">
        <v>45</v>
      </c>
      <c r="M68" s="204"/>
      <c r="N68" s="203"/>
    </row>
    <row r="69" spans="1:14" x14ac:dyDescent="0.25">
      <c r="A69" s="182">
        <v>44705</v>
      </c>
      <c r="B69" s="177" t="s">
        <v>63</v>
      </c>
      <c r="C69" s="177" t="s">
        <v>174</v>
      </c>
      <c r="D69" s="177" t="s">
        <v>14</v>
      </c>
      <c r="E69" s="438">
        <v>7000</v>
      </c>
      <c r="F69" s="438"/>
      <c r="G69" s="344">
        <f t="shared" si="0"/>
        <v>578300</v>
      </c>
      <c r="H69" s="218" t="s">
        <v>42</v>
      </c>
      <c r="I69" s="177" t="s">
        <v>18</v>
      </c>
      <c r="J69" s="469" t="s">
        <v>257</v>
      </c>
      <c r="K69" s="207" t="s">
        <v>299</v>
      </c>
      <c r="L69" s="177" t="s">
        <v>45</v>
      </c>
      <c r="M69" s="177"/>
      <c r="N69" s="179" t="s">
        <v>259</v>
      </c>
    </row>
    <row r="70" spans="1:14" x14ac:dyDescent="0.25">
      <c r="A70" s="182">
        <v>44705</v>
      </c>
      <c r="B70" s="177" t="s">
        <v>63</v>
      </c>
      <c r="C70" s="177" t="s">
        <v>174</v>
      </c>
      <c r="D70" s="177" t="s">
        <v>14</v>
      </c>
      <c r="E70" s="192">
        <v>5000</v>
      </c>
      <c r="F70" s="438"/>
      <c r="G70" s="344">
        <f t="shared" si="0"/>
        <v>573300</v>
      </c>
      <c r="H70" s="218" t="s">
        <v>42</v>
      </c>
      <c r="I70" s="177" t="s">
        <v>18</v>
      </c>
      <c r="J70" s="469" t="s">
        <v>257</v>
      </c>
      <c r="K70" s="207" t="s">
        <v>299</v>
      </c>
      <c r="L70" s="177" t="s">
        <v>45</v>
      </c>
      <c r="M70" s="177"/>
      <c r="N70" s="179" t="s">
        <v>265</v>
      </c>
    </row>
    <row r="71" spans="1:14" x14ac:dyDescent="0.25">
      <c r="A71" s="182">
        <v>44705</v>
      </c>
      <c r="B71" s="177" t="s">
        <v>63</v>
      </c>
      <c r="C71" s="177" t="s">
        <v>174</v>
      </c>
      <c r="D71" s="177" t="s">
        <v>14</v>
      </c>
      <c r="E71" s="192">
        <v>4000</v>
      </c>
      <c r="F71" s="438"/>
      <c r="G71" s="344">
        <f t="shared" si="0"/>
        <v>569300</v>
      </c>
      <c r="H71" s="218" t="s">
        <v>42</v>
      </c>
      <c r="I71" s="177" t="s">
        <v>18</v>
      </c>
      <c r="J71" s="469" t="s">
        <v>257</v>
      </c>
      <c r="K71" s="207" t="s">
        <v>299</v>
      </c>
      <c r="L71" s="177" t="s">
        <v>45</v>
      </c>
      <c r="M71" s="177"/>
      <c r="N71" s="179" t="s">
        <v>129</v>
      </c>
    </row>
    <row r="72" spans="1:14" x14ac:dyDescent="0.25">
      <c r="A72" s="182">
        <v>44705</v>
      </c>
      <c r="B72" s="177" t="s">
        <v>172</v>
      </c>
      <c r="C72" s="177" t="s">
        <v>124</v>
      </c>
      <c r="D72" s="177" t="s">
        <v>81</v>
      </c>
      <c r="E72" s="438">
        <v>13000</v>
      </c>
      <c r="F72" s="438"/>
      <c r="G72" s="344">
        <f t="shared" si="0"/>
        <v>556300</v>
      </c>
      <c r="H72" s="218" t="s">
        <v>42</v>
      </c>
      <c r="I72" s="177" t="s">
        <v>18</v>
      </c>
      <c r="J72" s="469" t="s">
        <v>266</v>
      </c>
      <c r="K72" s="207" t="s">
        <v>299</v>
      </c>
      <c r="L72" s="177" t="s">
        <v>45</v>
      </c>
      <c r="M72" s="177"/>
      <c r="N72" s="179"/>
    </row>
    <row r="73" spans="1:14" x14ac:dyDescent="0.25">
      <c r="A73" s="182">
        <v>44705</v>
      </c>
      <c r="B73" s="177" t="s">
        <v>204</v>
      </c>
      <c r="C73" s="177" t="s">
        <v>124</v>
      </c>
      <c r="D73" s="177" t="s">
        <v>81</v>
      </c>
      <c r="E73" s="438">
        <v>4200</v>
      </c>
      <c r="F73" s="438"/>
      <c r="G73" s="344">
        <f t="shared" si="0"/>
        <v>552100</v>
      </c>
      <c r="H73" s="218" t="s">
        <v>42</v>
      </c>
      <c r="I73" s="177" t="s">
        <v>18</v>
      </c>
      <c r="J73" s="469" t="s">
        <v>266</v>
      </c>
      <c r="K73" s="207" t="s">
        <v>299</v>
      </c>
      <c r="L73" s="177" t="s">
        <v>45</v>
      </c>
      <c r="M73" s="177"/>
      <c r="N73" s="179"/>
    </row>
    <row r="74" spans="1:14" x14ac:dyDescent="0.25">
      <c r="A74" s="182">
        <v>44705</v>
      </c>
      <c r="B74" s="177" t="s">
        <v>204</v>
      </c>
      <c r="C74" s="177" t="s">
        <v>124</v>
      </c>
      <c r="D74" s="177" t="s">
        <v>81</v>
      </c>
      <c r="E74" s="616">
        <v>5000</v>
      </c>
      <c r="F74" s="438"/>
      <c r="G74" s="344">
        <f t="shared" si="0"/>
        <v>547100</v>
      </c>
      <c r="H74" s="218" t="s">
        <v>42</v>
      </c>
      <c r="I74" s="177" t="s">
        <v>18</v>
      </c>
      <c r="J74" s="469" t="s">
        <v>267</v>
      </c>
      <c r="K74" s="207" t="s">
        <v>299</v>
      </c>
      <c r="L74" s="177" t="s">
        <v>45</v>
      </c>
      <c r="M74" s="177"/>
      <c r="N74" s="179"/>
    </row>
    <row r="75" spans="1:14" x14ac:dyDescent="0.25">
      <c r="A75" s="182">
        <v>44705</v>
      </c>
      <c r="B75" s="177" t="s">
        <v>205</v>
      </c>
      <c r="C75" s="177" t="s">
        <v>124</v>
      </c>
      <c r="D75" s="177" t="s">
        <v>81</v>
      </c>
      <c r="E75" s="438">
        <v>24000</v>
      </c>
      <c r="F75" s="438"/>
      <c r="G75" s="344">
        <f t="shared" si="0"/>
        <v>523100</v>
      </c>
      <c r="H75" s="218" t="s">
        <v>42</v>
      </c>
      <c r="I75" s="177" t="s">
        <v>18</v>
      </c>
      <c r="J75" s="469" t="s">
        <v>266</v>
      </c>
      <c r="K75" s="207" t="s">
        <v>299</v>
      </c>
      <c r="L75" s="177" t="s">
        <v>45</v>
      </c>
      <c r="M75" s="177"/>
      <c r="N75" s="179"/>
    </row>
    <row r="76" spans="1:14" x14ac:dyDescent="0.25">
      <c r="A76" s="182">
        <v>44706</v>
      </c>
      <c r="B76" s="177" t="s">
        <v>206</v>
      </c>
      <c r="C76" s="177" t="s">
        <v>124</v>
      </c>
      <c r="D76" s="177" t="s">
        <v>81</v>
      </c>
      <c r="E76" s="438">
        <v>60000</v>
      </c>
      <c r="F76" s="438"/>
      <c r="G76" s="344">
        <f t="shared" si="0"/>
        <v>463100</v>
      </c>
      <c r="H76" s="218" t="s">
        <v>42</v>
      </c>
      <c r="I76" s="177" t="s">
        <v>18</v>
      </c>
      <c r="J76" s="469" t="s">
        <v>268</v>
      </c>
      <c r="K76" s="207" t="s">
        <v>299</v>
      </c>
      <c r="L76" s="177" t="s">
        <v>45</v>
      </c>
      <c r="M76" s="177"/>
      <c r="N76" s="179"/>
    </row>
    <row r="77" spans="1:14" x14ac:dyDescent="0.25">
      <c r="A77" s="182">
        <v>44706</v>
      </c>
      <c r="B77" s="177" t="s">
        <v>207</v>
      </c>
      <c r="C77" s="177" t="s">
        <v>124</v>
      </c>
      <c r="D77" s="177" t="s">
        <v>81</v>
      </c>
      <c r="E77" s="438">
        <v>14000</v>
      </c>
      <c r="F77" s="438"/>
      <c r="G77" s="344">
        <f t="shared" si="0"/>
        <v>449100</v>
      </c>
      <c r="H77" s="218" t="s">
        <v>42</v>
      </c>
      <c r="I77" s="177" t="s">
        <v>18</v>
      </c>
      <c r="J77" s="469" t="s">
        <v>268</v>
      </c>
      <c r="K77" s="207" t="s">
        <v>299</v>
      </c>
      <c r="L77" s="177" t="s">
        <v>45</v>
      </c>
      <c r="M77" s="177"/>
      <c r="N77" s="179"/>
    </row>
    <row r="78" spans="1:14" x14ac:dyDescent="0.25">
      <c r="A78" s="182">
        <v>44706</v>
      </c>
      <c r="B78" s="177" t="s">
        <v>207</v>
      </c>
      <c r="C78" s="177" t="s">
        <v>124</v>
      </c>
      <c r="D78" s="177" t="s">
        <v>81</v>
      </c>
      <c r="E78" s="438">
        <v>26000</v>
      </c>
      <c r="F78" s="438"/>
      <c r="G78" s="344">
        <f t="shared" si="0"/>
        <v>423100</v>
      </c>
      <c r="H78" s="218" t="s">
        <v>42</v>
      </c>
      <c r="I78" s="177" t="s">
        <v>18</v>
      </c>
      <c r="J78" s="469" t="s">
        <v>268</v>
      </c>
      <c r="K78" s="207" t="s">
        <v>299</v>
      </c>
      <c r="L78" s="177" t="s">
        <v>45</v>
      </c>
      <c r="M78" s="177"/>
      <c r="N78" s="179"/>
    </row>
    <row r="79" spans="1:14" x14ac:dyDescent="0.25">
      <c r="A79" s="182">
        <v>44706</v>
      </c>
      <c r="B79" s="177" t="s">
        <v>133</v>
      </c>
      <c r="C79" s="177" t="s">
        <v>49</v>
      </c>
      <c r="D79" s="177" t="s">
        <v>81</v>
      </c>
      <c r="E79" s="438"/>
      <c r="F79" s="438">
        <v>-2000</v>
      </c>
      <c r="G79" s="344">
        <f t="shared" si="0"/>
        <v>421100</v>
      </c>
      <c r="H79" s="218" t="s">
        <v>42</v>
      </c>
      <c r="I79" s="177" t="s">
        <v>18</v>
      </c>
      <c r="J79" s="633" t="s">
        <v>257</v>
      </c>
      <c r="K79" s="207" t="s">
        <v>299</v>
      </c>
      <c r="L79" s="177" t="s">
        <v>45</v>
      </c>
      <c r="M79" s="177"/>
      <c r="N79" s="179"/>
    </row>
    <row r="80" spans="1:14" x14ac:dyDescent="0.25">
      <c r="A80" s="632">
        <v>44737</v>
      </c>
      <c r="B80" s="204" t="s">
        <v>120</v>
      </c>
      <c r="C80" s="204" t="s">
        <v>49</v>
      </c>
      <c r="D80" s="204" t="s">
        <v>14</v>
      </c>
      <c r="E80" s="590"/>
      <c r="F80" s="590">
        <v>14000</v>
      </c>
      <c r="G80" s="541">
        <f t="shared" si="0"/>
        <v>435100</v>
      </c>
      <c r="H80" s="580" t="s">
        <v>42</v>
      </c>
      <c r="I80" s="204" t="s">
        <v>18</v>
      </c>
      <c r="J80" s="631" t="s">
        <v>269</v>
      </c>
      <c r="K80" s="207" t="s">
        <v>299</v>
      </c>
      <c r="L80" s="204" t="s">
        <v>45</v>
      </c>
      <c r="M80" s="204"/>
      <c r="N80" s="203"/>
    </row>
    <row r="81" spans="1:14" x14ac:dyDescent="0.25">
      <c r="A81" s="182">
        <v>44737</v>
      </c>
      <c r="B81" s="177" t="s">
        <v>63</v>
      </c>
      <c r="C81" s="177" t="s">
        <v>174</v>
      </c>
      <c r="D81" s="177" t="s">
        <v>14</v>
      </c>
      <c r="E81" s="438">
        <v>7000</v>
      </c>
      <c r="F81" s="438"/>
      <c r="G81" s="344">
        <f t="shared" si="0"/>
        <v>428100</v>
      </c>
      <c r="H81" s="218" t="s">
        <v>42</v>
      </c>
      <c r="I81" s="177" t="s">
        <v>18</v>
      </c>
      <c r="J81" s="633" t="s">
        <v>269</v>
      </c>
      <c r="K81" s="207" t="s">
        <v>299</v>
      </c>
      <c r="L81" s="177" t="s">
        <v>45</v>
      </c>
      <c r="M81" s="177"/>
      <c r="N81" s="179" t="s">
        <v>210</v>
      </c>
    </row>
    <row r="82" spans="1:14" x14ac:dyDescent="0.25">
      <c r="A82" s="182">
        <v>44737</v>
      </c>
      <c r="B82" s="177" t="s">
        <v>63</v>
      </c>
      <c r="C82" s="177" t="s">
        <v>174</v>
      </c>
      <c r="D82" s="177" t="s">
        <v>14</v>
      </c>
      <c r="E82" s="438">
        <v>5000</v>
      </c>
      <c r="F82" s="438"/>
      <c r="G82" s="344">
        <f t="shared" si="0"/>
        <v>423100</v>
      </c>
      <c r="H82" s="218" t="s">
        <v>42</v>
      </c>
      <c r="I82" s="177" t="s">
        <v>18</v>
      </c>
      <c r="J82" s="633" t="s">
        <v>269</v>
      </c>
      <c r="K82" s="207" t="s">
        <v>299</v>
      </c>
      <c r="L82" s="177" t="s">
        <v>45</v>
      </c>
      <c r="M82" s="177"/>
      <c r="N82" s="179" t="s">
        <v>211</v>
      </c>
    </row>
    <row r="83" spans="1:14" x14ac:dyDescent="0.25">
      <c r="A83" s="196">
        <v>44737</v>
      </c>
      <c r="B83" s="177" t="s">
        <v>63</v>
      </c>
      <c r="C83" s="177" t="s">
        <v>174</v>
      </c>
      <c r="D83" s="177" t="s">
        <v>14</v>
      </c>
      <c r="E83" s="192">
        <v>2000</v>
      </c>
      <c r="F83" s="601"/>
      <c r="G83" s="344">
        <f t="shared" si="0"/>
        <v>421100</v>
      </c>
      <c r="H83" s="218" t="s">
        <v>42</v>
      </c>
      <c r="I83" s="177" t="s">
        <v>18</v>
      </c>
      <c r="J83" s="633" t="s">
        <v>269</v>
      </c>
      <c r="K83" s="207" t="s">
        <v>299</v>
      </c>
      <c r="L83" s="177" t="s">
        <v>45</v>
      </c>
      <c r="M83" s="177"/>
      <c r="N83" s="179" t="s">
        <v>129</v>
      </c>
    </row>
    <row r="84" spans="1:14" x14ac:dyDescent="0.25">
      <c r="A84" s="474">
        <v>27</v>
      </c>
      <c r="B84" s="203" t="s">
        <v>120</v>
      </c>
      <c r="C84" s="203" t="s">
        <v>49</v>
      </c>
      <c r="D84" s="297" t="s">
        <v>14</v>
      </c>
      <c r="E84" s="543"/>
      <c r="F84" s="590">
        <v>60000</v>
      </c>
      <c r="G84" s="541">
        <f t="shared" si="0"/>
        <v>481100</v>
      </c>
      <c r="H84" s="580" t="s">
        <v>42</v>
      </c>
      <c r="I84" s="204" t="s">
        <v>18</v>
      </c>
      <c r="J84" s="631" t="s">
        <v>276</v>
      </c>
      <c r="K84" s="207" t="s">
        <v>299</v>
      </c>
      <c r="L84" s="204" t="s">
        <v>45</v>
      </c>
      <c r="M84" s="204"/>
      <c r="N84" s="203"/>
    </row>
    <row r="85" spans="1:14" x14ac:dyDescent="0.25">
      <c r="A85" s="196">
        <v>44708</v>
      </c>
      <c r="B85" s="179" t="s">
        <v>63</v>
      </c>
      <c r="C85" s="383" t="s">
        <v>174</v>
      </c>
      <c r="D85" s="384" t="s">
        <v>14</v>
      </c>
      <c r="E85" s="479">
        <v>15000</v>
      </c>
      <c r="F85" s="438"/>
      <c r="G85" s="344">
        <f t="shared" ref="G85:G112" si="3">G84-E85+F85</f>
        <v>466100</v>
      </c>
      <c r="H85" s="608" t="s">
        <v>42</v>
      </c>
      <c r="I85" s="177" t="s">
        <v>18</v>
      </c>
      <c r="J85" s="633" t="s">
        <v>276</v>
      </c>
      <c r="K85" s="207" t="s">
        <v>299</v>
      </c>
      <c r="L85" s="177" t="s">
        <v>45</v>
      </c>
      <c r="M85" s="177"/>
      <c r="N85" s="179" t="s">
        <v>219</v>
      </c>
    </row>
    <row r="86" spans="1:14" x14ac:dyDescent="0.25">
      <c r="A86" s="196">
        <v>44708</v>
      </c>
      <c r="B86" s="179" t="s">
        <v>63</v>
      </c>
      <c r="C86" s="383" t="s">
        <v>174</v>
      </c>
      <c r="D86" s="384" t="s">
        <v>14</v>
      </c>
      <c r="E86" s="479">
        <v>18000</v>
      </c>
      <c r="F86" s="438"/>
      <c r="G86" s="344">
        <f t="shared" si="3"/>
        <v>448100</v>
      </c>
      <c r="H86" s="608" t="s">
        <v>42</v>
      </c>
      <c r="I86" s="177" t="s">
        <v>18</v>
      </c>
      <c r="J86" s="633" t="s">
        <v>276</v>
      </c>
      <c r="K86" s="207" t="s">
        <v>299</v>
      </c>
      <c r="L86" s="177" t="s">
        <v>45</v>
      </c>
      <c r="M86" s="177"/>
      <c r="N86" s="179" t="s">
        <v>220</v>
      </c>
    </row>
    <row r="87" spans="1:14" x14ac:dyDescent="0.25">
      <c r="A87" s="196">
        <v>44708</v>
      </c>
      <c r="B87" s="179" t="s">
        <v>222</v>
      </c>
      <c r="C87" s="383" t="s">
        <v>222</v>
      </c>
      <c r="D87" s="384" t="s">
        <v>14</v>
      </c>
      <c r="E87" s="479">
        <v>5000</v>
      </c>
      <c r="F87" s="438"/>
      <c r="G87" s="344">
        <f t="shared" si="3"/>
        <v>443100</v>
      </c>
      <c r="H87" s="608" t="s">
        <v>42</v>
      </c>
      <c r="I87" s="177" t="s">
        <v>18</v>
      </c>
      <c r="J87" s="633" t="s">
        <v>276</v>
      </c>
      <c r="K87" s="207" t="s">
        <v>299</v>
      </c>
      <c r="L87" s="177" t="s">
        <v>45</v>
      </c>
      <c r="M87" s="177"/>
      <c r="N87" s="179"/>
    </row>
    <row r="88" spans="1:14" x14ac:dyDescent="0.25">
      <c r="A88" s="196">
        <v>44708</v>
      </c>
      <c r="B88" s="179" t="s">
        <v>222</v>
      </c>
      <c r="C88" s="383" t="s">
        <v>222</v>
      </c>
      <c r="D88" s="384" t="s">
        <v>14</v>
      </c>
      <c r="E88" s="479">
        <v>5000</v>
      </c>
      <c r="F88" s="438"/>
      <c r="G88" s="344">
        <f t="shared" si="3"/>
        <v>438100</v>
      </c>
      <c r="H88" s="608" t="s">
        <v>42</v>
      </c>
      <c r="I88" s="177" t="s">
        <v>18</v>
      </c>
      <c r="J88" s="633" t="s">
        <v>276</v>
      </c>
      <c r="K88" s="207" t="s">
        <v>299</v>
      </c>
      <c r="L88" s="177" t="s">
        <v>45</v>
      </c>
      <c r="M88" s="177"/>
      <c r="N88" s="179"/>
    </row>
    <row r="89" spans="1:14" x14ac:dyDescent="0.25">
      <c r="A89" s="196">
        <v>44708</v>
      </c>
      <c r="B89" s="179" t="s">
        <v>222</v>
      </c>
      <c r="C89" s="383" t="s">
        <v>222</v>
      </c>
      <c r="D89" s="384" t="s">
        <v>14</v>
      </c>
      <c r="E89" s="479">
        <v>2000</v>
      </c>
      <c r="F89" s="438"/>
      <c r="G89" s="344">
        <f t="shared" si="3"/>
        <v>436100</v>
      </c>
      <c r="H89" s="608" t="s">
        <v>42</v>
      </c>
      <c r="I89" s="177" t="s">
        <v>18</v>
      </c>
      <c r="J89" s="633" t="s">
        <v>276</v>
      </c>
      <c r="K89" s="207" t="s">
        <v>299</v>
      </c>
      <c r="L89" s="177" t="s">
        <v>45</v>
      </c>
      <c r="M89" s="177"/>
      <c r="N89" s="179"/>
    </row>
    <row r="90" spans="1:14" x14ac:dyDescent="0.25">
      <c r="A90" s="196">
        <v>44708</v>
      </c>
      <c r="B90" s="179" t="s">
        <v>222</v>
      </c>
      <c r="C90" s="383" t="s">
        <v>222</v>
      </c>
      <c r="D90" s="384" t="s">
        <v>14</v>
      </c>
      <c r="E90" s="479">
        <v>2000</v>
      </c>
      <c r="F90" s="438"/>
      <c r="G90" s="344">
        <f t="shared" si="3"/>
        <v>434100</v>
      </c>
      <c r="H90" s="608" t="s">
        <v>42</v>
      </c>
      <c r="I90" s="177" t="s">
        <v>18</v>
      </c>
      <c r="J90" s="633" t="s">
        <v>276</v>
      </c>
      <c r="K90" s="207" t="s">
        <v>299</v>
      </c>
      <c r="L90" s="177" t="s">
        <v>45</v>
      </c>
      <c r="M90" s="177"/>
      <c r="N90" s="179"/>
    </row>
    <row r="91" spans="1:14" x14ac:dyDescent="0.25">
      <c r="A91" s="196">
        <v>44708</v>
      </c>
      <c r="B91" s="179" t="s">
        <v>133</v>
      </c>
      <c r="C91" s="383" t="s">
        <v>49</v>
      </c>
      <c r="D91" s="384" t="s">
        <v>14</v>
      </c>
      <c r="E91" s="479"/>
      <c r="F91" s="438">
        <v>-13000</v>
      </c>
      <c r="G91" s="344">
        <f t="shared" si="3"/>
        <v>421100</v>
      </c>
      <c r="H91" s="608" t="s">
        <v>42</v>
      </c>
      <c r="I91" s="177" t="s">
        <v>18</v>
      </c>
      <c r="J91" s="633" t="s">
        <v>276</v>
      </c>
      <c r="K91" s="207" t="s">
        <v>299</v>
      </c>
      <c r="L91" s="177" t="s">
        <v>45</v>
      </c>
      <c r="M91" s="177"/>
      <c r="N91" s="179"/>
    </row>
    <row r="92" spans="1:14" x14ac:dyDescent="0.25">
      <c r="A92" s="474">
        <v>44708</v>
      </c>
      <c r="B92" s="203" t="s">
        <v>120</v>
      </c>
      <c r="C92" s="203" t="s">
        <v>49</v>
      </c>
      <c r="D92" s="297" t="s">
        <v>14</v>
      </c>
      <c r="E92" s="543"/>
      <c r="F92" s="590">
        <v>26000</v>
      </c>
      <c r="G92" s="541">
        <f t="shared" si="3"/>
        <v>447100</v>
      </c>
      <c r="H92" s="580" t="s">
        <v>42</v>
      </c>
      <c r="I92" s="204" t="s">
        <v>18</v>
      </c>
      <c r="J92" s="631" t="s">
        <v>278</v>
      </c>
      <c r="K92" s="207" t="s">
        <v>299</v>
      </c>
      <c r="L92" s="204" t="s">
        <v>45</v>
      </c>
      <c r="M92" s="204"/>
      <c r="N92" s="203"/>
    </row>
    <row r="93" spans="1:14" x14ac:dyDescent="0.25">
      <c r="A93" s="196">
        <v>44708</v>
      </c>
      <c r="B93" s="179" t="s">
        <v>63</v>
      </c>
      <c r="C93" s="383" t="s">
        <v>174</v>
      </c>
      <c r="D93" s="384" t="s">
        <v>14</v>
      </c>
      <c r="E93" s="479">
        <v>3000</v>
      </c>
      <c r="F93" s="438"/>
      <c r="G93" s="344">
        <f t="shared" si="3"/>
        <v>444100</v>
      </c>
      <c r="H93" s="608" t="s">
        <v>42</v>
      </c>
      <c r="I93" s="177" t="s">
        <v>18</v>
      </c>
      <c r="J93" s="633" t="s">
        <v>278</v>
      </c>
      <c r="K93" s="207" t="s">
        <v>299</v>
      </c>
      <c r="L93" s="177" t="s">
        <v>45</v>
      </c>
      <c r="M93" s="177"/>
      <c r="N93" s="179" t="s">
        <v>221</v>
      </c>
    </row>
    <row r="94" spans="1:14" x14ac:dyDescent="0.25">
      <c r="A94" s="196">
        <v>44708</v>
      </c>
      <c r="B94" s="179" t="s">
        <v>63</v>
      </c>
      <c r="C94" s="383" t="s">
        <v>174</v>
      </c>
      <c r="D94" s="384" t="s">
        <v>14</v>
      </c>
      <c r="E94" s="479">
        <v>3000</v>
      </c>
      <c r="F94" s="438"/>
      <c r="G94" s="344">
        <f t="shared" si="3"/>
        <v>441100</v>
      </c>
      <c r="H94" s="608" t="s">
        <v>42</v>
      </c>
      <c r="I94" s="177" t="s">
        <v>18</v>
      </c>
      <c r="J94" s="633"/>
      <c r="K94" s="207" t="s">
        <v>299</v>
      </c>
      <c r="L94" s="177" t="s">
        <v>45</v>
      </c>
      <c r="M94" s="177"/>
      <c r="N94" s="179"/>
    </row>
    <row r="95" spans="1:14" x14ac:dyDescent="0.25">
      <c r="A95" s="196">
        <v>44711</v>
      </c>
      <c r="B95" s="179" t="s">
        <v>284</v>
      </c>
      <c r="C95" s="383" t="s">
        <v>153</v>
      </c>
      <c r="D95" s="384" t="s">
        <v>153</v>
      </c>
      <c r="E95" s="479">
        <v>150000</v>
      </c>
      <c r="F95" s="438"/>
      <c r="G95" s="344">
        <f t="shared" si="3"/>
        <v>291100</v>
      </c>
      <c r="H95" s="608" t="s">
        <v>42</v>
      </c>
      <c r="I95" s="177" t="s">
        <v>18</v>
      </c>
      <c r="J95" s="633"/>
      <c r="K95" s="207" t="s">
        <v>299</v>
      </c>
      <c r="L95" s="177" t="s">
        <v>45</v>
      </c>
      <c r="M95" s="177"/>
      <c r="N95" s="179"/>
    </row>
    <row r="96" spans="1:14" x14ac:dyDescent="0.25">
      <c r="A96" s="196">
        <v>44711</v>
      </c>
      <c r="B96" s="179" t="s">
        <v>284</v>
      </c>
      <c r="C96" s="383" t="s">
        <v>153</v>
      </c>
      <c r="D96" s="384" t="s">
        <v>153</v>
      </c>
      <c r="E96" s="479">
        <v>100000</v>
      </c>
      <c r="F96" s="438"/>
      <c r="G96" s="344">
        <f t="shared" si="3"/>
        <v>191100</v>
      </c>
      <c r="H96" s="608" t="s">
        <v>42</v>
      </c>
      <c r="I96" s="177" t="s">
        <v>18</v>
      </c>
      <c r="J96" s="633"/>
      <c r="K96" s="207" t="s">
        <v>299</v>
      </c>
      <c r="L96" s="177" t="s">
        <v>45</v>
      </c>
      <c r="M96" s="177"/>
      <c r="N96" s="179"/>
    </row>
    <row r="97" spans="1:14" x14ac:dyDescent="0.25">
      <c r="A97" s="196">
        <v>44711</v>
      </c>
      <c r="B97" s="179" t="s">
        <v>285</v>
      </c>
      <c r="C97" s="383" t="s">
        <v>153</v>
      </c>
      <c r="D97" s="384" t="s">
        <v>153</v>
      </c>
      <c r="E97" s="479">
        <v>15000</v>
      </c>
      <c r="F97" s="438"/>
      <c r="G97" s="344">
        <f t="shared" si="3"/>
        <v>176100</v>
      </c>
      <c r="H97" s="608" t="s">
        <v>42</v>
      </c>
      <c r="I97" s="177" t="s">
        <v>18</v>
      </c>
      <c r="J97" s="633"/>
      <c r="K97" s="207" t="s">
        <v>299</v>
      </c>
      <c r="L97" s="177" t="s">
        <v>45</v>
      </c>
      <c r="M97" s="177"/>
      <c r="N97" s="179"/>
    </row>
    <row r="98" spans="1:14" x14ac:dyDescent="0.25">
      <c r="A98" s="196">
        <v>44711</v>
      </c>
      <c r="B98" s="179" t="s">
        <v>285</v>
      </c>
      <c r="C98" s="383" t="s">
        <v>153</v>
      </c>
      <c r="D98" s="384" t="s">
        <v>153</v>
      </c>
      <c r="E98" s="479">
        <v>11000</v>
      </c>
      <c r="F98" s="438"/>
      <c r="G98" s="344">
        <f t="shared" si="3"/>
        <v>165100</v>
      </c>
      <c r="H98" s="608" t="s">
        <v>42</v>
      </c>
      <c r="I98" s="177" t="s">
        <v>18</v>
      </c>
      <c r="J98" s="633"/>
      <c r="K98" s="207" t="s">
        <v>299</v>
      </c>
      <c r="L98" s="177" t="s">
        <v>45</v>
      </c>
      <c r="M98" s="177"/>
      <c r="N98" s="179"/>
    </row>
    <row r="99" spans="1:14" x14ac:dyDescent="0.25">
      <c r="A99" s="196">
        <v>44711</v>
      </c>
      <c r="B99" s="179" t="s">
        <v>286</v>
      </c>
      <c r="C99" s="383" t="s">
        <v>153</v>
      </c>
      <c r="D99" s="384" t="s">
        <v>153</v>
      </c>
      <c r="E99" s="479">
        <v>18500</v>
      </c>
      <c r="F99" s="438"/>
      <c r="G99" s="344">
        <f t="shared" si="3"/>
        <v>146600</v>
      </c>
      <c r="H99" s="608" t="s">
        <v>42</v>
      </c>
      <c r="I99" s="177" t="s">
        <v>18</v>
      </c>
      <c r="J99" s="633"/>
      <c r="K99" s="207" t="s">
        <v>299</v>
      </c>
      <c r="L99" s="177" t="s">
        <v>45</v>
      </c>
      <c r="M99" s="177"/>
      <c r="N99" s="179"/>
    </row>
    <row r="100" spans="1:14" x14ac:dyDescent="0.25">
      <c r="A100" s="196">
        <v>44711</v>
      </c>
      <c r="B100" s="179" t="s">
        <v>286</v>
      </c>
      <c r="C100" s="383" t="s">
        <v>153</v>
      </c>
      <c r="D100" s="384" t="s">
        <v>153</v>
      </c>
      <c r="E100" s="479">
        <v>3500</v>
      </c>
      <c r="F100" s="438"/>
      <c r="G100" s="344">
        <f t="shared" si="3"/>
        <v>143100</v>
      </c>
      <c r="H100" s="608" t="s">
        <v>42</v>
      </c>
      <c r="I100" s="177" t="s">
        <v>18</v>
      </c>
      <c r="J100" s="633"/>
      <c r="K100" s="207" t="s">
        <v>299</v>
      </c>
      <c r="L100" s="177" t="s">
        <v>45</v>
      </c>
      <c r="M100" s="177"/>
      <c r="N100" s="179"/>
    </row>
    <row r="101" spans="1:14" x14ac:dyDescent="0.25">
      <c r="A101" s="196">
        <v>44711</v>
      </c>
      <c r="B101" s="179" t="s">
        <v>286</v>
      </c>
      <c r="C101" s="383" t="s">
        <v>153</v>
      </c>
      <c r="D101" s="384" t="s">
        <v>153</v>
      </c>
      <c r="E101" s="479">
        <v>6400</v>
      </c>
      <c r="F101" s="438"/>
      <c r="G101" s="344">
        <f t="shared" si="3"/>
        <v>136700</v>
      </c>
      <c r="H101" s="608" t="s">
        <v>42</v>
      </c>
      <c r="I101" s="177" t="s">
        <v>18</v>
      </c>
      <c r="J101" s="633"/>
      <c r="K101" s="207" t="s">
        <v>299</v>
      </c>
      <c r="L101" s="177" t="s">
        <v>45</v>
      </c>
      <c r="M101" s="177"/>
      <c r="N101" s="179"/>
    </row>
    <row r="102" spans="1:14" x14ac:dyDescent="0.25">
      <c r="A102" s="196">
        <v>44711</v>
      </c>
      <c r="B102" s="179" t="s">
        <v>287</v>
      </c>
      <c r="C102" s="383" t="s">
        <v>153</v>
      </c>
      <c r="D102" s="384" t="s">
        <v>153</v>
      </c>
      <c r="E102" s="479">
        <v>40000</v>
      </c>
      <c r="F102" s="438"/>
      <c r="G102" s="344">
        <f t="shared" si="3"/>
        <v>96700</v>
      </c>
      <c r="H102" s="608" t="s">
        <v>42</v>
      </c>
      <c r="I102" s="177" t="s">
        <v>18</v>
      </c>
      <c r="J102" s="633"/>
      <c r="K102" s="207" t="s">
        <v>299</v>
      </c>
      <c r="L102" s="177" t="s">
        <v>45</v>
      </c>
      <c r="M102" s="177"/>
      <c r="N102" s="179"/>
    </row>
    <row r="103" spans="1:14" ht="17.25" customHeight="1" x14ac:dyDescent="0.25">
      <c r="A103" s="196">
        <v>44711</v>
      </c>
      <c r="B103" s="179" t="s">
        <v>288</v>
      </c>
      <c r="C103" s="383" t="s">
        <v>153</v>
      </c>
      <c r="D103" s="384" t="s">
        <v>153</v>
      </c>
      <c r="E103" s="479">
        <v>200000</v>
      </c>
      <c r="F103" s="438"/>
      <c r="G103" s="344">
        <f t="shared" si="3"/>
        <v>-103300</v>
      </c>
      <c r="H103" s="608" t="s">
        <v>42</v>
      </c>
      <c r="I103" s="177" t="s">
        <v>18</v>
      </c>
      <c r="J103" s="633"/>
      <c r="K103" s="207" t="s">
        <v>299</v>
      </c>
      <c r="L103" s="177" t="s">
        <v>45</v>
      </c>
      <c r="M103" s="177"/>
      <c r="N103" s="179"/>
    </row>
    <row r="104" spans="1:14" ht="17.25" customHeight="1" x14ac:dyDescent="0.25">
      <c r="A104" s="196">
        <v>44711</v>
      </c>
      <c r="B104" s="179" t="s">
        <v>289</v>
      </c>
      <c r="C104" s="383" t="s">
        <v>153</v>
      </c>
      <c r="D104" s="384" t="s">
        <v>153</v>
      </c>
      <c r="E104" s="479">
        <v>20000</v>
      </c>
      <c r="F104" s="438"/>
      <c r="G104" s="344">
        <f t="shared" si="3"/>
        <v>-123300</v>
      </c>
      <c r="H104" s="608" t="s">
        <v>42</v>
      </c>
      <c r="I104" s="177" t="s">
        <v>18</v>
      </c>
      <c r="J104" s="633"/>
      <c r="K104" s="207" t="s">
        <v>299</v>
      </c>
      <c r="L104" s="177" t="s">
        <v>45</v>
      </c>
      <c r="M104" s="177"/>
      <c r="N104" s="179"/>
    </row>
    <row r="105" spans="1:14" x14ac:dyDescent="0.25">
      <c r="A105" s="196">
        <v>44711</v>
      </c>
      <c r="B105" s="179" t="s">
        <v>290</v>
      </c>
      <c r="C105" s="383" t="s">
        <v>153</v>
      </c>
      <c r="D105" s="384" t="s">
        <v>153</v>
      </c>
      <c r="E105" s="479">
        <v>20000</v>
      </c>
      <c r="F105" s="438"/>
      <c r="G105" s="344">
        <f t="shared" si="3"/>
        <v>-143300</v>
      </c>
      <c r="H105" s="608" t="s">
        <v>42</v>
      </c>
      <c r="I105" s="177" t="s">
        <v>18</v>
      </c>
      <c r="J105" s="633" t="s">
        <v>278</v>
      </c>
      <c r="K105" s="207" t="s">
        <v>299</v>
      </c>
      <c r="L105" s="177" t="s">
        <v>45</v>
      </c>
      <c r="M105" s="177"/>
      <c r="N105" s="179" t="s">
        <v>223</v>
      </c>
    </row>
    <row r="106" spans="1:14" x14ac:dyDescent="0.25">
      <c r="A106" s="474">
        <v>44712</v>
      </c>
      <c r="B106" s="203" t="s">
        <v>120</v>
      </c>
      <c r="C106" s="203" t="s">
        <v>49</v>
      </c>
      <c r="D106" s="297" t="s">
        <v>14</v>
      </c>
      <c r="E106" s="543"/>
      <c r="F106" s="590">
        <v>68000</v>
      </c>
      <c r="G106" s="541">
        <f t="shared" si="3"/>
        <v>-75300</v>
      </c>
      <c r="H106" s="580" t="s">
        <v>42</v>
      </c>
      <c r="I106" s="204" t="s">
        <v>18</v>
      </c>
      <c r="J106" s="631" t="s">
        <v>280</v>
      </c>
      <c r="K106" s="207" t="s">
        <v>299</v>
      </c>
      <c r="L106" s="204" t="s">
        <v>45</v>
      </c>
      <c r="M106" s="204"/>
      <c r="N106" s="203"/>
    </row>
    <row r="107" spans="1:14" x14ac:dyDescent="0.25">
      <c r="A107" s="196">
        <v>44712</v>
      </c>
      <c r="B107" s="177" t="s">
        <v>63</v>
      </c>
      <c r="C107" s="177" t="s">
        <v>174</v>
      </c>
      <c r="D107" s="177" t="s">
        <v>14</v>
      </c>
      <c r="E107" s="438">
        <v>20000</v>
      </c>
      <c r="F107" s="438"/>
      <c r="G107" s="344">
        <f t="shared" si="3"/>
        <v>-95300</v>
      </c>
      <c r="H107" s="218" t="s">
        <v>42</v>
      </c>
      <c r="I107" s="177" t="s">
        <v>18</v>
      </c>
      <c r="J107" s="633" t="s">
        <v>280</v>
      </c>
      <c r="K107" s="207" t="s">
        <v>299</v>
      </c>
      <c r="L107" s="177" t="s">
        <v>45</v>
      </c>
      <c r="M107" s="177"/>
      <c r="N107" s="179" t="s">
        <v>224</v>
      </c>
    </row>
    <row r="108" spans="1:14" x14ac:dyDescent="0.25">
      <c r="A108" s="196">
        <v>44712</v>
      </c>
      <c r="B108" s="177" t="s">
        <v>63</v>
      </c>
      <c r="C108" s="177" t="s">
        <v>174</v>
      </c>
      <c r="D108" s="177" t="s">
        <v>14</v>
      </c>
      <c r="E108" s="596">
        <v>20000</v>
      </c>
      <c r="F108" s="596"/>
      <c r="G108" s="344">
        <f t="shared" si="3"/>
        <v>-115300</v>
      </c>
      <c r="H108" s="608" t="s">
        <v>42</v>
      </c>
      <c r="I108" s="177" t="s">
        <v>18</v>
      </c>
      <c r="J108" s="633" t="s">
        <v>280</v>
      </c>
      <c r="K108" s="207" t="s">
        <v>299</v>
      </c>
      <c r="L108" s="177" t="s">
        <v>45</v>
      </c>
      <c r="M108" s="177"/>
      <c r="N108" s="179" t="s">
        <v>225</v>
      </c>
    </row>
    <row r="109" spans="1:14" x14ac:dyDescent="0.25">
      <c r="A109" s="196">
        <v>44712</v>
      </c>
      <c r="B109" s="177" t="s">
        <v>63</v>
      </c>
      <c r="C109" s="177" t="s">
        <v>174</v>
      </c>
      <c r="D109" s="177" t="s">
        <v>14</v>
      </c>
      <c r="E109" s="596">
        <v>3000</v>
      </c>
      <c r="F109" s="596"/>
      <c r="G109" s="344">
        <f t="shared" si="3"/>
        <v>-118300</v>
      </c>
      <c r="H109" s="608" t="s">
        <v>42</v>
      </c>
      <c r="I109" s="177" t="s">
        <v>18</v>
      </c>
      <c r="J109" s="633" t="s">
        <v>280</v>
      </c>
      <c r="K109" s="207" t="s">
        <v>299</v>
      </c>
      <c r="L109" s="177" t="s">
        <v>45</v>
      </c>
      <c r="M109" s="177"/>
      <c r="N109" s="179" t="s">
        <v>221</v>
      </c>
    </row>
    <row r="110" spans="1:14" x14ac:dyDescent="0.25">
      <c r="A110" s="196">
        <v>44712</v>
      </c>
      <c r="B110" s="177" t="s">
        <v>63</v>
      </c>
      <c r="C110" s="177" t="s">
        <v>174</v>
      </c>
      <c r="D110" s="189" t="s">
        <v>14</v>
      </c>
      <c r="E110" s="438">
        <v>3000</v>
      </c>
      <c r="F110" s="438"/>
      <c r="G110" s="344">
        <f t="shared" si="3"/>
        <v>-121300</v>
      </c>
      <c r="H110" s="218" t="s">
        <v>42</v>
      </c>
      <c r="I110" s="177" t="s">
        <v>18</v>
      </c>
      <c r="J110" s="633" t="s">
        <v>280</v>
      </c>
      <c r="K110" s="207" t="s">
        <v>299</v>
      </c>
      <c r="L110" s="177" t="s">
        <v>45</v>
      </c>
      <c r="M110" s="177"/>
      <c r="N110" s="179" t="s">
        <v>226</v>
      </c>
    </row>
    <row r="111" spans="1:14" x14ac:dyDescent="0.25">
      <c r="A111" s="196">
        <v>44712</v>
      </c>
      <c r="B111" s="177" t="s">
        <v>222</v>
      </c>
      <c r="C111" s="177" t="s">
        <v>222</v>
      </c>
      <c r="D111" s="189" t="s">
        <v>14</v>
      </c>
      <c r="E111" s="438">
        <v>5000</v>
      </c>
      <c r="F111" s="438"/>
      <c r="G111" s="344">
        <f t="shared" si="3"/>
        <v>-126300</v>
      </c>
      <c r="H111" s="608" t="s">
        <v>42</v>
      </c>
      <c r="I111" s="177" t="s">
        <v>18</v>
      </c>
      <c r="J111" s="633" t="s">
        <v>280</v>
      </c>
      <c r="K111" s="207" t="s">
        <v>299</v>
      </c>
      <c r="L111" s="177" t="s">
        <v>45</v>
      </c>
      <c r="M111" s="177"/>
      <c r="N111" s="179"/>
    </row>
    <row r="112" spans="1:14" x14ac:dyDescent="0.25">
      <c r="A112" s="196">
        <v>44712</v>
      </c>
      <c r="B112" s="177" t="s">
        <v>222</v>
      </c>
      <c r="C112" s="177" t="s">
        <v>222</v>
      </c>
      <c r="D112" s="189" t="s">
        <v>14</v>
      </c>
      <c r="E112" s="438">
        <v>15000</v>
      </c>
      <c r="F112" s="438"/>
      <c r="G112" s="344">
        <f t="shared" si="3"/>
        <v>-141300</v>
      </c>
      <c r="H112" s="608" t="s">
        <v>42</v>
      </c>
      <c r="I112" s="177" t="s">
        <v>18</v>
      </c>
      <c r="J112" s="630"/>
      <c r="K112" s="207" t="s">
        <v>299</v>
      </c>
      <c r="L112" s="177" t="s">
        <v>45</v>
      </c>
      <c r="M112" s="177"/>
      <c r="N112" s="179"/>
    </row>
    <row r="113" spans="1:14" x14ac:dyDescent="0.25">
      <c r="A113" s="196">
        <v>44712</v>
      </c>
      <c r="B113" s="177" t="s">
        <v>222</v>
      </c>
      <c r="C113" s="177" t="s">
        <v>222</v>
      </c>
      <c r="D113" s="189" t="s">
        <v>14</v>
      </c>
      <c r="E113" s="438">
        <v>8000</v>
      </c>
      <c r="F113" s="438"/>
      <c r="G113" s="344">
        <f>G112-E113+F113</f>
        <v>-149300</v>
      </c>
      <c r="H113" s="608" t="s">
        <v>42</v>
      </c>
      <c r="I113" s="177" t="s">
        <v>18</v>
      </c>
      <c r="J113" s="633" t="s">
        <v>278</v>
      </c>
      <c r="K113" s="207" t="s">
        <v>299</v>
      </c>
      <c r="L113" s="177" t="s">
        <v>45</v>
      </c>
      <c r="M113" s="177"/>
      <c r="N113" s="179"/>
    </row>
    <row r="114" spans="1:14" ht="15.75" thickBot="1" x14ac:dyDescent="0.3">
      <c r="A114" s="196">
        <v>44712</v>
      </c>
      <c r="B114" s="177" t="s">
        <v>222</v>
      </c>
      <c r="C114" s="177" t="s">
        <v>222</v>
      </c>
      <c r="D114" s="189" t="s">
        <v>14</v>
      </c>
      <c r="E114" s="438">
        <v>8000</v>
      </c>
      <c r="F114" s="438"/>
      <c r="G114" s="344">
        <f t="shared" ref="G114" si="4">G113-E114+F114</f>
        <v>-157300</v>
      </c>
      <c r="H114" s="608" t="s">
        <v>42</v>
      </c>
      <c r="I114" s="177" t="s">
        <v>18</v>
      </c>
      <c r="J114" s="633" t="s">
        <v>278</v>
      </c>
      <c r="K114" s="207" t="s">
        <v>299</v>
      </c>
      <c r="L114" s="177" t="s">
        <v>45</v>
      </c>
      <c r="M114" s="177"/>
      <c r="N114" s="179"/>
    </row>
    <row r="115" spans="1:14" ht="15.75" thickBot="1" x14ac:dyDescent="0.3">
      <c r="A115" s="617"/>
      <c r="B115" s="617"/>
      <c r="C115" s="617"/>
      <c r="D115" s="618"/>
      <c r="E115" s="622">
        <f>SUM(E4:E114)</f>
        <v>2199700</v>
      </c>
      <c r="F115" s="598">
        <f>SUM(F4:F110)+G4</f>
        <v>2042400</v>
      </c>
      <c r="G115" s="599">
        <f>F115-E115</f>
        <v>-157300</v>
      </c>
      <c r="H115" s="619"/>
      <c r="I115" s="617"/>
      <c r="J115" s="617"/>
      <c r="K115" s="620"/>
      <c r="L115" s="617"/>
      <c r="M115" s="177"/>
      <c r="N115" s="179"/>
    </row>
    <row r="116" spans="1:14" x14ac:dyDescent="0.25">
      <c r="A116" s="177"/>
      <c r="B116" s="177"/>
      <c r="C116" s="177"/>
      <c r="D116" s="177"/>
      <c r="E116" s="566"/>
      <c r="F116" s="566"/>
      <c r="G116" s="597"/>
      <c r="H116" s="218"/>
      <c r="I116" s="177"/>
      <c r="J116" s="177"/>
      <c r="K116" s="445"/>
      <c r="L116" s="177"/>
      <c r="M116" s="177"/>
      <c r="N116" s="179"/>
    </row>
    <row r="117" spans="1:14" x14ac:dyDescent="0.25">
      <c r="A117" s="177"/>
      <c r="B117" s="177"/>
      <c r="C117" s="177"/>
      <c r="D117" s="177"/>
      <c r="E117" s="380"/>
      <c r="F117" s="380"/>
      <c r="G117" s="380"/>
      <c r="H117" s="177"/>
      <c r="I117" s="177"/>
      <c r="J117" s="177"/>
      <c r="K117" s="177"/>
      <c r="L117" s="177"/>
      <c r="M117" s="177"/>
      <c r="N117" s="179"/>
    </row>
    <row r="118" spans="1:14" x14ac:dyDescent="0.25">
      <c r="A118" s="177"/>
      <c r="B118" s="177"/>
      <c r="C118" s="177"/>
      <c r="D118" s="177"/>
      <c r="E118" s="380"/>
      <c r="F118" s="380"/>
      <c r="G118" s="380"/>
      <c r="H118" s="177"/>
      <c r="I118" s="177"/>
      <c r="J118" s="177"/>
      <c r="K118" s="177"/>
      <c r="L118" s="177"/>
      <c r="M118" s="177"/>
      <c r="N118" s="179"/>
    </row>
    <row r="119" spans="1:14" x14ac:dyDescent="0.25">
      <c r="A119" s="177"/>
      <c r="B119" s="177"/>
      <c r="C119" s="177"/>
      <c r="D119" s="177"/>
      <c r="E119" s="380"/>
      <c r="F119" s="380"/>
      <c r="G119" s="380"/>
      <c r="H119" s="177"/>
      <c r="I119" s="177"/>
      <c r="J119" s="177"/>
      <c r="K119" s="177"/>
      <c r="L119" s="177"/>
      <c r="M119" s="177"/>
      <c r="N119" s="179"/>
    </row>
    <row r="120" spans="1:14" x14ac:dyDescent="0.25">
      <c r="A120" s="177"/>
      <c r="B120" s="177"/>
      <c r="C120" s="177"/>
      <c r="D120" s="177"/>
      <c r="E120" s="380"/>
      <c r="F120" s="380"/>
      <c r="G120" s="380"/>
      <c r="H120" s="177"/>
      <c r="I120" s="177"/>
      <c r="J120" s="177"/>
      <c r="K120" s="177"/>
      <c r="L120" s="177"/>
      <c r="M120" s="177"/>
      <c r="N120" s="179"/>
    </row>
    <row r="121" spans="1:14" x14ac:dyDescent="0.25">
      <c r="A121" s="177"/>
      <c r="B121" s="177"/>
      <c r="C121" s="177"/>
      <c r="D121" s="177"/>
      <c r="E121" s="380"/>
      <c r="F121" s="380"/>
      <c r="G121" s="380"/>
      <c r="H121" s="177"/>
      <c r="I121" s="177"/>
      <c r="J121" s="177"/>
      <c r="K121" s="177"/>
      <c r="L121" s="177"/>
      <c r="M121" s="177"/>
      <c r="N121" s="179"/>
    </row>
    <row r="122" spans="1:14" x14ac:dyDescent="0.25">
      <c r="A122" s="177"/>
      <c r="B122" s="177"/>
      <c r="C122" s="177"/>
      <c r="D122" s="177"/>
      <c r="E122" s="380"/>
      <c r="F122" s="380"/>
      <c r="G122" s="380"/>
      <c r="H122" s="177"/>
      <c r="I122" s="177"/>
      <c r="J122" s="177"/>
      <c r="K122" s="177"/>
      <c r="L122" s="177"/>
      <c r="M122" s="177"/>
      <c r="N122" s="179"/>
    </row>
    <row r="123" spans="1:14" x14ac:dyDescent="0.25">
      <c r="A123" s="25"/>
      <c r="B123" s="25"/>
      <c r="C123" s="25"/>
      <c r="D123" s="25"/>
      <c r="E123" s="346"/>
      <c r="F123" s="346"/>
      <c r="G123" s="346"/>
      <c r="H123" s="25"/>
      <c r="I123" s="25"/>
      <c r="J123" s="25"/>
      <c r="K123" s="25"/>
      <c r="L123" s="25"/>
      <c r="M123" s="25"/>
      <c r="N123" s="24"/>
    </row>
    <row r="124" spans="1:14" x14ac:dyDescent="0.25">
      <c r="A124" s="25"/>
      <c r="B124" s="25"/>
      <c r="C124" s="25"/>
      <c r="D124" s="25"/>
      <c r="E124" s="346"/>
      <c r="F124" s="346"/>
      <c r="G124" s="346"/>
      <c r="H124" s="25"/>
      <c r="I124" s="25"/>
      <c r="J124" s="25"/>
      <c r="K124" s="25"/>
      <c r="L124" s="25"/>
      <c r="M124" s="25"/>
      <c r="N124" s="24"/>
    </row>
    <row r="125" spans="1:14" x14ac:dyDescent="0.25">
      <c r="A125" s="25"/>
      <c r="B125" s="25"/>
      <c r="C125" s="25"/>
      <c r="D125" s="25"/>
      <c r="E125" s="346"/>
      <c r="F125" s="346"/>
      <c r="G125" s="346"/>
      <c r="H125" s="25"/>
      <c r="I125" s="25"/>
      <c r="J125" s="25"/>
      <c r="K125" s="25"/>
      <c r="L125" s="25"/>
      <c r="M125" s="25"/>
      <c r="N125" s="24"/>
    </row>
    <row r="126" spans="1:14" x14ac:dyDescent="0.25">
      <c r="A126" s="25"/>
      <c r="B126" s="25"/>
      <c r="C126" s="25"/>
      <c r="D126" s="25"/>
      <c r="E126" s="346"/>
      <c r="F126" s="346"/>
      <c r="G126" s="346"/>
      <c r="H126" s="25"/>
      <c r="I126" s="25"/>
      <c r="J126" s="25"/>
      <c r="K126" s="25"/>
      <c r="L126" s="25"/>
      <c r="M126" s="25"/>
      <c r="N126" s="24"/>
    </row>
  </sheetData>
  <autoFilter ref="A1:N11">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scale="75"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topLeftCell="A12" workbookViewId="0">
      <selection activeCell="N29" sqref="N29"/>
    </sheetView>
  </sheetViews>
  <sheetFormatPr defaultColWidth="8.85546875" defaultRowHeight="15" x14ac:dyDescent="0.25"/>
  <cols>
    <col min="1" max="1" width="13.85546875" customWidth="1"/>
    <col min="3" max="3" width="9.28515625" customWidth="1"/>
    <col min="4" max="4" width="8.85546875" customWidth="1"/>
    <col min="5" max="5" width="18.42578125" customWidth="1"/>
    <col min="6" max="6" width="4.7109375" customWidth="1"/>
    <col min="7" max="7" width="15.140625" customWidth="1"/>
    <col min="8" max="8" width="10.28515625" customWidth="1"/>
    <col min="11" max="11" width="15" customWidth="1"/>
  </cols>
  <sheetData>
    <row r="1" spans="1:11" ht="18.75" x14ac:dyDescent="0.3">
      <c r="E1" s="126" t="s">
        <v>18</v>
      </c>
      <c r="F1" s="126"/>
      <c r="G1" s="126"/>
    </row>
    <row r="2" spans="1:11" ht="18.75" x14ac:dyDescent="0.3">
      <c r="E2" s="126" t="s">
        <v>50</v>
      </c>
      <c r="F2" s="126"/>
      <c r="G2" s="126"/>
    </row>
    <row r="3" spans="1:11" ht="18.75" x14ac:dyDescent="0.3">
      <c r="E3" s="175">
        <v>44712</v>
      </c>
      <c r="F3" s="126"/>
      <c r="G3" s="126"/>
    </row>
    <row r="4" spans="1:11" x14ac:dyDescent="0.25">
      <c r="C4" s="164" t="s">
        <v>59</v>
      </c>
      <c r="I4" s="164" t="s">
        <v>60</v>
      </c>
    </row>
    <row r="5" spans="1:11" x14ac:dyDescent="0.25">
      <c r="A5" s="127" t="s">
        <v>54</v>
      </c>
      <c r="B5" s="125"/>
      <c r="C5" s="125"/>
      <c r="D5" s="125"/>
      <c r="E5" s="125"/>
      <c r="G5" s="127" t="s">
        <v>54</v>
      </c>
      <c r="H5" s="125"/>
      <c r="I5" s="125"/>
      <c r="J5" s="125"/>
      <c r="K5" s="125"/>
    </row>
    <row r="6" spans="1:11" x14ac:dyDescent="0.25">
      <c r="A6" s="125"/>
      <c r="B6" s="125">
        <v>50000</v>
      </c>
      <c r="C6" s="125" t="s">
        <v>51</v>
      </c>
      <c r="D6" s="125">
        <v>25</v>
      </c>
      <c r="E6" s="128">
        <f>B6*D6</f>
        <v>1250000</v>
      </c>
      <c r="G6" s="125"/>
      <c r="H6" s="125">
        <v>100</v>
      </c>
      <c r="I6" s="125" t="s">
        <v>51</v>
      </c>
      <c r="J6" s="125">
        <v>0</v>
      </c>
      <c r="K6" s="128">
        <f>H6*J6</f>
        <v>0</v>
      </c>
    </row>
    <row r="7" spans="1:11" x14ac:dyDescent="0.25">
      <c r="A7" s="125"/>
      <c r="B7" s="125">
        <v>20000</v>
      </c>
      <c r="C7" s="125" t="s">
        <v>51</v>
      </c>
      <c r="D7" s="125">
        <v>40</v>
      </c>
      <c r="E7" s="128">
        <f t="shared" ref="E7:E11" si="0">B7*D7</f>
        <v>800000</v>
      </c>
      <c r="G7" s="125"/>
      <c r="H7" s="125">
        <v>20</v>
      </c>
      <c r="I7" s="125" t="s">
        <v>51</v>
      </c>
      <c r="J7" s="125">
        <v>0</v>
      </c>
      <c r="K7" s="128">
        <f t="shared" ref="K7:K10" si="1">H7*J7</f>
        <v>0</v>
      </c>
    </row>
    <row r="8" spans="1:11" x14ac:dyDescent="0.25">
      <c r="A8" s="125"/>
      <c r="B8" s="125">
        <v>10000</v>
      </c>
      <c r="C8" s="125" t="s">
        <v>51</v>
      </c>
      <c r="D8" s="125">
        <v>3</v>
      </c>
      <c r="E8" s="128">
        <f t="shared" si="0"/>
        <v>30000</v>
      </c>
      <c r="G8" s="125"/>
      <c r="H8" s="125">
        <v>10</v>
      </c>
      <c r="I8" s="125" t="s">
        <v>51</v>
      </c>
      <c r="J8" s="125">
        <v>0</v>
      </c>
      <c r="K8" s="128">
        <f t="shared" si="1"/>
        <v>0</v>
      </c>
    </row>
    <row r="9" spans="1:11" x14ac:dyDescent="0.25">
      <c r="A9" s="125"/>
      <c r="B9" s="125">
        <v>5000</v>
      </c>
      <c r="C9" s="125" t="s">
        <v>51</v>
      </c>
      <c r="D9" s="125">
        <v>1</v>
      </c>
      <c r="E9" s="128">
        <f t="shared" si="0"/>
        <v>5000</v>
      </c>
      <c r="G9" s="125"/>
      <c r="H9" s="125">
        <v>5</v>
      </c>
      <c r="I9" s="125" t="s">
        <v>51</v>
      </c>
      <c r="J9" s="125">
        <v>0</v>
      </c>
      <c r="K9" s="128">
        <f t="shared" si="1"/>
        <v>0</v>
      </c>
    </row>
    <row r="10" spans="1:11" x14ac:dyDescent="0.25">
      <c r="A10" s="125"/>
      <c r="B10" s="125">
        <v>2000</v>
      </c>
      <c r="C10" s="125" t="s">
        <v>51</v>
      </c>
      <c r="D10" s="125">
        <v>3</v>
      </c>
      <c r="E10" s="128">
        <f t="shared" si="0"/>
        <v>6000</v>
      </c>
      <c r="G10" s="125"/>
      <c r="H10" s="125">
        <v>1</v>
      </c>
      <c r="I10" s="125" t="s">
        <v>51</v>
      </c>
      <c r="J10" s="125">
        <v>5</v>
      </c>
      <c r="K10" s="128">
        <f t="shared" si="1"/>
        <v>5</v>
      </c>
    </row>
    <row r="11" spans="1:11" x14ac:dyDescent="0.25">
      <c r="A11" s="125"/>
      <c r="B11" s="125">
        <v>1000</v>
      </c>
      <c r="C11" s="125" t="s">
        <v>51</v>
      </c>
      <c r="D11" s="125">
        <v>0</v>
      </c>
      <c r="E11" s="128">
        <f t="shared" si="0"/>
        <v>0</v>
      </c>
      <c r="G11" s="125"/>
      <c r="H11" s="125"/>
      <c r="I11" s="125"/>
      <c r="J11" s="125"/>
      <c r="K11" s="128"/>
    </row>
    <row r="12" spans="1:11" x14ac:dyDescent="0.25">
      <c r="A12" s="125"/>
      <c r="B12" s="125"/>
      <c r="C12" s="125"/>
      <c r="D12" s="125"/>
      <c r="E12" s="125"/>
      <c r="G12" s="125"/>
      <c r="H12" s="125"/>
      <c r="I12" s="125"/>
      <c r="J12" s="125"/>
      <c r="K12" s="125"/>
    </row>
    <row r="13" spans="1:11" x14ac:dyDescent="0.25">
      <c r="A13" s="130" t="s">
        <v>57</v>
      </c>
      <c r="B13" s="125"/>
      <c r="C13" s="125"/>
      <c r="D13" s="125"/>
      <c r="E13" s="125"/>
      <c r="G13" s="130"/>
      <c r="H13" s="125"/>
      <c r="I13" s="125"/>
      <c r="J13" s="125"/>
      <c r="K13" s="125"/>
    </row>
    <row r="14" spans="1:11" x14ac:dyDescent="0.25">
      <c r="A14" s="125"/>
      <c r="B14" s="125">
        <v>500</v>
      </c>
      <c r="C14" s="125" t="s">
        <v>51</v>
      </c>
      <c r="D14" s="125">
        <v>3</v>
      </c>
      <c r="E14" s="125">
        <f>B14*D14</f>
        <v>1500</v>
      </c>
      <c r="G14" s="125"/>
      <c r="H14" s="125"/>
      <c r="I14" s="125"/>
      <c r="J14" s="125"/>
      <c r="K14" s="125"/>
    </row>
    <row r="15" spans="1:11" x14ac:dyDescent="0.25">
      <c r="A15" s="125"/>
      <c r="B15" s="125">
        <v>200</v>
      </c>
      <c r="C15" s="125" t="s">
        <v>51</v>
      </c>
      <c r="D15" s="125">
        <v>1</v>
      </c>
      <c r="E15" s="125">
        <f t="shared" ref="E15:E17" si="2">B15*D15</f>
        <v>200</v>
      </c>
      <c r="G15" s="125"/>
      <c r="H15" s="125"/>
      <c r="I15" s="125"/>
      <c r="J15" s="125"/>
      <c r="K15" s="125"/>
    </row>
    <row r="16" spans="1:11" x14ac:dyDescent="0.25">
      <c r="A16" s="125"/>
      <c r="B16" s="125">
        <v>100</v>
      </c>
      <c r="C16" s="125" t="s">
        <v>51</v>
      </c>
      <c r="D16" s="125">
        <v>0</v>
      </c>
      <c r="E16" s="125">
        <f t="shared" si="2"/>
        <v>0</v>
      </c>
      <c r="G16" s="125"/>
      <c r="H16" s="125"/>
      <c r="I16" s="125"/>
      <c r="J16" s="125"/>
      <c r="K16" s="125"/>
    </row>
    <row r="17" spans="1:11" x14ac:dyDescent="0.25">
      <c r="A17" s="125"/>
      <c r="B17" s="125">
        <v>50</v>
      </c>
      <c r="C17" s="125" t="s">
        <v>51</v>
      </c>
      <c r="D17" s="125">
        <v>1</v>
      </c>
      <c r="E17" s="125">
        <f t="shared" si="2"/>
        <v>50</v>
      </c>
      <c r="G17" s="125"/>
      <c r="H17" s="125"/>
      <c r="I17" s="125"/>
      <c r="J17" s="125"/>
      <c r="K17" s="125"/>
    </row>
    <row r="18" spans="1:11" x14ac:dyDescent="0.25">
      <c r="A18" s="125"/>
      <c r="B18" s="125"/>
      <c r="C18" s="125"/>
      <c r="D18" s="125"/>
      <c r="E18" s="125"/>
      <c r="G18" s="125"/>
      <c r="H18" s="125"/>
      <c r="I18" s="125"/>
      <c r="J18" s="125"/>
      <c r="K18" s="125"/>
    </row>
    <row r="19" spans="1:11" x14ac:dyDescent="0.25">
      <c r="A19" s="125"/>
      <c r="B19" s="125"/>
      <c r="C19" s="125"/>
      <c r="D19" s="125"/>
      <c r="E19" s="125"/>
      <c r="G19" s="125"/>
      <c r="H19" s="125"/>
      <c r="I19" s="125"/>
      <c r="J19" s="125"/>
      <c r="K19" s="125"/>
    </row>
    <row r="20" spans="1:11" x14ac:dyDescent="0.25">
      <c r="A20" s="125"/>
      <c r="B20" s="125"/>
      <c r="C20" s="125"/>
      <c r="D20" s="125"/>
      <c r="E20" s="129">
        <f>SUM(E6:E17)</f>
        <v>2092750</v>
      </c>
      <c r="G20" s="125"/>
      <c r="H20" s="125"/>
      <c r="I20" s="125"/>
      <c r="J20" s="125"/>
      <c r="K20" s="129">
        <f>SUM(K6:K17)</f>
        <v>5</v>
      </c>
    </row>
    <row r="21" spans="1:11" x14ac:dyDescent="0.25">
      <c r="A21" s="125"/>
      <c r="B21" s="125"/>
      <c r="C21" s="125"/>
      <c r="D21" s="125"/>
      <c r="E21" s="127"/>
      <c r="G21" s="125"/>
      <c r="H21" s="125"/>
      <c r="I21" s="125"/>
      <c r="J21" s="125"/>
      <c r="K21" s="127"/>
    </row>
    <row r="22" spans="1:11" x14ac:dyDescent="0.25">
      <c r="A22" s="125" t="s">
        <v>52</v>
      </c>
      <c r="B22" s="125"/>
      <c r="C22" s="125"/>
      <c r="D22" s="125"/>
      <c r="E22" s="129">
        <f>E20</f>
        <v>2092750</v>
      </c>
      <c r="G22" s="125" t="s">
        <v>52</v>
      </c>
      <c r="H22" s="125"/>
      <c r="I22" s="125"/>
      <c r="J22" s="125"/>
      <c r="K22" s="129">
        <f>K20</f>
        <v>5</v>
      </c>
    </row>
    <row r="23" spans="1:11" x14ac:dyDescent="0.25">
      <c r="A23" s="125" t="s">
        <v>40</v>
      </c>
      <c r="B23" s="125"/>
      <c r="C23" s="125"/>
      <c r="D23" s="125"/>
      <c r="E23" s="129">
        <f>'UGX Cash Box May'!G36</f>
        <v>2092786</v>
      </c>
      <c r="G23" s="125" t="s">
        <v>40</v>
      </c>
      <c r="H23" s="125"/>
      <c r="I23" s="125"/>
      <c r="J23" s="125"/>
      <c r="K23" s="129">
        <f>'USD-cash box May'!G6</f>
        <v>5</v>
      </c>
    </row>
    <row r="24" spans="1:11" x14ac:dyDescent="0.25">
      <c r="A24" s="125" t="s">
        <v>53</v>
      </c>
      <c r="B24" s="125"/>
      <c r="C24" s="125"/>
      <c r="D24" s="125"/>
      <c r="E24" s="128">
        <f>E22-E23</f>
        <v>-36</v>
      </c>
      <c r="G24" s="125" t="s">
        <v>53</v>
      </c>
      <c r="H24" s="125"/>
      <c r="I24" s="125"/>
      <c r="J24" s="125"/>
      <c r="K24" s="128">
        <f>K22-K23</f>
        <v>0</v>
      </c>
    </row>
    <row r="26" spans="1:11" x14ac:dyDescent="0.25">
      <c r="A26" t="s">
        <v>55</v>
      </c>
      <c r="C26" t="s">
        <v>90</v>
      </c>
      <c r="G26" t="s">
        <v>55</v>
      </c>
    </row>
  </sheetData>
  <pageMargins left="0.7" right="0.7" top="0.75" bottom="0.75" header="0.3" footer="0.3"/>
  <pageSetup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6"/>
  <sheetViews>
    <sheetView tabSelected="1" zoomScale="85" zoomScaleNormal="85" workbookViewId="0">
      <selection activeCell="K10" sqref="K10"/>
    </sheetView>
  </sheetViews>
  <sheetFormatPr defaultColWidth="10.85546875" defaultRowHeight="15" x14ac:dyDescent="0.25"/>
  <cols>
    <col min="1" max="1" width="13.28515625" style="26" bestFit="1" customWidth="1"/>
    <col min="2" max="2" width="37.7109375" style="26" bestFit="1" customWidth="1"/>
    <col min="3" max="3" width="15.85546875" style="26" customWidth="1"/>
    <col min="4" max="4" width="14.7109375" style="26" customWidth="1"/>
    <col min="5" max="5" width="14.7109375" style="26" bestFit="1" customWidth="1"/>
    <col min="6" max="6" width="13.7109375" style="26" customWidth="1"/>
    <col min="7" max="9" width="18.7109375" style="26" customWidth="1"/>
    <col min="10" max="10" width="21.5703125" style="26" customWidth="1"/>
    <col min="11" max="11" width="14.7109375" style="26" customWidth="1"/>
    <col min="12" max="12" width="14.42578125" style="26" customWidth="1"/>
    <col min="13" max="13" width="10.85546875" style="26"/>
    <col min="14" max="14" width="29.85546875" style="68" customWidth="1"/>
    <col min="15" max="15" width="41.140625" style="26" customWidth="1"/>
    <col min="16" max="16384" width="10.85546875" style="26"/>
  </cols>
  <sheetData>
    <row r="1" spans="1:14" s="81" customFormat="1" ht="31.5" x14ac:dyDescent="0.25">
      <c r="A1" s="678" t="s">
        <v>44</v>
      </c>
      <c r="B1" s="678"/>
      <c r="C1" s="678"/>
      <c r="D1" s="678"/>
      <c r="E1" s="678"/>
      <c r="F1" s="678"/>
      <c r="G1" s="678"/>
      <c r="H1" s="678"/>
      <c r="I1" s="678"/>
      <c r="J1" s="678"/>
      <c r="K1" s="678"/>
      <c r="L1" s="678"/>
      <c r="M1" s="678"/>
      <c r="N1" s="678"/>
    </row>
    <row r="2" spans="1:14" s="81" customFormat="1" ht="18.75" x14ac:dyDescent="0.25">
      <c r="A2" s="679" t="s">
        <v>61</v>
      </c>
      <c r="B2" s="679"/>
      <c r="C2" s="679"/>
      <c r="D2" s="679"/>
      <c r="E2" s="679"/>
      <c r="F2" s="679"/>
      <c r="G2" s="679"/>
      <c r="H2" s="679"/>
      <c r="I2" s="679"/>
      <c r="J2" s="679"/>
      <c r="K2" s="679"/>
      <c r="L2" s="679"/>
      <c r="M2" s="679"/>
      <c r="N2" s="679"/>
    </row>
    <row r="3" spans="1:14" s="81" customFormat="1" ht="45" x14ac:dyDescent="0.25">
      <c r="A3" s="447" t="s">
        <v>0</v>
      </c>
      <c r="B3" s="448" t="s">
        <v>5</v>
      </c>
      <c r="C3" s="448" t="s">
        <v>10</v>
      </c>
      <c r="D3" s="449" t="s">
        <v>8</v>
      </c>
      <c r="E3" s="449" t="s">
        <v>13</v>
      </c>
      <c r="F3" s="450" t="s">
        <v>34</v>
      </c>
      <c r="G3" s="449" t="s">
        <v>41</v>
      </c>
      <c r="H3" s="449" t="s">
        <v>2</v>
      </c>
      <c r="I3" s="449" t="s">
        <v>3</v>
      </c>
      <c r="J3" s="448" t="s">
        <v>9</v>
      </c>
      <c r="K3" s="448" t="s">
        <v>1</v>
      </c>
      <c r="L3" s="448" t="s">
        <v>4</v>
      </c>
      <c r="M3" s="448" t="s">
        <v>12</v>
      </c>
      <c r="N3" s="450" t="s">
        <v>11</v>
      </c>
    </row>
    <row r="4" spans="1:14" s="81" customFormat="1" x14ac:dyDescent="0.25">
      <c r="A4" s="213">
        <v>44682</v>
      </c>
      <c r="B4" s="193" t="s">
        <v>161</v>
      </c>
      <c r="C4" s="193"/>
      <c r="D4" s="194"/>
      <c r="E4" s="444"/>
      <c r="F4" s="511"/>
      <c r="G4" s="511">
        <v>0</v>
      </c>
      <c r="H4" s="512"/>
      <c r="I4" s="512"/>
      <c r="J4" s="513"/>
      <c r="K4" s="514"/>
      <c r="L4" s="514"/>
      <c r="M4" s="514"/>
      <c r="N4" s="515"/>
    </row>
    <row r="5" spans="1:14" s="22" customFormat="1" ht="18.75" customHeight="1" x14ac:dyDescent="0.25">
      <c r="A5" s="474">
        <v>44686</v>
      </c>
      <c r="B5" s="203" t="s">
        <v>120</v>
      </c>
      <c r="C5" s="203" t="s">
        <v>49</v>
      </c>
      <c r="D5" s="297" t="s">
        <v>14</v>
      </c>
      <c r="E5" s="543"/>
      <c r="F5" s="455">
        <v>60000</v>
      </c>
      <c r="G5" s="477">
        <f>G4-E5+F5</f>
        <v>60000</v>
      </c>
      <c r="H5" s="439" t="s">
        <v>42</v>
      </c>
      <c r="I5" s="301" t="s">
        <v>18</v>
      </c>
      <c r="J5" s="439" t="s">
        <v>162</v>
      </c>
      <c r="K5" s="440" t="s">
        <v>299</v>
      </c>
      <c r="L5" s="440" t="s">
        <v>58</v>
      </c>
      <c r="M5" s="300"/>
      <c r="N5" s="441"/>
    </row>
    <row r="6" spans="1:14" s="89" customFormat="1" x14ac:dyDescent="0.25">
      <c r="A6" s="196">
        <v>44691</v>
      </c>
      <c r="B6" s="179" t="s">
        <v>93</v>
      </c>
      <c r="C6" s="179" t="s">
        <v>94</v>
      </c>
      <c r="D6" s="209" t="s">
        <v>14</v>
      </c>
      <c r="E6" s="192">
        <v>60000</v>
      </c>
      <c r="F6" s="184"/>
      <c r="G6" s="184">
        <f t="shared" ref="G6:G10" si="0">G5-E6+F6</f>
        <v>0</v>
      </c>
      <c r="H6" s="215" t="s">
        <v>42</v>
      </c>
      <c r="I6" s="200" t="s">
        <v>18</v>
      </c>
      <c r="J6" s="302" t="s">
        <v>159</v>
      </c>
      <c r="K6" s="179" t="s">
        <v>299</v>
      </c>
      <c r="L6" s="179" t="s">
        <v>58</v>
      </c>
      <c r="M6" s="187"/>
      <c r="N6" s="188"/>
    </row>
    <row r="7" spans="1:14" x14ac:dyDescent="0.25">
      <c r="A7" s="474">
        <v>44698</v>
      </c>
      <c r="B7" s="203" t="s">
        <v>120</v>
      </c>
      <c r="C7" s="203" t="s">
        <v>49</v>
      </c>
      <c r="D7" s="203" t="s">
        <v>14</v>
      </c>
      <c r="E7" s="455"/>
      <c r="F7" s="206">
        <v>60000</v>
      </c>
      <c r="G7" s="206">
        <f t="shared" si="0"/>
        <v>60000</v>
      </c>
      <c r="H7" s="439" t="s">
        <v>42</v>
      </c>
      <c r="I7" s="301" t="s">
        <v>18</v>
      </c>
      <c r="J7" s="572" t="s">
        <v>247</v>
      </c>
      <c r="K7" s="204" t="s">
        <v>299</v>
      </c>
      <c r="L7" s="204" t="s">
        <v>58</v>
      </c>
      <c r="M7" s="204"/>
      <c r="N7" s="203"/>
    </row>
    <row r="8" spans="1:14" x14ac:dyDescent="0.25">
      <c r="A8" s="196">
        <v>44700</v>
      </c>
      <c r="B8" s="179" t="s">
        <v>93</v>
      </c>
      <c r="C8" s="179" t="s">
        <v>94</v>
      </c>
      <c r="D8" s="179" t="s">
        <v>14</v>
      </c>
      <c r="E8" s="604">
        <v>60000</v>
      </c>
      <c r="F8" s="183"/>
      <c r="G8" s="183">
        <f t="shared" si="0"/>
        <v>0</v>
      </c>
      <c r="H8" s="215" t="s">
        <v>42</v>
      </c>
      <c r="I8" s="558" t="s">
        <v>18</v>
      </c>
      <c r="J8" s="469" t="s">
        <v>249</v>
      </c>
      <c r="K8" s="177" t="s">
        <v>299</v>
      </c>
      <c r="L8" s="177" t="s">
        <v>58</v>
      </c>
      <c r="M8" s="177"/>
      <c r="N8" s="179"/>
    </row>
    <row r="9" spans="1:14" x14ac:dyDescent="0.25">
      <c r="A9" s="634">
        <v>44708</v>
      </c>
      <c r="B9" s="204" t="s">
        <v>120</v>
      </c>
      <c r="C9" s="204" t="s">
        <v>49</v>
      </c>
      <c r="D9" s="635" t="s">
        <v>14</v>
      </c>
      <c r="E9" s="206"/>
      <c r="F9" s="206">
        <v>30000</v>
      </c>
      <c r="G9" s="636">
        <f t="shared" si="0"/>
        <v>30000</v>
      </c>
      <c r="H9" s="637" t="s">
        <v>42</v>
      </c>
      <c r="I9" s="301" t="s">
        <v>18</v>
      </c>
      <c r="J9" s="571" t="s">
        <v>277</v>
      </c>
      <c r="K9" s="204" t="s">
        <v>299</v>
      </c>
      <c r="L9" s="204" t="s">
        <v>58</v>
      </c>
      <c r="M9" s="204"/>
      <c r="N9" s="203"/>
    </row>
    <row r="10" spans="1:14" ht="15.75" thickBot="1" x14ac:dyDescent="0.3">
      <c r="A10" s="607">
        <v>44708</v>
      </c>
      <c r="B10" s="125" t="s">
        <v>93</v>
      </c>
      <c r="C10" s="177" t="s">
        <v>94</v>
      </c>
      <c r="D10" s="177" t="s">
        <v>14</v>
      </c>
      <c r="E10" s="605">
        <v>30000</v>
      </c>
      <c r="F10" s="605"/>
      <c r="G10" s="183">
        <f t="shared" si="0"/>
        <v>0</v>
      </c>
      <c r="H10" s="177" t="s">
        <v>42</v>
      </c>
      <c r="I10" s="558" t="s">
        <v>18</v>
      </c>
      <c r="J10" s="211" t="s">
        <v>279</v>
      </c>
      <c r="K10" s="177"/>
      <c r="L10" s="177"/>
      <c r="M10" s="177"/>
      <c r="N10" s="179"/>
    </row>
    <row r="11" spans="1:14" ht="15.75" thickBot="1" x14ac:dyDescent="0.3">
      <c r="A11" s="125"/>
      <c r="B11" s="125"/>
      <c r="C11" s="520"/>
      <c r="D11" s="519"/>
      <c r="E11" s="606">
        <f>SUM(E4:E10)</f>
        <v>150000</v>
      </c>
      <c r="F11" s="555">
        <f>SUM(F4:F10)</f>
        <v>150000</v>
      </c>
      <c r="G11" s="521">
        <f>F11-E11</f>
        <v>0</v>
      </c>
      <c r="H11" s="542"/>
      <c r="I11" s="177"/>
      <c r="J11" s="495"/>
      <c r="K11" s="494"/>
      <c r="L11" s="494"/>
      <c r="M11" s="494"/>
      <c r="N11" s="496"/>
    </row>
    <row r="12" spans="1:14" x14ac:dyDescent="0.25">
      <c r="A12" s="492" t="s">
        <v>108</v>
      </c>
      <c r="B12" t="s">
        <v>111</v>
      </c>
      <c r="C12" t="s">
        <v>115</v>
      </c>
      <c r="D12" s="189"/>
      <c r="E12" s="201"/>
      <c r="F12" s="201"/>
      <c r="G12" s="605"/>
      <c r="H12" s="191"/>
      <c r="I12" s="177"/>
      <c r="J12" s="216"/>
      <c r="K12" s="177"/>
      <c r="L12" s="177"/>
      <c r="M12" s="177"/>
      <c r="N12" s="179"/>
    </row>
    <row r="13" spans="1:14" x14ac:dyDescent="0.25">
      <c r="A13" s="208" t="s">
        <v>42</v>
      </c>
      <c r="B13" s="493">
        <v>150000</v>
      </c>
      <c r="C13" s="493">
        <v>150000</v>
      </c>
      <c r="D13" s="527"/>
      <c r="E13" s="528"/>
      <c r="F13" s="528"/>
      <c r="G13" s="529"/>
      <c r="H13" s="191"/>
      <c r="I13" s="494"/>
      <c r="J13" s="495"/>
      <c r="K13" s="494"/>
      <c r="L13" s="494"/>
      <c r="M13" s="494"/>
      <c r="N13" s="496"/>
    </row>
    <row r="14" spans="1:14" x14ac:dyDescent="0.25">
      <c r="A14" s="208" t="s">
        <v>109</v>
      </c>
      <c r="B14" s="493"/>
      <c r="C14" s="493"/>
      <c r="D14" s="189"/>
      <c r="E14" s="184"/>
      <c r="F14" s="184"/>
      <c r="G14" s="183"/>
      <c r="H14" s="191"/>
      <c r="I14" s="177"/>
      <c r="J14" s="216"/>
      <c r="K14" s="177"/>
      <c r="L14" s="177"/>
      <c r="M14" s="177"/>
      <c r="N14" s="179"/>
    </row>
    <row r="15" spans="1:14" x14ac:dyDescent="0.25">
      <c r="A15" s="208" t="s">
        <v>110</v>
      </c>
      <c r="B15" s="493">
        <v>150000</v>
      </c>
      <c r="C15" s="493">
        <v>150000</v>
      </c>
      <c r="D15" s="189"/>
      <c r="E15" s="184"/>
      <c r="F15" s="184"/>
      <c r="G15" s="183"/>
      <c r="H15" s="191"/>
      <c r="I15" s="177"/>
      <c r="J15" s="216"/>
      <c r="K15" s="177"/>
      <c r="L15" s="177"/>
      <c r="M15" s="177"/>
      <c r="N15" s="179"/>
    </row>
    <row r="16" spans="1:14" x14ac:dyDescent="0.25">
      <c r="A16" s="208"/>
      <c r="B16" s="493"/>
      <c r="C16" s="191"/>
      <c r="D16" s="189"/>
      <c r="E16" s="184"/>
      <c r="F16" s="184"/>
      <c r="G16" s="183"/>
      <c r="H16" s="191"/>
      <c r="I16" s="177"/>
      <c r="J16" s="216"/>
      <c r="K16" s="177"/>
      <c r="L16" s="177"/>
      <c r="M16" s="177"/>
      <c r="N16" s="179"/>
    </row>
    <row r="17" spans="1:14" x14ac:dyDescent="0.25">
      <c r="A17"/>
      <c r="B17"/>
      <c r="C17" s="191"/>
      <c r="D17" s="189"/>
      <c r="E17" s="184"/>
      <c r="F17" s="184"/>
      <c r="G17" s="183"/>
      <c r="H17" s="191"/>
      <c r="I17" s="177"/>
      <c r="J17" s="216"/>
      <c r="K17" s="177"/>
      <c r="L17" s="177"/>
      <c r="M17" s="177"/>
      <c r="N17" s="179"/>
    </row>
    <row r="18" spans="1:14" x14ac:dyDescent="0.25">
      <c r="A18"/>
      <c r="B18"/>
      <c r="C18" s="191"/>
      <c r="D18" s="189"/>
      <c r="E18" s="184"/>
      <c r="F18" s="184"/>
      <c r="G18" s="183"/>
      <c r="H18" s="191"/>
      <c r="I18" s="177"/>
      <c r="J18" s="216"/>
      <c r="K18" s="177"/>
      <c r="L18" s="177"/>
      <c r="M18" s="177"/>
      <c r="N18" s="179"/>
    </row>
    <row r="19" spans="1:14" x14ac:dyDescent="0.25">
      <c r="A19"/>
      <c r="B19"/>
      <c r="C19" s="191"/>
      <c r="D19" s="189"/>
      <c r="E19" s="184"/>
      <c r="F19" s="184"/>
      <c r="G19" s="183"/>
      <c r="H19" s="191"/>
      <c r="I19" s="177"/>
      <c r="J19" s="216"/>
      <c r="K19" s="177"/>
      <c r="L19" s="177"/>
      <c r="M19" s="177"/>
      <c r="N19" s="179"/>
    </row>
    <row r="20" spans="1:14" x14ac:dyDescent="0.25">
      <c r="A20"/>
      <c r="B20"/>
      <c r="C20" s="191"/>
      <c r="D20" s="189"/>
      <c r="E20" s="184"/>
      <c r="F20" s="184"/>
      <c r="G20" s="183"/>
      <c r="H20" s="191"/>
      <c r="I20" s="177"/>
      <c r="J20" s="445"/>
      <c r="K20" s="177"/>
      <c r="L20" s="177"/>
      <c r="M20" s="177"/>
      <c r="N20" s="179"/>
    </row>
    <row r="21" spans="1:14" x14ac:dyDescent="0.25">
      <c r="A21"/>
      <c r="B21"/>
      <c r="C21" s="191"/>
      <c r="D21" s="177"/>
      <c r="E21" s="201"/>
      <c r="F21" s="201"/>
      <c r="G21" s="183"/>
      <c r="H21" s="177"/>
      <c r="I21" s="177"/>
      <c r="J21" s="445"/>
      <c r="K21" s="177"/>
      <c r="L21" s="177"/>
      <c r="M21" s="177"/>
      <c r="N21" s="179"/>
    </row>
    <row r="22" spans="1:14" x14ac:dyDescent="0.25">
      <c r="A22"/>
      <c r="B22"/>
      <c r="C22" s="191"/>
      <c r="D22" s="177"/>
      <c r="E22" s="184"/>
      <c r="F22" s="184"/>
      <c r="G22" s="183"/>
      <c r="H22" s="177"/>
      <c r="I22" s="177"/>
      <c r="J22" s="445"/>
      <c r="K22" s="177"/>
      <c r="L22" s="177"/>
      <c r="M22" s="177"/>
      <c r="N22" s="179"/>
    </row>
    <row r="23" spans="1:14" x14ac:dyDescent="0.25">
      <c r="A23"/>
      <c r="B23"/>
      <c r="C23" s="191"/>
      <c r="D23" s="177"/>
      <c r="E23" s="184"/>
      <c r="F23" s="184"/>
      <c r="G23" s="183"/>
      <c r="H23" s="177"/>
      <c r="I23" s="177"/>
      <c r="J23" s="445"/>
      <c r="K23" s="177"/>
      <c r="L23" s="177"/>
      <c r="M23" s="177"/>
      <c r="N23" s="179"/>
    </row>
    <row r="24" spans="1:14" x14ac:dyDescent="0.25">
      <c r="A24" s="208"/>
      <c r="B24" s="493"/>
      <c r="C24" s="191"/>
      <c r="D24" s="177"/>
      <c r="E24" s="184"/>
      <c r="F24" s="184"/>
      <c r="G24" s="183"/>
      <c r="H24" s="177"/>
      <c r="I24" s="177"/>
      <c r="J24" s="179"/>
      <c r="K24" s="177"/>
      <c r="L24" s="177"/>
      <c r="M24" s="177"/>
      <c r="N24" s="179"/>
    </row>
    <row r="25" spans="1:14" x14ac:dyDescent="0.25">
      <c r="A25" s="214"/>
      <c r="B25" s="177"/>
      <c r="C25" s="191"/>
      <c r="D25" s="177"/>
      <c r="E25" s="183"/>
      <c r="F25" s="183"/>
      <c r="G25" s="183"/>
      <c r="H25" s="177"/>
      <c r="I25" s="177"/>
      <c r="J25" s="179"/>
      <c r="K25" s="177"/>
      <c r="L25" s="177"/>
      <c r="M25" s="177"/>
      <c r="N25" s="179"/>
    </row>
    <row r="26" spans="1:14" x14ac:dyDescent="0.25">
      <c r="A26" s="214"/>
      <c r="B26" s="177"/>
      <c r="C26" s="191"/>
      <c r="D26" s="189"/>
      <c r="E26" s="184"/>
      <c r="F26" s="184"/>
      <c r="G26" s="183"/>
      <c r="H26" s="191"/>
      <c r="I26" s="177"/>
      <c r="J26" s="179"/>
      <c r="K26" s="177"/>
      <c r="L26" s="177"/>
      <c r="M26" s="177"/>
      <c r="N26" s="179"/>
    </row>
    <row r="27" spans="1:14" x14ac:dyDescent="0.25">
      <c r="A27" s="214"/>
      <c r="B27" s="177"/>
      <c r="C27" s="191"/>
      <c r="D27" s="189"/>
      <c r="E27" s="184"/>
      <c r="F27" s="184"/>
      <c r="G27" s="183"/>
      <c r="H27" s="191"/>
      <c r="I27" s="177"/>
      <c r="J27" s="179"/>
      <c r="K27" s="177"/>
      <c r="L27" s="177"/>
      <c r="M27" s="177"/>
      <c r="N27" s="179"/>
    </row>
    <row r="28" spans="1:14" x14ac:dyDescent="0.25">
      <c r="A28" s="214"/>
      <c r="B28" s="177"/>
      <c r="C28" s="191"/>
      <c r="D28" s="189"/>
      <c r="E28" s="184"/>
      <c r="F28" s="184"/>
      <c r="G28" s="183"/>
      <c r="H28" s="191"/>
      <c r="I28" s="177"/>
      <c r="J28" s="179"/>
      <c r="K28" s="177"/>
      <c r="L28" s="177"/>
      <c r="M28" s="177"/>
      <c r="N28" s="179"/>
    </row>
    <row r="29" spans="1:14" x14ac:dyDescent="0.25">
      <c r="A29" s="214"/>
      <c r="B29" s="177"/>
      <c r="C29" s="191"/>
      <c r="D29" s="189"/>
      <c r="E29" s="183"/>
      <c r="F29" s="183"/>
      <c r="G29" s="183"/>
      <c r="H29" s="191"/>
      <c r="I29" s="177"/>
      <c r="J29" s="179"/>
      <c r="K29" s="177"/>
      <c r="L29" s="177"/>
      <c r="M29" s="177"/>
      <c r="N29" s="179"/>
    </row>
    <row r="30" spans="1:14" x14ac:dyDescent="0.25">
      <c r="A30" s="178"/>
      <c r="B30" s="179"/>
      <c r="C30" s="179"/>
      <c r="D30" s="179"/>
      <c r="E30" s="484"/>
      <c r="F30" s="184"/>
      <c r="G30" s="183"/>
      <c r="H30" s="191"/>
      <c r="I30" s="177"/>
      <c r="J30" s="177"/>
      <c r="K30" s="177"/>
      <c r="L30" s="177"/>
      <c r="M30" s="177"/>
      <c r="N30" s="179"/>
    </row>
    <row r="31" spans="1:14" x14ac:dyDescent="0.25">
      <c r="A31" s="214"/>
      <c r="B31" s="446"/>
      <c r="C31" s="177"/>
      <c r="D31" s="177"/>
      <c r="E31" s="174"/>
      <c r="F31" s="177"/>
      <c r="G31" s="184"/>
      <c r="H31" s="177"/>
      <c r="I31" s="177"/>
      <c r="J31" s="177"/>
      <c r="K31" s="177"/>
      <c r="L31" s="177"/>
      <c r="M31" s="177"/>
      <c r="N31" s="179"/>
    </row>
    <row r="32" spans="1:14" x14ac:dyDescent="0.25">
      <c r="A32" s="214"/>
      <c r="B32" s="446"/>
      <c r="C32" s="177"/>
      <c r="D32" s="177"/>
      <c r="E32" s="174"/>
      <c r="F32" s="177"/>
      <c r="G32" s="184"/>
      <c r="H32" s="177"/>
      <c r="I32" s="177"/>
      <c r="J32" s="177"/>
      <c r="K32" s="177"/>
      <c r="L32" s="177"/>
      <c r="M32" s="177"/>
      <c r="N32" s="179"/>
    </row>
    <row r="33" spans="1:14" x14ac:dyDescent="0.25">
      <c r="A33" s="214"/>
      <c r="B33" s="446"/>
      <c r="C33" s="177"/>
      <c r="D33" s="177"/>
      <c r="E33" s="174"/>
      <c r="F33" s="177"/>
      <c r="G33" s="184"/>
      <c r="H33" s="177"/>
      <c r="I33" s="177"/>
      <c r="J33" s="177"/>
      <c r="K33" s="177"/>
      <c r="L33" s="177"/>
      <c r="M33" s="177"/>
      <c r="N33" s="179"/>
    </row>
    <row r="34" spans="1:14" ht="15.75" x14ac:dyDescent="0.25">
      <c r="A34" s="214"/>
      <c r="B34" s="482"/>
      <c r="C34" s="177"/>
      <c r="D34" s="470"/>
      <c r="E34" s="174"/>
      <c r="F34" s="177"/>
      <c r="G34" s="184"/>
      <c r="H34" s="470"/>
      <c r="I34" s="470"/>
      <c r="J34" s="470"/>
      <c r="K34" s="470"/>
      <c r="L34" s="470"/>
      <c r="M34" s="470"/>
      <c r="N34" s="471"/>
    </row>
    <row r="35" spans="1:14" x14ac:dyDescent="0.25">
      <c r="A35" s="214"/>
      <c r="B35" s="446"/>
      <c r="C35" s="177"/>
      <c r="D35" s="177"/>
      <c r="E35" s="174"/>
      <c r="F35" s="177"/>
      <c r="G35" s="184"/>
      <c r="H35" s="177"/>
      <c r="I35" s="177"/>
      <c r="J35" s="177"/>
      <c r="K35" s="177"/>
      <c r="L35" s="177"/>
      <c r="M35" s="177"/>
      <c r="N35" s="179"/>
    </row>
    <row r="36" spans="1:14" x14ac:dyDescent="0.25">
      <c r="A36" s="214"/>
      <c r="B36" s="446"/>
      <c r="C36" s="177"/>
      <c r="D36" s="177"/>
      <c r="E36" s="174"/>
      <c r="F36" s="177"/>
      <c r="G36" s="184"/>
      <c r="H36" s="177"/>
      <c r="I36" s="177"/>
      <c r="J36" s="177"/>
      <c r="K36" s="177"/>
      <c r="L36" s="177"/>
      <c r="M36" s="177"/>
      <c r="N36" s="179"/>
    </row>
    <row r="37" spans="1:14" ht="15.75" thickBot="1" x14ac:dyDescent="0.3">
      <c r="A37" s="214"/>
      <c r="B37" s="446"/>
      <c r="C37" s="177"/>
      <c r="D37" s="177"/>
      <c r="E37" s="183"/>
      <c r="F37" s="185"/>
      <c r="G37" s="183"/>
      <c r="H37" s="177"/>
      <c r="I37" s="177"/>
      <c r="J37" s="177"/>
      <c r="K37" s="177"/>
      <c r="L37" s="177"/>
      <c r="M37" s="177"/>
      <c r="N37" s="179"/>
    </row>
    <row r="38" spans="1:14" ht="15.75" thickBot="1" x14ac:dyDescent="0.3">
      <c r="A38" s="483"/>
      <c r="B38" s="483"/>
      <c r="C38" s="485"/>
      <c r="D38" s="486"/>
      <c r="E38" s="487"/>
      <c r="F38" s="488"/>
      <c r="G38" s="489"/>
      <c r="H38" s="486"/>
      <c r="I38" s="486"/>
      <c r="J38" s="486"/>
      <c r="K38" s="486"/>
      <c r="L38" s="486"/>
      <c r="M38" s="486"/>
      <c r="N38" s="490"/>
    </row>
    <row r="39" spans="1:14" x14ac:dyDescent="0.25">
      <c r="A39" s="483"/>
      <c r="B39" s="483"/>
      <c r="C39" s="485"/>
      <c r="D39" s="486"/>
      <c r="E39" s="486"/>
      <c r="F39" s="486"/>
      <c r="G39" s="491"/>
      <c r="H39" s="486"/>
      <c r="I39" s="486"/>
      <c r="J39" s="486"/>
      <c r="K39" s="486"/>
      <c r="L39" s="486"/>
      <c r="M39" s="486"/>
      <c r="N39" s="490"/>
    </row>
    <row r="40" spans="1:14" x14ac:dyDescent="0.25">
      <c r="A40"/>
      <c r="B40" s="332"/>
      <c r="C40"/>
      <c r="G40" s="461"/>
    </row>
    <row r="41" spans="1:14" x14ac:dyDescent="0.25">
      <c r="G41" s="461"/>
    </row>
    <row r="42" spans="1:14" x14ac:dyDescent="0.25">
      <c r="G42" s="461"/>
    </row>
    <row r="43" spans="1:14" x14ac:dyDescent="0.25">
      <c r="G43" s="461"/>
    </row>
    <row r="44" spans="1:14" x14ac:dyDescent="0.25">
      <c r="G44" s="461"/>
    </row>
    <row r="45" spans="1:14" x14ac:dyDescent="0.25">
      <c r="G45" s="461"/>
    </row>
    <row r="46" spans="1:14" x14ac:dyDescent="0.25">
      <c r="A46"/>
      <c r="B46"/>
      <c r="C46" s="305"/>
      <c r="G46" s="461"/>
    </row>
    <row r="47" spans="1:14" x14ac:dyDescent="0.25">
      <c r="A47"/>
      <c r="B47"/>
    </row>
    <row r="48" spans="1:14" x14ac:dyDescent="0.25">
      <c r="A48"/>
      <c r="B48"/>
    </row>
    <row r="49" spans="1:2" x14ac:dyDescent="0.25">
      <c r="A49"/>
      <c r="B49"/>
    </row>
    <row r="50" spans="1:2" x14ac:dyDescent="0.25">
      <c r="A50"/>
      <c r="B50"/>
    </row>
    <row r="51" spans="1:2" x14ac:dyDescent="0.25">
      <c r="A51"/>
      <c r="B51"/>
    </row>
    <row r="52" spans="1:2" x14ac:dyDescent="0.25">
      <c r="A52"/>
      <c r="B52"/>
    </row>
    <row r="53" spans="1:2" x14ac:dyDescent="0.25">
      <c r="A53"/>
      <c r="B53"/>
    </row>
    <row r="54" spans="1:2" x14ac:dyDescent="0.25">
      <c r="A54"/>
      <c r="B54"/>
    </row>
    <row r="55" spans="1:2" x14ac:dyDescent="0.25">
      <c r="A55"/>
      <c r="B55"/>
    </row>
    <row r="56" spans="1:2" x14ac:dyDescent="0.25">
      <c r="A56"/>
      <c r="B56"/>
    </row>
  </sheetData>
  <autoFilter ref="A1:N9">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autoFilter>
  <mergeCells count="2">
    <mergeCell ref="A1:N1"/>
    <mergeCell ref="A2:N2"/>
  </mergeCells>
  <pageMargins left="0.7" right="0.7" top="0.75" bottom="0.75" header="0.3" footer="0.3"/>
  <pageSetup paperSize="9"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8"/>
  <sheetViews>
    <sheetView workbookViewId="0">
      <selection activeCell="H13" sqref="H13"/>
    </sheetView>
  </sheetViews>
  <sheetFormatPr defaultRowHeight="15" x14ac:dyDescent="0.25"/>
  <cols>
    <col min="1" max="1" width="13.140625" bestFit="1" customWidth="1"/>
    <col min="2" max="2" width="37.7109375" bestFit="1" customWidth="1"/>
    <col min="3" max="3" width="16.42578125" bestFit="1" customWidth="1"/>
  </cols>
  <sheetData>
    <row r="3" spans="1:3" x14ac:dyDescent="0.25">
      <c r="A3" s="492" t="s">
        <v>108</v>
      </c>
      <c r="B3" t="s">
        <v>111</v>
      </c>
      <c r="C3" t="s">
        <v>114</v>
      </c>
    </row>
    <row r="4" spans="1:3" x14ac:dyDescent="0.25">
      <c r="A4" s="208" t="s">
        <v>119</v>
      </c>
      <c r="B4" s="493">
        <v>2000</v>
      </c>
      <c r="C4" s="493">
        <v>0.56818181818181823</v>
      </c>
    </row>
    <row r="5" spans="1:3" x14ac:dyDescent="0.25">
      <c r="A5" s="208" t="s">
        <v>138</v>
      </c>
      <c r="B5" s="493">
        <v>8452224</v>
      </c>
      <c r="C5" s="493">
        <v>2401.1999999999998</v>
      </c>
    </row>
    <row r="6" spans="1:3" x14ac:dyDescent="0.25">
      <c r="A6" s="208" t="s">
        <v>42</v>
      </c>
      <c r="B6" s="493">
        <v>2349700</v>
      </c>
      <c r="C6" s="493">
        <v>686.01659090909084</v>
      </c>
    </row>
    <row r="7" spans="1:3" x14ac:dyDescent="0.25">
      <c r="A7" s="208" t="s">
        <v>212</v>
      </c>
      <c r="B7" s="493">
        <v>9389660</v>
      </c>
      <c r="C7" s="493">
        <v>2667.517045454545</v>
      </c>
    </row>
    <row r="8" spans="1:3" x14ac:dyDescent="0.25">
      <c r="A8" s="208" t="s">
        <v>110</v>
      </c>
      <c r="B8" s="493">
        <v>20193584</v>
      </c>
      <c r="C8" s="493">
        <v>5755.3018181818179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N188"/>
  <sheetViews>
    <sheetView topLeftCell="D95" zoomScaleNormal="100" workbookViewId="0">
      <selection activeCell="M107" sqref="M107"/>
    </sheetView>
  </sheetViews>
  <sheetFormatPr defaultColWidth="10.85546875" defaultRowHeight="15" x14ac:dyDescent="0.25"/>
  <cols>
    <col min="1" max="1" width="12.42578125" style="76" customWidth="1"/>
    <col min="2" max="2" width="33.5703125" style="75" customWidth="1"/>
    <col min="3" max="3" width="17.28515625" style="75" customWidth="1"/>
    <col min="4" max="4" width="17.5703125" style="74" customWidth="1"/>
    <col min="5" max="5" width="17.42578125" style="74" customWidth="1"/>
    <col min="6" max="6" width="15" style="72" customWidth="1"/>
    <col min="7" max="7" width="18.42578125" style="73" customWidth="1"/>
    <col min="8" max="8" width="16.5703125" style="74" customWidth="1"/>
    <col min="9" max="9" width="17" style="75" customWidth="1"/>
    <col min="10" max="10" width="25.42578125" style="75" customWidth="1"/>
    <col min="11" max="11" width="13.140625" style="75" customWidth="1"/>
    <col min="12" max="12" width="12.42578125" style="75" customWidth="1"/>
    <col min="13" max="13" width="19.140625" style="75" customWidth="1"/>
    <col min="14" max="14" width="37.140625" style="77" customWidth="1"/>
    <col min="15" max="15" width="11" style="1" customWidth="1"/>
    <col min="16" max="16384" width="10.85546875" style="1"/>
  </cols>
  <sheetData>
    <row r="1" spans="1:14" ht="18.75" x14ac:dyDescent="0.25">
      <c r="A1" s="640" t="s">
        <v>232</v>
      </c>
      <c r="B1" s="640"/>
      <c r="C1" s="640"/>
      <c r="D1" s="640"/>
      <c r="E1" s="640"/>
      <c r="F1" s="640"/>
      <c r="G1" s="640"/>
      <c r="H1" s="640"/>
      <c r="I1" s="640"/>
      <c r="J1" s="640"/>
      <c r="K1" s="640"/>
      <c r="L1" s="640"/>
      <c r="M1" s="640"/>
      <c r="N1" s="640"/>
    </row>
    <row r="2" spans="1:14" s="2" customFormat="1" ht="69.95" customHeight="1" x14ac:dyDescent="0.25">
      <c r="A2" s="341" t="s">
        <v>0</v>
      </c>
      <c r="B2" s="335" t="s">
        <v>5</v>
      </c>
      <c r="C2" s="335" t="s">
        <v>10</v>
      </c>
      <c r="D2" s="336" t="s">
        <v>8</v>
      </c>
      <c r="E2" s="336" t="s">
        <v>13</v>
      </c>
      <c r="F2" s="337" t="s">
        <v>7</v>
      </c>
      <c r="G2" s="338" t="s">
        <v>6</v>
      </c>
      <c r="H2" s="336" t="s">
        <v>2</v>
      </c>
      <c r="I2" s="336" t="s">
        <v>117</v>
      </c>
      <c r="J2" s="335" t="s">
        <v>9</v>
      </c>
      <c r="K2" s="335" t="s">
        <v>1</v>
      </c>
      <c r="L2" s="335" t="s">
        <v>4</v>
      </c>
      <c r="M2" s="339" t="s">
        <v>12</v>
      </c>
      <c r="N2" s="340" t="s">
        <v>11</v>
      </c>
    </row>
    <row r="3" spans="1:14" s="2" customFormat="1" ht="15" customHeight="1" x14ac:dyDescent="0.25">
      <c r="A3" s="196">
        <v>44686</v>
      </c>
      <c r="B3" s="197" t="s">
        <v>147</v>
      </c>
      <c r="C3" s="197" t="s">
        <v>125</v>
      </c>
      <c r="D3" s="198" t="s">
        <v>153</v>
      </c>
      <c r="E3" s="192">
        <f>G3*F3</f>
        <v>2112</v>
      </c>
      <c r="F3" s="381">
        <v>3520</v>
      </c>
      <c r="G3" s="343">
        <v>0.6</v>
      </c>
      <c r="H3" s="215" t="s">
        <v>138</v>
      </c>
      <c r="I3" s="198" t="s">
        <v>18</v>
      </c>
      <c r="J3" s="469" t="s">
        <v>233</v>
      </c>
      <c r="K3" s="197" t="s">
        <v>299</v>
      </c>
      <c r="L3" s="197" t="s">
        <v>45</v>
      </c>
      <c r="M3" s="476"/>
      <c r="N3" s="382"/>
    </row>
    <row r="4" spans="1:14" s="2" customFormat="1" ht="15" customHeight="1" x14ac:dyDescent="0.25">
      <c r="A4" s="196">
        <v>44686</v>
      </c>
      <c r="B4" s="197" t="s">
        <v>178</v>
      </c>
      <c r="C4" s="197" t="s">
        <v>125</v>
      </c>
      <c r="D4" s="198" t="s">
        <v>153</v>
      </c>
      <c r="E4" s="192">
        <v>212300</v>
      </c>
      <c r="F4" s="381">
        <v>3520</v>
      </c>
      <c r="G4" s="343">
        <f t="shared" ref="G4:G61" si="0">E4/F4</f>
        <v>60.3125</v>
      </c>
      <c r="H4" s="215" t="s">
        <v>42</v>
      </c>
      <c r="I4" s="198" t="s">
        <v>18</v>
      </c>
      <c r="J4" s="469" t="s">
        <v>154</v>
      </c>
      <c r="K4" s="197" t="s">
        <v>299</v>
      </c>
      <c r="L4" s="197" t="s">
        <v>45</v>
      </c>
      <c r="M4" s="476"/>
      <c r="N4" s="382"/>
    </row>
    <row r="5" spans="1:14" s="2" customFormat="1" ht="15" customHeight="1" x14ac:dyDescent="0.25">
      <c r="A5" s="196">
        <v>44686</v>
      </c>
      <c r="B5" s="197" t="s">
        <v>157</v>
      </c>
      <c r="C5" s="197" t="s">
        <v>158</v>
      </c>
      <c r="D5" s="198" t="s">
        <v>81</v>
      </c>
      <c r="E5" s="184">
        <v>12400</v>
      </c>
      <c r="F5" s="381">
        <v>3520</v>
      </c>
      <c r="G5" s="343">
        <f t="shared" si="0"/>
        <v>3.5227272727272729</v>
      </c>
      <c r="H5" s="215" t="s">
        <v>42</v>
      </c>
      <c r="I5" s="198" t="s">
        <v>18</v>
      </c>
      <c r="J5" s="469" t="s">
        <v>155</v>
      </c>
      <c r="K5" s="197" t="s">
        <v>299</v>
      </c>
      <c r="L5" s="197" t="s">
        <v>45</v>
      </c>
      <c r="M5" s="476"/>
      <c r="N5" s="382"/>
    </row>
    <row r="6" spans="1:14" s="2" customFormat="1" ht="15" customHeight="1" x14ac:dyDescent="0.25">
      <c r="A6" s="196">
        <v>44686</v>
      </c>
      <c r="B6" s="197" t="s">
        <v>184</v>
      </c>
      <c r="C6" s="197" t="s">
        <v>158</v>
      </c>
      <c r="D6" s="198" t="s">
        <v>81</v>
      </c>
      <c r="E6" s="184">
        <v>800</v>
      </c>
      <c r="F6" s="381">
        <v>3520</v>
      </c>
      <c r="G6" s="343">
        <f t="shared" si="0"/>
        <v>0.22727272727272727</v>
      </c>
      <c r="H6" s="215" t="s">
        <v>42</v>
      </c>
      <c r="I6" s="198" t="s">
        <v>18</v>
      </c>
      <c r="J6" s="469" t="s">
        <v>234</v>
      </c>
      <c r="K6" s="197" t="s">
        <v>299</v>
      </c>
      <c r="L6" s="197" t="s">
        <v>45</v>
      </c>
      <c r="M6" s="476"/>
      <c r="N6" s="382"/>
    </row>
    <row r="7" spans="1:14" s="2" customFormat="1" ht="15" customHeight="1" x14ac:dyDescent="0.25">
      <c r="A7" s="196">
        <v>44686</v>
      </c>
      <c r="B7" s="197" t="s">
        <v>160</v>
      </c>
      <c r="C7" s="197" t="s">
        <v>134</v>
      </c>
      <c r="D7" s="198" t="s">
        <v>81</v>
      </c>
      <c r="E7" s="192">
        <v>50000</v>
      </c>
      <c r="F7" s="381">
        <v>3520</v>
      </c>
      <c r="G7" s="343">
        <f t="shared" si="0"/>
        <v>14.204545454545455</v>
      </c>
      <c r="H7" s="215" t="s">
        <v>42</v>
      </c>
      <c r="I7" s="198" t="s">
        <v>18</v>
      </c>
      <c r="J7" s="469" t="s">
        <v>156</v>
      </c>
      <c r="K7" s="197" t="s">
        <v>299</v>
      </c>
      <c r="L7" s="197" t="s">
        <v>45</v>
      </c>
      <c r="M7" s="476"/>
      <c r="N7" s="382"/>
    </row>
    <row r="8" spans="1:14" s="2" customFormat="1" ht="15" customHeight="1" x14ac:dyDescent="0.25">
      <c r="A8" s="196">
        <v>44686</v>
      </c>
      <c r="B8" s="197" t="s">
        <v>63</v>
      </c>
      <c r="C8" s="197" t="s">
        <v>174</v>
      </c>
      <c r="D8" s="554" t="s">
        <v>14</v>
      </c>
      <c r="E8" s="192">
        <v>8000</v>
      </c>
      <c r="F8" s="381">
        <v>3520</v>
      </c>
      <c r="G8" s="343">
        <f t="shared" si="0"/>
        <v>2.2727272727272729</v>
      </c>
      <c r="H8" s="215" t="s">
        <v>42</v>
      </c>
      <c r="I8" s="198" t="s">
        <v>18</v>
      </c>
      <c r="J8" s="469" t="s">
        <v>150</v>
      </c>
      <c r="K8" s="197" t="s">
        <v>299</v>
      </c>
      <c r="L8" s="197" t="s">
        <v>45</v>
      </c>
      <c r="M8" s="476"/>
      <c r="N8" s="382"/>
    </row>
    <row r="9" spans="1:14" s="2" customFormat="1" ht="15" customHeight="1" x14ac:dyDescent="0.25">
      <c r="A9" s="196">
        <v>44686</v>
      </c>
      <c r="B9" s="197" t="s">
        <v>63</v>
      </c>
      <c r="C9" s="197" t="s">
        <v>174</v>
      </c>
      <c r="D9" s="554" t="s">
        <v>14</v>
      </c>
      <c r="E9" s="192">
        <v>8000</v>
      </c>
      <c r="F9" s="381">
        <v>3520</v>
      </c>
      <c r="G9" s="343">
        <f t="shared" si="0"/>
        <v>2.2727272727272729</v>
      </c>
      <c r="H9" s="215" t="s">
        <v>42</v>
      </c>
      <c r="I9" s="198" t="s">
        <v>18</v>
      </c>
      <c r="J9" s="469" t="s">
        <v>150</v>
      </c>
      <c r="K9" s="197" t="s">
        <v>299</v>
      </c>
      <c r="L9" s="197" t="s">
        <v>45</v>
      </c>
      <c r="M9" s="476"/>
      <c r="N9" s="382"/>
    </row>
    <row r="10" spans="1:14" s="2" customFormat="1" ht="15" customHeight="1" x14ac:dyDescent="0.25">
      <c r="A10" s="196">
        <v>44686</v>
      </c>
      <c r="B10" s="197" t="s">
        <v>63</v>
      </c>
      <c r="C10" s="197" t="s">
        <v>174</v>
      </c>
      <c r="D10" s="554" t="s">
        <v>14</v>
      </c>
      <c r="E10" s="192">
        <v>8000</v>
      </c>
      <c r="F10" s="381">
        <v>3520</v>
      </c>
      <c r="G10" s="343">
        <f t="shared" si="0"/>
        <v>2.2727272727272729</v>
      </c>
      <c r="H10" s="215" t="s">
        <v>42</v>
      </c>
      <c r="I10" s="198" t="s">
        <v>18</v>
      </c>
      <c r="J10" s="469" t="s">
        <v>150</v>
      </c>
      <c r="K10" s="197" t="s">
        <v>299</v>
      </c>
      <c r="L10" s="197" t="s">
        <v>45</v>
      </c>
      <c r="M10" s="476"/>
      <c r="N10" s="382"/>
    </row>
    <row r="11" spans="1:14" s="2" customFormat="1" ht="15" customHeight="1" x14ac:dyDescent="0.25">
      <c r="A11" s="196">
        <v>44686</v>
      </c>
      <c r="B11" s="197" t="s">
        <v>63</v>
      </c>
      <c r="C11" s="197" t="s">
        <v>174</v>
      </c>
      <c r="D11" s="554" t="s">
        <v>14</v>
      </c>
      <c r="E11" s="192">
        <v>12000</v>
      </c>
      <c r="F11" s="381">
        <v>3520</v>
      </c>
      <c r="G11" s="343">
        <f t="shared" si="0"/>
        <v>3.4090909090909092</v>
      </c>
      <c r="H11" s="215" t="s">
        <v>42</v>
      </c>
      <c r="I11" s="198" t="s">
        <v>18</v>
      </c>
      <c r="J11" s="469" t="s">
        <v>150</v>
      </c>
      <c r="K11" s="197" t="s">
        <v>299</v>
      </c>
      <c r="L11" s="197" t="s">
        <v>45</v>
      </c>
      <c r="M11" s="476"/>
      <c r="N11" s="382"/>
    </row>
    <row r="12" spans="1:14" s="2" customFormat="1" ht="15" customHeight="1" x14ac:dyDescent="0.25">
      <c r="A12" s="196">
        <v>44686</v>
      </c>
      <c r="B12" s="197" t="s">
        <v>113</v>
      </c>
      <c r="C12" s="197" t="s">
        <v>113</v>
      </c>
      <c r="D12" s="554" t="s">
        <v>81</v>
      </c>
      <c r="E12" s="192">
        <v>20000</v>
      </c>
      <c r="F12" s="381">
        <v>3520</v>
      </c>
      <c r="G12" s="343">
        <f t="shared" si="0"/>
        <v>5.6818181818181817</v>
      </c>
      <c r="H12" s="215" t="s">
        <v>212</v>
      </c>
      <c r="I12" s="198" t="s">
        <v>18</v>
      </c>
      <c r="J12" s="469" t="s">
        <v>235</v>
      </c>
      <c r="K12" s="197" t="s">
        <v>299</v>
      </c>
      <c r="L12" s="197" t="s">
        <v>45</v>
      </c>
      <c r="M12" s="476"/>
      <c r="N12" s="382"/>
    </row>
    <row r="13" spans="1:14" s="2" customFormat="1" ht="15" customHeight="1" x14ac:dyDescent="0.25">
      <c r="A13" s="196">
        <v>44686</v>
      </c>
      <c r="B13" s="197" t="s">
        <v>113</v>
      </c>
      <c r="C13" s="197" t="s">
        <v>113</v>
      </c>
      <c r="D13" s="554" t="s">
        <v>81</v>
      </c>
      <c r="E13" s="192">
        <v>1000</v>
      </c>
      <c r="F13" s="381">
        <v>3520</v>
      </c>
      <c r="G13" s="343">
        <f t="shared" si="0"/>
        <v>0.28409090909090912</v>
      </c>
      <c r="H13" s="215" t="s">
        <v>212</v>
      </c>
      <c r="I13" s="198" t="s">
        <v>18</v>
      </c>
      <c r="J13" s="469" t="s">
        <v>236</v>
      </c>
      <c r="K13" s="197" t="s">
        <v>299</v>
      </c>
      <c r="L13" s="197" t="s">
        <v>45</v>
      </c>
      <c r="M13" s="476"/>
      <c r="N13" s="382"/>
    </row>
    <row r="14" spans="1:14" s="2" customFormat="1" ht="15" customHeight="1" x14ac:dyDescent="0.25">
      <c r="A14" s="196">
        <v>44686</v>
      </c>
      <c r="B14" s="197" t="s">
        <v>113</v>
      </c>
      <c r="C14" s="197" t="s">
        <v>113</v>
      </c>
      <c r="D14" s="554" t="s">
        <v>81</v>
      </c>
      <c r="E14" s="192">
        <v>10000</v>
      </c>
      <c r="F14" s="381">
        <v>3520</v>
      </c>
      <c r="G14" s="343">
        <f t="shared" si="0"/>
        <v>2.8409090909090908</v>
      </c>
      <c r="H14" s="215" t="s">
        <v>212</v>
      </c>
      <c r="I14" s="198" t="s">
        <v>18</v>
      </c>
      <c r="J14" s="469" t="s">
        <v>237</v>
      </c>
      <c r="K14" s="197" t="s">
        <v>299</v>
      </c>
      <c r="L14" s="197" t="s">
        <v>45</v>
      </c>
      <c r="M14" s="476"/>
      <c r="N14" s="382"/>
    </row>
    <row r="15" spans="1:14" s="2" customFormat="1" ht="15" customHeight="1" x14ac:dyDescent="0.25">
      <c r="A15" s="196">
        <v>44686</v>
      </c>
      <c r="B15" s="197" t="s">
        <v>176</v>
      </c>
      <c r="C15" s="197" t="s">
        <v>125</v>
      </c>
      <c r="D15" s="554" t="s">
        <v>14</v>
      </c>
      <c r="E15" s="192">
        <v>2935000</v>
      </c>
      <c r="F15" s="381">
        <v>3520</v>
      </c>
      <c r="G15" s="343">
        <f t="shared" si="0"/>
        <v>833.80681818181813</v>
      </c>
      <c r="H15" s="215" t="s">
        <v>212</v>
      </c>
      <c r="I15" s="198" t="s">
        <v>18</v>
      </c>
      <c r="J15" s="469" t="s">
        <v>177</v>
      </c>
      <c r="K15" s="197" t="s">
        <v>299</v>
      </c>
      <c r="L15" s="197" t="s">
        <v>45</v>
      </c>
      <c r="M15" s="476"/>
      <c r="N15" s="382"/>
    </row>
    <row r="16" spans="1:14" s="2" customFormat="1" ht="15" customHeight="1" x14ac:dyDescent="0.25">
      <c r="A16" s="196">
        <v>44686</v>
      </c>
      <c r="B16" s="197" t="s">
        <v>113</v>
      </c>
      <c r="C16" s="197" t="s">
        <v>113</v>
      </c>
      <c r="D16" s="554" t="s">
        <v>81</v>
      </c>
      <c r="E16" s="192">
        <v>10000</v>
      </c>
      <c r="F16" s="381">
        <v>3520</v>
      </c>
      <c r="G16" s="343">
        <f t="shared" si="0"/>
        <v>2.8409090909090908</v>
      </c>
      <c r="H16" s="215" t="s">
        <v>212</v>
      </c>
      <c r="I16" s="198" t="s">
        <v>18</v>
      </c>
      <c r="J16" s="469" t="s">
        <v>238</v>
      </c>
      <c r="K16" s="197" t="s">
        <v>299</v>
      </c>
      <c r="L16" s="197" t="s">
        <v>45</v>
      </c>
      <c r="M16" s="476"/>
      <c r="N16" s="382"/>
    </row>
    <row r="17" spans="1:14" s="2" customFormat="1" ht="15" customHeight="1" x14ac:dyDescent="0.25">
      <c r="A17" s="196">
        <v>44687</v>
      </c>
      <c r="B17" s="179" t="s">
        <v>165</v>
      </c>
      <c r="C17" s="179" t="s">
        <v>124</v>
      </c>
      <c r="D17" s="209" t="s">
        <v>81</v>
      </c>
      <c r="E17" s="192">
        <v>4300</v>
      </c>
      <c r="F17" s="381">
        <v>3520</v>
      </c>
      <c r="G17" s="343">
        <f t="shared" si="0"/>
        <v>1.2215909090909092</v>
      </c>
      <c r="H17" s="215" t="s">
        <v>42</v>
      </c>
      <c r="I17" s="198" t="s">
        <v>18</v>
      </c>
      <c r="J17" s="211" t="s">
        <v>177</v>
      </c>
      <c r="K17" s="197" t="s">
        <v>299</v>
      </c>
      <c r="L17" s="197" t="s">
        <v>45</v>
      </c>
      <c r="M17" s="476"/>
      <c r="N17" s="382"/>
    </row>
    <row r="18" spans="1:14" s="2" customFormat="1" ht="15" customHeight="1" x14ac:dyDescent="0.25">
      <c r="A18" s="196">
        <v>44687</v>
      </c>
      <c r="B18" s="197" t="s">
        <v>166</v>
      </c>
      <c r="C18" s="197" t="s">
        <v>124</v>
      </c>
      <c r="D18" s="554" t="s">
        <v>81</v>
      </c>
      <c r="E18" s="184">
        <v>8400</v>
      </c>
      <c r="F18" s="381">
        <v>3520</v>
      </c>
      <c r="G18" s="343">
        <f t="shared" si="0"/>
        <v>2.3863636363636362</v>
      </c>
      <c r="H18" s="215" t="s">
        <v>42</v>
      </c>
      <c r="I18" s="198" t="s">
        <v>18</v>
      </c>
      <c r="J18" s="211" t="s">
        <v>177</v>
      </c>
      <c r="K18" s="197" t="s">
        <v>299</v>
      </c>
      <c r="L18" s="197" t="s">
        <v>45</v>
      </c>
      <c r="M18" s="476"/>
      <c r="N18" s="382"/>
    </row>
    <row r="19" spans="1:14" s="2" customFormat="1" ht="15" customHeight="1" x14ac:dyDescent="0.25">
      <c r="A19" s="196">
        <v>44687</v>
      </c>
      <c r="B19" s="197" t="s">
        <v>167</v>
      </c>
      <c r="C19" s="197" t="s">
        <v>124</v>
      </c>
      <c r="D19" s="554" t="s">
        <v>81</v>
      </c>
      <c r="E19" s="184">
        <v>19000</v>
      </c>
      <c r="F19" s="381">
        <v>3520</v>
      </c>
      <c r="G19" s="343">
        <f t="shared" si="0"/>
        <v>5.3977272727272725</v>
      </c>
      <c r="H19" s="215" t="s">
        <v>42</v>
      </c>
      <c r="I19" s="198" t="s">
        <v>18</v>
      </c>
      <c r="J19" s="211" t="s">
        <v>177</v>
      </c>
      <c r="K19" s="197" t="s">
        <v>299</v>
      </c>
      <c r="L19" s="197" t="s">
        <v>45</v>
      </c>
      <c r="M19" s="476"/>
      <c r="N19" s="382"/>
    </row>
    <row r="20" spans="1:14" s="2" customFormat="1" ht="15" customHeight="1" x14ac:dyDescent="0.25">
      <c r="A20" s="196">
        <v>44687</v>
      </c>
      <c r="B20" s="211" t="s">
        <v>168</v>
      </c>
      <c r="C20" s="211" t="s">
        <v>124</v>
      </c>
      <c r="D20" s="573" t="s">
        <v>81</v>
      </c>
      <c r="E20" s="561">
        <v>8400</v>
      </c>
      <c r="F20" s="381">
        <v>3520</v>
      </c>
      <c r="G20" s="343">
        <f t="shared" si="0"/>
        <v>2.3863636363636362</v>
      </c>
      <c r="H20" s="215" t="s">
        <v>42</v>
      </c>
      <c r="I20" s="198" t="s">
        <v>18</v>
      </c>
      <c r="J20" s="211" t="s">
        <v>177</v>
      </c>
      <c r="K20" s="197" t="s">
        <v>299</v>
      </c>
      <c r="L20" s="197" t="s">
        <v>45</v>
      </c>
      <c r="M20" s="476"/>
      <c r="N20" s="382"/>
    </row>
    <row r="21" spans="1:14" s="2" customFormat="1" ht="15" customHeight="1" x14ac:dyDescent="0.25">
      <c r="A21" s="196">
        <v>44687</v>
      </c>
      <c r="B21" s="211" t="s">
        <v>169</v>
      </c>
      <c r="C21" s="211" t="s">
        <v>124</v>
      </c>
      <c r="D21" s="573" t="s">
        <v>81</v>
      </c>
      <c r="E21" s="561">
        <v>5700</v>
      </c>
      <c r="F21" s="381">
        <v>3520</v>
      </c>
      <c r="G21" s="343">
        <f t="shared" si="0"/>
        <v>1.6193181818181819</v>
      </c>
      <c r="H21" s="215" t="s">
        <v>42</v>
      </c>
      <c r="I21" s="198" t="s">
        <v>18</v>
      </c>
      <c r="J21" s="211" t="s">
        <v>177</v>
      </c>
      <c r="K21" s="197" t="s">
        <v>299</v>
      </c>
      <c r="L21" s="197" t="s">
        <v>45</v>
      </c>
      <c r="M21" s="476"/>
      <c r="N21" s="382"/>
    </row>
    <row r="22" spans="1:14" s="2" customFormat="1" ht="15" customHeight="1" x14ac:dyDescent="0.25">
      <c r="A22" s="196">
        <v>44687</v>
      </c>
      <c r="B22" s="211" t="s">
        <v>170</v>
      </c>
      <c r="C22" s="211" t="s">
        <v>124</v>
      </c>
      <c r="D22" s="573" t="s">
        <v>81</v>
      </c>
      <c r="E22" s="561">
        <v>13600</v>
      </c>
      <c r="F22" s="381">
        <v>3520</v>
      </c>
      <c r="G22" s="343">
        <f t="shared" si="0"/>
        <v>3.8636363636363638</v>
      </c>
      <c r="H22" s="215" t="s">
        <v>42</v>
      </c>
      <c r="I22" s="198" t="s">
        <v>18</v>
      </c>
      <c r="J22" s="211" t="s">
        <v>177</v>
      </c>
      <c r="K22" s="197" t="s">
        <v>299</v>
      </c>
      <c r="L22" s="197" t="s">
        <v>45</v>
      </c>
      <c r="M22" s="476"/>
      <c r="N22" s="382"/>
    </row>
    <row r="23" spans="1:14" s="2" customFormat="1" ht="15" customHeight="1" x14ac:dyDescent="0.25">
      <c r="A23" s="196">
        <v>44687</v>
      </c>
      <c r="B23" s="211" t="s">
        <v>171</v>
      </c>
      <c r="C23" s="211" t="s">
        <v>124</v>
      </c>
      <c r="D23" s="573" t="s">
        <v>81</v>
      </c>
      <c r="E23" s="184">
        <v>120000</v>
      </c>
      <c r="F23" s="381">
        <v>3520</v>
      </c>
      <c r="G23" s="343">
        <f t="shared" si="0"/>
        <v>34.090909090909093</v>
      </c>
      <c r="H23" s="215" t="s">
        <v>42</v>
      </c>
      <c r="I23" s="198" t="s">
        <v>18</v>
      </c>
      <c r="J23" s="211" t="s">
        <v>177</v>
      </c>
      <c r="K23" s="197" t="s">
        <v>299</v>
      </c>
      <c r="L23" s="197" t="s">
        <v>45</v>
      </c>
      <c r="M23" s="476"/>
      <c r="N23" s="382"/>
    </row>
    <row r="24" spans="1:14" s="2" customFormat="1" ht="15" customHeight="1" x14ac:dyDescent="0.25">
      <c r="A24" s="196">
        <v>44687</v>
      </c>
      <c r="B24" s="211" t="s">
        <v>172</v>
      </c>
      <c r="C24" s="211" t="s">
        <v>124</v>
      </c>
      <c r="D24" s="573" t="s">
        <v>81</v>
      </c>
      <c r="E24" s="184">
        <v>13000</v>
      </c>
      <c r="F24" s="381">
        <v>3520</v>
      </c>
      <c r="G24" s="343">
        <f t="shared" si="0"/>
        <v>3.6931818181818183</v>
      </c>
      <c r="H24" s="215" t="s">
        <v>42</v>
      </c>
      <c r="I24" s="198" t="s">
        <v>18</v>
      </c>
      <c r="J24" s="211" t="s">
        <v>177</v>
      </c>
      <c r="K24" s="197" t="s">
        <v>299</v>
      </c>
      <c r="L24" s="197" t="s">
        <v>45</v>
      </c>
      <c r="M24" s="476"/>
      <c r="N24" s="382"/>
    </row>
    <row r="25" spans="1:14" s="2" customFormat="1" ht="15" customHeight="1" x14ac:dyDescent="0.25">
      <c r="A25" s="196">
        <v>44687</v>
      </c>
      <c r="B25" s="211" t="s">
        <v>166</v>
      </c>
      <c r="C25" s="211" t="s">
        <v>124</v>
      </c>
      <c r="D25" s="573" t="s">
        <v>81</v>
      </c>
      <c r="E25" s="184">
        <v>2200</v>
      </c>
      <c r="F25" s="381">
        <v>3520</v>
      </c>
      <c r="G25" s="343">
        <f t="shared" si="0"/>
        <v>0.625</v>
      </c>
      <c r="H25" s="215" t="s">
        <v>42</v>
      </c>
      <c r="I25" s="198" t="s">
        <v>18</v>
      </c>
      <c r="J25" s="211" t="s">
        <v>177</v>
      </c>
      <c r="K25" s="197" t="s">
        <v>299</v>
      </c>
      <c r="L25" s="197" t="s">
        <v>45</v>
      </c>
      <c r="M25" s="476"/>
      <c r="N25" s="382"/>
    </row>
    <row r="26" spans="1:14" s="2" customFormat="1" ht="15" customHeight="1" x14ac:dyDescent="0.25">
      <c r="A26" s="196">
        <v>44687</v>
      </c>
      <c r="B26" s="211" t="s">
        <v>173</v>
      </c>
      <c r="C26" s="211" t="s">
        <v>124</v>
      </c>
      <c r="D26" s="573" t="s">
        <v>81</v>
      </c>
      <c r="E26" s="184">
        <v>24000</v>
      </c>
      <c r="F26" s="381">
        <v>3520</v>
      </c>
      <c r="G26" s="343">
        <f t="shared" si="0"/>
        <v>6.8181818181818183</v>
      </c>
      <c r="H26" s="215" t="s">
        <v>42</v>
      </c>
      <c r="I26" s="198" t="s">
        <v>18</v>
      </c>
      <c r="J26" s="211" t="s">
        <v>177</v>
      </c>
      <c r="K26" s="197" t="s">
        <v>299</v>
      </c>
      <c r="L26" s="197" t="s">
        <v>45</v>
      </c>
      <c r="M26" s="476"/>
      <c r="N26" s="382"/>
    </row>
    <row r="27" spans="1:14" s="2" customFormat="1" ht="15" customHeight="1" x14ac:dyDescent="0.25">
      <c r="A27" s="196">
        <v>44687</v>
      </c>
      <c r="B27" s="179" t="s">
        <v>63</v>
      </c>
      <c r="C27" s="179" t="s">
        <v>174</v>
      </c>
      <c r="D27" s="209" t="s">
        <v>14</v>
      </c>
      <c r="E27" s="192">
        <v>4000</v>
      </c>
      <c r="F27" s="381">
        <v>3520</v>
      </c>
      <c r="G27" s="343">
        <f t="shared" si="0"/>
        <v>1.1363636363636365</v>
      </c>
      <c r="H27" s="215" t="s">
        <v>42</v>
      </c>
      <c r="I27" s="198" t="s">
        <v>18</v>
      </c>
      <c r="J27" s="211" t="s">
        <v>162</v>
      </c>
      <c r="K27" s="197" t="s">
        <v>299</v>
      </c>
      <c r="L27" s="197" t="s">
        <v>45</v>
      </c>
      <c r="M27" s="476"/>
      <c r="N27" s="382"/>
    </row>
    <row r="28" spans="1:14" s="2" customFormat="1" ht="15" customHeight="1" x14ac:dyDescent="0.25">
      <c r="A28" s="196">
        <v>44687</v>
      </c>
      <c r="B28" s="179" t="s">
        <v>63</v>
      </c>
      <c r="C28" s="179" t="s">
        <v>174</v>
      </c>
      <c r="D28" s="209" t="s">
        <v>14</v>
      </c>
      <c r="E28" s="192">
        <v>4000</v>
      </c>
      <c r="F28" s="381">
        <v>3520</v>
      </c>
      <c r="G28" s="343">
        <f t="shared" si="0"/>
        <v>1.1363636363636365</v>
      </c>
      <c r="H28" s="215" t="s">
        <v>42</v>
      </c>
      <c r="I28" s="198" t="s">
        <v>18</v>
      </c>
      <c r="J28" s="211" t="s">
        <v>162</v>
      </c>
      <c r="K28" s="197" t="s">
        <v>299</v>
      </c>
      <c r="L28" s="197" t="s">
        <v>45</v>
      </c>
      <c r="M28" s="476"/>
      <c r="N28" s="382"/>
    </row>
    <row r="29" spans="1:14" s="2" customFormat="1" ht="15" customHeight="1" x14ac:dyDescent="0.25">
      <c r="A29" s="196">
        <v>44687</v>
      </c>
      <c r="B29" s="179" t="s">
        <v>63</v>
      </c>
      <c r="C29" s="179" t="s">
        <v>174</v>
      </c>
      <c r="D29" s="209" t="s">
        <v>14</v>
      </c>
      <c r="E29" s="192">
        <v>4000</v>
      </c>
      <c r="F29" s="381">
        <v>3520</v>
      </c>
      <c r="G29" s="343">
        <f t="shared" si="0"/>
        <v>1.1363636363636365</v>
      </c>
      <c r="H29" s="215" t="s">
        <v>42</v>
      </c>
      <c r="I29" s="198" t="s">
        <v>18</v>
      </c>
      <c r="J29" s="211" t="s">
        <v>162</v>
      </c>
      <c r="K29" s="197" t="s">
        <v>299</v>
      </c>
      <c r="L29" s="197" t="s">
        <v>45</v>
      </c>
      <c r="M29" s="476"/>
      <c r="N29" s="382"/>
    </row>
    <row r="30" spans="1:14" s="2" customFormat="1" ht="15" customHeight="1" x14ac:dyDescent="0.25">
      <c r="A30" s="196">
        <v>44687</v>
      </c>
      <c r="B30" s="179" t="s">
        <v>63</v>
      </c>
      <c r="C30" s="179" t="s">
        <v>174</v>
      </c>
      <c r="D30" s="209" t="s">
        <v>14</v>
      </c>
      <c r="E30" s="184">
        <v>16000</v>
      </c>
      <c r="F30" s="381">
        <v>3520</v>
      </c>
      <c r="G30" s="343">
        <f t="shared" si="0"/>
        <v>4.5454545454545459</v>
      </c>
      <c r="H30" s="215" t="s">
        <v>42</v>
      </c>
      <c r="I30" s="198" t="s">
        <v>18</v>
      </c>
      <c r="J30" s="211" t="s">
        <v>162</v>
      </c>
      <c r="K30" s="197" t="s">
        <v>299</v>
      </c>
      <c r="L30" s="197" t="s">
        <v>45</v>
      </c>
      <c r="M30" s="476"/>
      <c r="N30" s="382"/>
    </row>
    <row r="31" spans="1:14" s="2" customFormat="1" ht="15" customHeight="1" x14ac:dyDescent="0.25">
      <c r="A31" s="196">
        <v>44687</v>
      </c>
      <c r="B31" s="179" t="s">
        <v>63</v>
      </c>
      <c r="C31" s="179" t="s">
        <v>174</v>
      </c>
      <c r="D31" s="209" t="s">
        <v>14</v>
      </c>
      <c r="E31" s="184">
        <v>19000</v>
      </c>
      <c r="F31" s="381">
        <v>3520</v>
      </c>
      <c r="G31" s="343">
        <f t="shared" si="0"/>
        <v>5.3977272727272725</v>
      </c>
      <c r="H31" s="215" t="s">
        <v>42</v>
      </c>
      <c r="I31" s="198" t="s">
        <v>18</v>
      </c>
      <c r="J31" s="211" t="s">
        <v>162</v>
      </c>
      <c r="K31" s="197" t="s">
        <v>299</v>
      </c>
      <c r="L31" s="197" t="s">
        <v>45</v>
      </c>
      <c r="M31" s="476"/>
      <c r="N31" s="382"/>
    </row>
    <row r="32" spans="1:14" s="2" customFormat="1" ht="15" customHeight="1" x14ac:dyDescent="0.25">
      <c r="A32" s="196">
        <v>44687</v>
      </c>
      <c r="B32" s="179" t="s">
        <v>63</v>
      </c>
      <c r="C32" s="179" t="s">
        <v>174</v>
      </c>
      <c r="D32" s="209" t="s">
        <v>14</v>
      </c>
      <c r="E32" s="184">
        <v>11000</v>
      </c>
      <c r="F32" s="381">
        <v>3520</v>
      </c>
      <c r="G32" s="343">
        <f t="shared" si="0"/>
        <v>3.125</v>
      </c>
      <c r="H32" s="215" t="s">
        <v>42</v>
      </c>
      <c r="I32" s="198" t="s">
        <v>18</v>
      </c>
      <c r="J32" s="211" t="s">
        <v>162</v>
      </c>
      <c r="K32" s="197" t="s">
        <v>299</v>
      </c>
      <c r="L32" s="197" t="s">
        <v>45</v>
      </c>
      <c r="M32" s="476"/>
      <c r="N32" s="382"/>
    </row>
    <row r="33" spans="1:14" s="2" customFormat="1" ht="15" customHeight="1" x14ac:dyDescent="0.25">
      <c r="A33" s="196">
        <v>44691</v>
      </c>
      <c r="B33" s="179" t="s">
        <v>183</v>
      </c>
      <c r="C33" s="179" t="s">
        <v>158</v>
      </c>
      <c r="D33" s="209" t="s">
        <v>81</v>
      </c>
      <c r="E33" s="192">
        <f>G33*F33</f>
        <v>8448000</v>
      </c>
      <c r="F33" s="381">
        <v>3520</v>
      </c>
      <c r="G33" s="343">
        <v>2400</v>
      </c>
      <c r="H33" s="215" t="s">
        <v>138</v>
      </c>
      <c r="I33" s="198" t="s">
        <v>18</v>
      </c>
      <c r="J33" s="211" t="s">
        <v>239</v>
      </c>
      <c r="K33" s="197" t="s">
        <v>299</v>
      </c>
      <c r="L33" s="197" t="s">
        <v>45</v>
      </c>
      <c r="M33" s="476"/>
      <c r="N33" s="382"/>
    </row>
    <row r="34" spans="1:14" s="2" customFormat="1" ht="15" customHeight="1" x14ac:dyDescent="0.25">
      <c r="A34" s="196">
        <v>44691</v>
      </c>
      <c r="B34" s="179" t="s">
        <v>184</v>
      </c>
      <c r="C34" s="179" t="s">
        <v>113</v>
      </c>
      <c r="D34" s="209" t="s">
        <v>81</v>
      </c>
      <c r="E34" s="192">
        <f>G34*F34</f>
        <v>2112</v>
      </c>
      <c r="F34" s="381">
        <v>3520</v>
      </c>
      <c r="G34" s="343">
        <v>0.6</v>
      </c>
      <c r="H34" s="215" t="s">
        <v>138</v>
      </c>
      <c r="I34" s="198" t="s">
        <v>18</v>
      </c>
      <c r="J34" s="211" t="s">
        <v>240</v>
      </c>
      <c r="K34" s="197" t="s">
        <v>299</v>
      </c>
      <c r="L34" s="197" t="s">
        <v>45</v>
      </c>
      <c r="M34" s="476"/>
      <c r="N34" s="382"/>
    </row>
    <row r="35" spans="1:14" s="2" customFormat="1" ht="15" customHeight="1" x14ac:dyDescent="0.25">
      <c r="A35" s="196">
        <v>44691</v>
      </c>
      <c r="B35" s="179" t="s">
        <v>93</v>
      </c>
      <c r="C35" s="179" t="s">
        <v>94</v>
      </c>
      <c r="D35" s="209" t="s">
        <v>14</v>
      </c>
      <c r="E35" s="184">
        <v>60000</v>
      </c>
      <c r="F35" s="381">
        <v>3520</v>
      </c>
      <c r="G35" s="343">
        <f t="shared" si="0"/>
        <v>17.045454545454547</v>
      </c>
      <c r="H35" s="215" t="s">
        <v>42</v>
      </c>
      <c r="I35" s="198" t="s">
        <v>18</v>
      </c>
      <c r="J35" s="302" t="s">
        <v>159</v>
      </c>
      <c r="K35" s="197" t="s">
        <v>299</v>
      </c>
      <c r="L35" s="197" t="s">
        <v>45</v>
      </c>
      <c r="M35" s="476"/>
      <c r="N35" s="382"/>
    </row>
    <row r="36" spans="1:14" s="2" customFormat="1" ht="15" customHeight="1" x14ac:dyDescent="0.25">
      <c r="A36" s="196">
        <v>44692</v>
      </c>
      <c r="B36" s="197" t="s">
        <v>63</v>
      </c>
      <c r="C36" s="197" t="s">
        <v>174</v>
      </c>
      <c r="D36" s="198" t="s">
        <v>14</v>
      </c>
      <c r="E36" s="184">
        <v>9000</v>
      </c>
      <c r="F36" s="381">
        <v>3520</v>
      </c>
      <c r="G36" s="343">
        <f t="shared" si="0"/>
        <v>2.5568181818181817</v>
      </c>
      <c r="H36" s="215" t="s">
        <v>42</v>
      </c>
      <c r="I36" s="198" t="s">
        <v>18</v>
      </c>
      <c r="J36" s="211" t="s">
        <v>163</v>
      </c>
      <c r="K36" s="197" t="s">
        <v>299</v>
      </c>
      <c r="L36" s="197" t="s">
        <v>45</v>
      </c>
      <c r="M36" s="476"/>
      <c r="N36" s="382"/>
    </row>
    <row r="37" spans="1:14" s="2" customFormat="1" ht="15" customHeight="1" x14ac:dyDescent="0.25">
      <c r="A37" s="196">
        <v>44692</v>
      </c>
      <c r="B37" s="197" t="s">
        <v>63</v>
      </c>
      <c r="C37" s="197" t="s">
        <v>174</v>
      </c>
      <c r="D37" s="198" t="s">
        <v>14</v>
      </c>
      <c r="E37" s="184">
        <v>8000</v>
      </c>
      <c r="F37" s="381">
        <v>3520</v>
      </c>
      <c r="G37" s="343">
        <f t="shared" si="0"/>
        <v>2.2727272727272729</v>
      </c>
      <c r="H37" s="215" t="s">
        <v>42</v>
      </c>
      <c r="I37" s="198" t="s">
        <v>18</v>
      </c>
      <c r="J37" s="211" t="s">
        <v>163</v>
      </c>
      <c r="K37" s="197" t="s">
        <v>299</v>
      </c>
      <c r="L37" s="197" t="s">
        <v>45</v>
      </c>
      <c r="M37" s="476"/>
      <c r="N37" s="382"/>
    </row>
    <row r="38" spans="1:14" s="2" customFormat="1" ht="15" customHeight="1" x14ac:dyDescent="0.25">
      <c r="A38" s="196">
        <v>44694</v>
      </c>
      <c r="B38" s="179" t="s">
        <v>63</v>
      </c>
      <c r="C38" s="179" t="s">
        <v>174</v>
      </c>
      <c r="D38" s="209" t="s">
        <v>14</v>
      </c>
      <c r="E38" s="192">
        <v>5000</v>
      </c>
      <c r="F38" s="381">
        <v>3520</v>
      </c>
      <c r="G38" s="343">
        <f t="shared" si="0"/>
        <v>1.4204545454545454</v>
      </c>
      <c r="H38" s="215" t="s">
        <v>42</v>
      </c>
      <c r="I38" s="198" t="s">
        <v>18</v>
      </c>
      <c r="J38" s="211" t="s">
        <v>242</v>
      </c>
      <c r="K38" s="197" t="s">
        <v>299</v>
      </c>
      <c r="L38" s="197" t="s">
        <v>45</v>
      </c>
      <c r="M38" s="476"/>
      <c r="N38" s="382"/>
    </row>
    <row r="39" spans="1:14" s="2" customFormat="1" ht="15" customHeight="1" x14ac:dyDescent="0.25">
      <c r="A39" s="196">
        <v>44694</v>
      </c>
      <c r="B39" s="179" t="s">
        <v>63</v>
      </c>
      <c r="C39" s="179" t="s">
        <v>174</v>
      </c>
      <c r="D39" s="209" t="s">
        <v>14</v>
      </c>
      <c r="E39" s="192">
        <v>19000</v>
      </c>
      <c r="F39" s="381">
        <v>3520</v>
      </c>
      <c r="G39" s="343">
        <f t="shared" si="0"/>
        <v>5.3977272727272725</v>
      </c>
      <c r="H39" s="215" t="s">
        <v>42</v>
      </c>
      <c r="I39" s="198" t="s">
        <v>18</v>
      </c>
      <c r="J39" s="211" t="s">
        <v>242</v>
      </c>
      <c r="K39" s="197" t="s">
        <v>299</v>
      </c>
      <c r="L39" s="197" t="s">
        <v>45</v>
      </c>
      <c r="M39" s="476"/>
      <c r="N39" s="382"/>
    </row>
    <row r="40" spans="1:14" s="2" customFormat="1" ht="15" customHeight="1" x14ac:dyDescent="0.25">
      <c r="A40" s="196">
        <v>44694</v>
      </c>
      <c r="B40" s="179" t="s">
        <v>63</v>
      </c>
      <c r="C40" s="179" t="s">
        <v>174</v>
      </c>
      <c r="D40" s="209" t="s">
        <v>14</v>
      </c>
      <c r="E40" s="192">
        <v>17000</v>
      </c>
      <c r="F40" s="381">
        <v>3520</v>
      </c>
      <c r="G40" s="343">
        <f t="shared" si="0"/>
        <v>4.8295454545454541</v>
      </c>
      <c r="H40" s="215" t="s">
        <v>42</v>
      </c>
      <c r="I40" s="198" t="s">
        <v>18</v>
      </c>
      <c r="J40" s="576" t="s">
        <v>242</v>
      </c>
      <c r="K40" s="197" t="s">
        <v>299</v>
      </c>
      <c r="L40" s="197" t="s">
        <v>45</v>
      </c>
      <c r="M40" s="476"/>
      <c r="N40" s="382"/>
    </row>
    <row r="41" spans="1:14" s="2" customFormat="1" ht="15" customHeight="1" x14ac:dyDescent="0.25">
      <c r="A41" s="575">
        <v>44698</v>
      </c>
      <c r="B41" s="197" t="s">
        <v>191</v>
      </c>
      <c r="C41" s="197" t="s">
        <v>125</v>
      </c>
      <c r="D41" s="198" t="s">
        <v>14</v>
      </c>
      <c r="E41" s="184">
        <v>1211440</v>
      </c>
      <c r="F41" s="381">
        <v>3520</v>
      </c>
      <c r="G41" s="343">
        <f t="shared" si="0"/>
        <v>344.15909090909093</v>
      </c>
      <c r="H41" s="215" t="s">
        <v>212</v>
      </c>
      <c r="I41" s="198" t="s">
        <v>18</v>
      </c>
      <c r="J41" s="576" t="s">
        <v>244</v>
      </c>
      <c r="K41" s="197" t="s">
        <v>299</v>
      </c>
      <c r="L41" s="197" t="s">
        <v>45</v>
      </c>
      <c r="M41" s="476"/>
      <c r="N41" s="382"/>
    </row>
    <row r="42" spans="1:14" s="2" customFormat="1" ht="15" customHeight="1" x14ac:dyDescent="0.25">
      <c r="A42" s="196">
        <v>44698</v>
      </c>
      <c r="B42" s="179" t="s">
        <v>192</v>
      </c>
      <c r="C42" s="179" t="s">
        <v>113</v>
      </c>
      <c r="D42" s="209" t="s">
        <v>81</v>
      </c>
      <c r="E42" s="192">
        <v>2300</v>
      </c>
      <c r="F42" s="381">
        <v>3520</v>
      </c>
      <c r="G42" s="343">
        <f t="shared" si="0"/>
        <v>0.65340909090909094</v>
      </c>
      <c r="H42" s="215" t="s">
        <v>212</v>
      </c>
      <c r="I42" s="198" t="s">
        <v>18</v>
      </c>
      <c r="J42" s="469" t="s">
        <v>245</v>
      </c>
      <c r="K42" s="197" t="s">
        <v>299</v>
      </c>
      <c r="L42" s="197" t="s">
        <v>45</v>
      </c>
      <c r="M42" s="476"/>
      <c r="N42" s="382"/>
    </row>
    <row r="43" spans="1:14" s="2" customFormat="1" ht="15" customHeight="1" x14ac:dyDescent="0.25">
      <c r="A43" s="196">
        <v>44698</v>
      </c>
      <c r="B43" s="179" t="s">
        <v>193</v>
      </c>
      <c r="C43" s="179" t="s">
        <v>125</v>
      </c>
      <c r="D43" s="209" t="s">
        <v>14</v>
      </c>
      <c r="E43" s="192">
        <v>654720</v>
      </c>
      <c r="F43" s="381">
        <v>3520</v>
      </c>
      <c r="G43" s="343">
        <f t="shared" si="0"/>
        <v>186</v>
      </c>
      <c r="H43" s="215" t="s">
        <v>212</v>
      </c>
      <c r="I43" s="198" t="s">
        <v>18</v>
      </c>
      <c r="J43" s="469" t="s">
        <v>246</v>
      </c>
      <c r="K43" s="197" t="s">
        <v>299</v>
      </c>
      <c r="L43" s="197" t="s">
        <v>45</v>
      </c>
      <c r="M43" s="476"/>
      <c r="N43" s="382"/>
    </row>
    <row r="44" spans="1:14" s="2" customFormat="1" ht="15" customHeight="1" x14ac:dyDescent="0.25">
      <c r="A44" s="196">
        <v>44698</v>
      </c>
      <c r="B44" s="179" t="s">
        <v>63</v>
      </c>
      <c r="C44" s="179" t="s">
        <v>174</v>
      </c>
      <c r="D44" s="209" t="s">
        <v>14</v>
      </c>
      <c r="E44" s="192">
        <v>9000</v>
      </c>
      <c r="F44" s="381">
        <v>3520</v>
      </c>
      <c r="G44" s="343">
        <f t="shared" si="0"/>
        <v>2.5568181818181817</v>
      </c>
      <c r="H44" s="215" t="s">
        <v>42</v>
      </c>
      <c r="I44" s="198" t="s">
        <v>18</v>
      </c>
      <c r="J44" s="211" t="s">
        <v>241</v>
      </c>
      <c r="K44" s="197" t="s">
        <v>299</v>
      </c>
      <c r="L44" s="197" t="s">
        <v>45</v>
      </c>
      <c r="M44" s="476"/>
      <c r="N44" s="382"/>
    </row>
    <row r="45" spans="1:14" s="2" customFormat="1" ht="15" customHeight="1" x14ac:dyDescent="0.25">
      <c r="A45" s="196">
        <v>44698</v>
      </c>
      <c r="B45" s="179" t="s">
        <v>63</v>
      </c>
      <c r="C45" s="179" t="s">
        <v>174</v>
      </c>
      <c r="D45" s="209" t="s">
        <v>14</v>
      </c>
      <c r="E45" s="184">
        <v>2000</v>
      </c>
      <c r="F45" s="381">
        <v>3520</v>
      </c>
      <c r="G45" s="343">
        <f t="shared" si="0"/>
        <v>0.56818181818181823</v>
      </c>
      <c r="H45" s="215" t="s">
        <v>42</v>
      </c>
      <c r="I45" s="198" t="s">
        <v>18</v>
      </c>
      <c r="J45" s="211" t="s">
        <v>241</v>
      </c>
      <c r="K45" s="197" t="s">
        <v>299</v>
      </c>
      <c r="L45" s="197" t="s">
        <v>45</v>
      </c>
      <c r="M45" s="476"/>
      <c r="N45" s="382"/>
    </row>
    <row r="46" spans="1:14" s="2" customFormat="1" ht="15" customHeight="1" x14ac:dyDescent="0.25">
      <c r="A46" s="196">
        <v>44698</v>
      </c>
      <c r="B46" s="179" t="s">
        <v>63</v>
      </c>
      <c r="C46" s="179" t="s">
        <v>174</v>
      </c>
      <c r="D46" s="209" t="s">
        <v>14</v>
      </c>
      <c r="E46" s="192">
        <v>17000</v>
      </c>
      <c r="F46" s="381">
        <v>3520</v>
      </c>
      <c r="G46" s="343">
        <f t="shared" si="0"/>
        <v>4.8295454545454541</v>
      </c>
      <c r="H46" s="215" t="s">
        <v>42</v>
      </c>
      <c r="I46" s="198" t="s">
        <v>18</v>
      </c>
      <c r="J46" s="211" t="s">
        <v>241</v>
      </c>
      <c r="K46" s="197" t="s">
        <v>299</v>
      </c>
      <c r="L46" s="197" t="s">
        <v>45</v>
      </c>
      <c r="M46" s="476"/>
      <c r="N46" s="382"/>
    </row>
    <row r="47" spans="1:14" s="2" customFormat="1" ht="15" customHeight="1" x14ac:dyDescent="0.25">
      <c r="A47" s="196">
        <v>44698</v>
      </c>
      <c r="B47" s="179" t="s">
        <v>63</v>
      </c>
      <c r="C47" s="179" t="s">
        <v>174</v>
      </c>
      <c r="D47" s="209" t="s">
        <v>14</v>
      </c>
      <c r="E47" s="192">
        <v>19000</v>
      </c>
      <c r="F47" s="381">
        <v>3520</v>
      </c>
      <c r="G47" s="343">
        <f t="shared" si="0"/>
        <v>5.3977272727272725</v>
      </c>
      <c r="H47" s="215" t="s">
        <v>42</v>
      </c>
      <c r="I47" s="198" t="s">
        <v>18</v>
      </c>
      <c r="J47" s="211" t="s">
        <v>241</v>
      </c>
      <c r="K47" s="197" t="s">
        <v>299</v>
      </c>
      <c r="L47" s="197" t="s">
        <v>45</v>
      </c>
      <c r="M47" s="476"/>
      <c r="N47" s="382"/>
    </row>
    <row r="48" spans="1:14" s="2" customFormat="1" ht="15" customHeight="1" x14ac:dyDescent="0.25">
      <c r="A48" s="196">
        <v>44698</v>
      </c>
      <c r="B48" s="179" t="s">
        <v>198</v>
      </c>
      <c r="C48" s="179" t="s">
        <v>124</v>
      </c>
      <c r="D48" s="209" t="s">
        <v>81</v>
      </c>
      <c r="E48" s="192">
        <v>55000</v>
      </c>
      <c r="F48" s="381">
        <v>3520</v>
      </c>
      <c r="G48" s="343">
        <f t="shared" si="0"/>
        <v>15.625</v>
      </c>
      <c r="H48" s="215" t="s">
        <v>42</v>
      </c>
      <c r="I48" s="198" t="s">
        <v>18</v>
      </c>
      <c r="J48" s="558" t="s">
        <v>250</v>
      </c>
      <c r="K48" s="197" t="s">
        <v>299</v>
      </c>
      <c r="L48" s="197" t="s">
        <v>45</v>
      </c>
      <c r="M48" s="476"/>
      <c r="N48" s="382"/>
    </row>
    <row r="49" spans="1:14" s="2" customFormat="1" ht="15" customHeight="1" x14ac:dyDescent="0.25">
      <c r="A49" s="196">
        <v>44700</v>
      </c>
      <c r="B49" s="197" t="s">
        <v>93</v>
      </c>
      <c r="C49" s="197" t="s">
        <v>94</v>
      </c>
      <c r="D49" s="198" t="s">
        <v>14</v>
      </c>
      <c r="E49" s="184">
        <v>60000</v>
      </c>
      <c r="F49" s="381">
        <v>3520</v>
      </c>
      <c r="G49" s="343">
        <f t="shared" si="0"/>
        <v>17.045454545454547</v>
      </c>
      <c r="H49" s="215" t="s">
        <v>42</v>
      </c>
      <c r="I49" s="198" t="s">
        <v>18</v>
      </c>
      <c r="J49" s="469" t="s">
        <v>249</v>
      </c>
      <c r="K49" s="197" t="s">
        <v>299</v>
      </c>
      <c r="L49" s="197" t="s">
        <v>45</v>
      </c>
      <c r="M49" s="476"/>
      <c r="N49" s="382"/>
    </row>
    <row r="50" spans="1:14" s="2" customFormat="1" ht="15" customHeight="1" x14ac:dyDescent="0.25">
      <c r="A50" s="196">
        <v>44700</v>
      </c>
      <c r="B50" s="197" t="s">
        <v>200</v>
      </c>
      <c r="C50" s="197" t="s">
        <v>126</v>
      </c>
      <c r="D50" s="198" t="s">
        <v>81</v>
      </c>
      <c r="E50" s="184">
        <v>319000</v>
      </c>
      <c r="F50" s="381">
        <v>3520</v>
      </c>
      <c r="G50" s="343">
        <f t="shared" si="0"/>
        <v>90.625</v>
      </c>
      <c r="H50" s="215" t="s">
        <v>42</v>
      </c>
      <c r="I50" s="198" t="s">
        <v>18</v>
      </c>
      <c r="J50" s="576" t="s">
        <v>251</v>
      </c>
      <c r="K50" s="197" t="s">
        <v>299</v>
      </c>
      <c r="L50" s="197" t="s">
        <v>45</v>
      </c>
      <c r="M50" s="476"/>
      <c r="N50" s="382"/>
    </row>
    <row r="51" spans="1:14" s="2" customFormat="1" ht="15" customHeight="1" x14ac:dyDescent="0.25">
      <c r="A51" s="196">
        <v>44700</v>
      </c>
      <c r="B51" s="197" t="s">
        <v>202</v>
      </c>
      <c r="C51" s="197" t="s">
        <v>134</v>
      </c>
      <c r="D51" s="198" t="s">
        <v>81</v>
      </c>
      <c r="E51" s="183">
        <v>70000</v>
      </c>
      <c r="F51" s="381">
        <v>3520</v>
      </c>
      <c r="G51" s="343">
        <f t="shared" si="0"/>
        <v>19.886363636363637</v>
      </c>
      <c r="H51" s="215" t="s">
        <v>42</v>
      </c>
      <c r="I51" s="198" t="s">
        <v>18</v>
      </c>
      <c r="J51" s="469" t="s">
        <v>253</v>
      </c>
      <c r="K51" s="197" t="s">
        <v>299</v>
      </c>
      <c r="L51" s="197" t="s">
        <v>45</v>
      </c>
      <c r="M51" s="476"/>
      <c r="N51" s="382"/>
    </row>
    <row r="52" spans="1:14" s="2" customFormat="1" ht="15" customHeight="1" x14ac:dyDescent="0.25">
      <c r="A52" s="182">
        <v>44701</v>
      </c>
      <c r="B52" s="177" t="s">
        <v>63</v>
      </c>
      <c r="C52" s="177" t="s">
        <v>174</v>
      </c>
      <c r="D52" s="177" t="s">
        <v>14</v>
      </c>
      <c r="E52" s="438">
        <v>7000</v>
      </c>
      <c r="F52" s="381">
        <v>3520</v>
      </c>
      <c r="G52" s="343">
        <f t="shared" si="0"/>
        <v>1.9886363636363635</v>
      </c>
      <c r="H52" s="215" t="s">
        <v>42</v>
      </c>
      <c r="I52" s="198" t="s">
        <v>18</v>
      </c>
      <c r="J52" s="576" t="s">
        <v>254</v>
      </c>
      <c r="K52" s="197" t="s">
        <v>299</v>
      </c>
      <c r="L52" s="197" t="s">
        <v>45</v>
      </c>
      <c r="M52" s="476"/>
      <c r="N52" s="382"/>
    </row>
    <row r="53" spans="1:14" s="2" customFormat="1" ht="15" customHeight="1" x14ac:dyDescent="0.25">
      <c r="A53" s="182">
        <v>44701</v>
      </c>
      <c r="B53" s="179" t="s">
        <v>63</v>
      </c>
      <c r="C53" s="179" t="s">
        <v>174</v>
      </c>
      <c r="D53" s="179" t="s">
        <v>14</v>
      </c>
      <c r="E53" s="192">
        <v>5000</v>
      </c>
      <c r="F53" s="381">
        <v>3520</v>
      </c>
      <c r="G53" s="343">
        <f t="shared" si="0"/>
        <v>1.4204545454545454</v>
      </c>
      <c r="H53" s="215" t="s">
        <v>42</v>
      </c>
      <c r="I53" s="198" t="s">
        <v>18</v>
      </c>
      <c r="J53" s="576" t="s">
        <v>254</v>
      </c>
      <c r="K53" s="197" t="s">
        <v>299</v>
      </c>
      <c r="L53" s="197" t="s">
        <v>45</v>
      </c>
      <c r="M53" s="476"/>
      <c r="N53" s="382"/>
    </row>
    <row r="54" spans="1:14" s="2" customFormat="1" ht="15" customHeight="1" x14ac:dyDescent="0.25">
      <c r="A54" s="182">
        <v>44701</v>
      </c>
      <c r="B54" s="179" t="s">
        <v>63</v>
      </c>
      <c r="C54" s="179" t="s">
        <v>174</v>
      </c>
      <c r="D54" s="179" t="s">
        <v>14</v>
      </c>
      <c r="E54" s="192">
        <v>3000</v>
      </c>
      <c r="F54" s="381">
        <v>3520</v>
      </c>
      <c r="G54" s="343">
        <f t="shared" si="0"/>
        <v>0.85227272727272729</v>
      </c>
      <c r="H54" s="215" t="s">
        <v>42</v>
      </c>
      <c r="I54" s="198" t="s">
        <v>18</v>
      </c>
      <c r="J54" s="576" t="s">
        <v>254</v>
      </c>
      <c r="K54" s="197" t="s">
        <v>299</v>
      </c>
      <c r="L54" s="197" t="s">
        <v>45</v>
      </c>
      <c r="M54" s="476"/>
      <c r="N54" s="382"/>
    </row>
    <row r="55" spans="1:14" s="2" customFormat="1" ht="15" customHeight="1" x14ac:dyDescent="0.25">
      <c r="A55" s="182">
        <v>44701</v>
      </c>
      <c r="B55" s="179" t="s">
        <v>63</v>
      </c>
      <c r="C55" s="179" t="s">
        <v>174</v>
      </c>
      <c r="D55" s="179" t="s">
        <v>14</v>
      </c>
      <c r="E55" s="192">
        <v>2000</v>
      </c>
      <c r="F55" s="381">
        <v>3520</v>
      </c>
      <c r="G55" s="343">
        <f t="shared" si="0"/>
        <v>0.56818181818181823</v>
      </c>
      <c r="H55" s="215" t="s">
        <v>42</v>
      </c>
      <c r="I55" s="198" t="s">
        <v>18</v>
      </c>
      <c r="J55" s="576" t="s">
        <v>254</v>
      </c>
      <c r="K55" s="197" t="s">
        <v>299</v>
      </c>
      <c r="L55" s="197" t="s">
        <v>45</v>
      </c>
      <c r="M55" s="476"/>
      <c r="N55" s="382"/>
    </row>
    <row r="56" spans="1:14" s="2" customFormat="1" ht="15" customHeight="1" x14ac:dyDescent="0.25">
      <c r="A56" s="196">
        <v>44704</v>
      </c>
      <c r="B56" s="179" t="s">
        <v>203</v>
      </c>
      <c r="C56" s="383" t="s">
        <v>134</v>
      </c>
      <c r="D56" s="384" t="s">
        <v>81</v>
      </c>
      <c r="E56" s="479">
        <v>130000</v>
      </c>
      <c r="F56" s="381">
        <v>3520</v>
      </c>
      <c r="G56" s="343">
        <f t="shared" si="0"/>
        <v>36.93181818181818</v>
      </c>
      <c r="H56" s="215" t="s">
        <v>42</v>
      </c>
      <c r="I56" s="198" t="s">
        <v>18</v>
      </c>
      <c r="J56" s="576" t="s">
        <v>251</v>
      </c>
      <c r="K56" s="197" t="s">
        <v>299</v>
      </c>
      <c r="L56" s="197" t="s">
        <v>45</v>
      </c>
      <c r="M56" s="476"/>
      <c r="N56" s="382"/>
    </row>
    <row r="57" spans="1:14" s="2" customFormat="1" ht="15" customHeight="1" x14ac:dyDescent="0.25">
      <c r="A57" s="196">
        <v>44704</v>
      </c>
      <c r="B57" s="179" t="s">
        <v>63</v>
      </c>
      <c r="C57" s="383" t="s">
        <v>174</v>
      </c>
      <c r="D57" s="384" t="s">
        <v>14</v>
      </c>
      <c r="E57" s="479">
        <v>10000</v>
      </c>
      <c r="F57" s="381">
        <v>3520</v>
      </c>
      <c r="G57" s="343">
        <v>15</v>
      </c>
      <c r="H57" s="215" t="s">
        <v>42</v>
      </c>
      <c r="I57" s="198" t="s">
        <v>18</v>
      </c>
      <c r="J57" s="469" t="s">
        <v>256</v>
      </c>
      <c r="K57" s="197" t="s">
        <v>299</v>
      </c>
      <c r="L57" s="197" t="s">
        <v>45</v>
      </c>
      <c r="M57" s="476"/>
      <c r="N57" s="382"/>
    </row>
    <row r="58" spans="1:14" s="2" customFormat="1" ht="15" customHeight="1" x14ac:dyDescent="0.25">
      <c r="A58" s="196">
        <v>44704</v>
      </c>
      <c r="B58" s="179" t="s">
        <v>63</v>
      </c>
      <c r="C58" s="383" t="s">
        <v>174</v>
      </c>
      <c r="D58" s="384" t="s">
        <v>14</v>
      </c>
      <c r="E58" s="479">
        <v>10000</v>
      </c>
      <c r="F58" s="381">
        <v>3520</v>
      </c>
      <c r="G58" s="343">
        <v>9.17</v>
      </c>
      <c r="H58" s="215" t="s">
        <v>42</v>
      </c>
      <c r="I58" s="198" t="s">
        <v>18</v>
      </c>
      <c r="J58" s="469" t="s">
        <v>256</v>
      </c>
      <c r="K58" s="197" t="s">
        <v>299</v>
      </c>
      <c r="L58" s="197" t="s">
        <v>45</v>
      </c>
      <c r="M58" s="476"/>
      <c r="N58" s="382"/>
    </row>
    <row r="59" spans="1:14" s="2" customFormat="1" ht="15" customHeight="1" x14ac:dyDescent="0.25">
      <c r="A59" s="182">
        <v>44705</v>
      </c>
      <c r="B59" s="177" t="s">
        <v>63</v>
      </c>
      <c r="C59" s="177" t="s">
        <v>174</v>
      </c>
      <c r="D59" s="177" t="s">
        <v>14</v>
      </c>
      <c r="E59" s="438">
        <v>7000</v>
      </c>
      <c r="F59" s="381">
        <v>3520</v>
      </c>
      <c r="G59" s="343">
        <f t="shared" si="0"/>
        <v>1.9886363636363635</v>
      </c>
      <c r="H59" s="215" t="s">
        <v>42</v>
      </c>
      <c r="I59" s="198" t="s">
        <v>18</v>
      </c>
      <c r="J59" s="469" t="s">
        <v>257</v>
      </c>
      <c r="K59" s="197" t="s">
        <v>299</v>
      </c>
      <c r="L59" s="197" t="s">
        <v>45</v>
      </c>
      <c r="M59" s="476"/>
      <c r="N59" s="382"/>
    </row>
    <row r="60" spans="1:14" s="2" customFormat="1" ht="15" customHeight="1" x14ac:dyDescent="0.25">
      <c r="A60" s="182">
        <v>44705</v>
      </c>
      <c r="B60" s="177" t="s">
        <v>63</v>
      </c>
      <c r="C60" s="177" t="s">
        <v>174</v>
      </c>
      <c r="D60" s="177" t="s">
        <v>14</v>
      </c>
      <c r="E60" s="192">
        <v>5000</v>
      </c>
      <c r="F60" s="381">
        <v>3520</v>
      </c>
      <c r="G60" s="343">
        <f t="shared" si="0"/>
        <v>1.4204545454545454</v>
      </c>
      <c r="H60" s="215" t="s">
        <v>42</v>
      </c>
      <c r="I60" s="198" t="s">
        <v>18</v>
      </c>
      <c r="J60" s="469" t="s">
        <v>257</v>
      </c>
      <c r="K60" s="197" t="s">
        <v>299</v>
      </c>
      <c r="L60" s="197" t="s">
        <v>45</v>
      </c>
      <c r="M60" s="476"/>
      <c r="N60" s="382"/>
    </row>
    <row r="61" spans="1:14" s="2" customFormat="1" ht="15" customHeight="1" x14ac:dyDescent="0.25">
      <c r="A61" s="182">
        <v>44705</v>
      </c>
      <c r="B61" s="177" t="s">
        <v>63</v>
      </c>
      <c r="C61" s="177" t="s">
        <v>174</v>
      </c>
      <c r="D61" s="177" t="s">
        <v>14</v>
      </c>
      <c r="E61" s="192">
        <v>4000</v>
      </c>
      <c r="F61" s="381">
        <v>3520</v>
      </c>
      <c r="G61" s="343">
        <f t="shared" si="0"/>
        <v>1.1363636363636365</v>
      </c>
      <c r="H61" s="215" t="s">
        <v>42</v>
      </c>
      <c r="I61" s="198" t="s">
        <v>18</v>
      </c>
      <c r="J61" s="469" t="s">
        <v>257</v>
      </c>
      <c r="K61" s="197" t="s">
        <v>299</v>
      </c>
      <c r="L61" s="197" t="s">
        <v>45</v>
      </c>
      <c r="M61" s="476"/>
      <c r="N61" s="382"/>
    </row>
    <row r="62" spans="1:14" s="2" customFormat="1" ht="15" customHeight="1" x14ac:dyDescent="0.25">
      <c r="A62" s="182">
        <v>44705</v>
      </c>
      <c r="B62" s="177" t="s">
        <v>172</v>
      </c>
      <c r="C62" s="177" t="s">
        <v>124</v>
      </c>
      <c r="D62" s="177" t="s">
        <v>81</v>
      </c>
      <c r="E62" s="438">
        <v>13000</v>
      </c>
      <c r="F62" s="577">
        <v>3520</v>
      </c>
      <c r="G62" s="578">
        <f>E62/F62</f>
        <v>3.6931818181818183</v>
      </c>
      <c r="H62" s="215" t="s">
        <v>42</v>
      </c>
      <c r="I62" s="198" t="s">
        <v>18</v>
      </c>
      <c r="J62" s="469" t="s">
        <v>266</v>
      </c>
      <c r="K62" s="197" t="s">
        <v>299</v>
      </c>
      <c r="L62" s="197" t="s">
        <v>45</v>
      </c>
      <c r="M62" s="476"/>
      <c r="N62" s="382"/>
    </row>
    <row r="63" spans="1:14" ht="18.75" customHeight="1" x14ac:dyDescent="0.25">
      <c r="A63" s="182">
        <v>44705</v>
      </c>
      <c r="B63" s="177" t="s">
        <v>204</v>
      </c>
      <c r="C63" s="177" t="s">
        <v>124</v>
      </c>
      <c r="D63" s="177" t="s">
        <v>81</v>
      </c>
      <c r="E63" s="438">
        <v>4200</v>
      </c>
      <c r="F63" s="577">
        <v>3520</v>
      </c>
      <c r="G63" s="578">
        <f>E63/F63</f>
        <v>1.1931818181818181</v>
      </c>
      <c r="H63" s="594" t="s">
        <v>42</v>
      </c>
      <c r="I63" s="198" t="s">
        <v>18</v>
      </c>
      <c r="J63" s="469" t="s">
        <v>266</v>
      </c>
      <c r="K63" s="197" t="s">
        <v>299</v>
      </c>
      <c r="L63" s="592" t="s">
        <v>45</v>
      </c>
      <c r="M63" s="591"/>
      <c r="N63" s="593"/>
    </row>
    <row r="64" spans="1:14" x14ac:dyDescent="0.25">
      <c r="A64" s="182">
        <v>44705</v>
      </c>
      <c r="B64" s="177" t="s">
        <v>204</v>
      </c>
      <c r="C64" s="177" t="s">
        <v>124</v>
      </c>
      <c r="D64" s="177" t="s">
        <v>81</v>
      </c>
      <c r="E64" s="438">
        <v>5000</v>
      </c>
      <c r="F64" s="577">
        <v>3520</v>
      </c>
      <c r="G64" s="578">
        <f t="shared" ref="G64:G105" si="1">E64/F64</f>
        <v>1.4204545454545454</v>
      </c>
      <c r="H64" s="595" t="s">
        <v>42</v>
      </c>
      <c r="I64" s="198" t="s">
        <v>18</v>
      </c>
      <c r="J64" s="469" t="s">
        <v>267</v>
      </c>
      <c r="K64" s="197" t="s">
        <v>299</v>
      </c>
      <c r="L64" s="592" t="s">
        <v>45</v>
      </c>
      <c r="M64" s="516"/>
      <c r="N64" s="517"/>
    </row>
    <row r="65" spans="1:14" x14ac:dyDescent="0.25">
      <c r="A65" s="182">
        <v>44705</v>
      </c>
      <c r="B65" s="177" t="s">
        <v>205</v>
      </c>
      <c r="C65" s="177" t="s">
        <v>124</v>
      </c>
      <c r="D65" s="177" t="s">
        <v>81</v>
      </c>
      <c r="E65" s="438">
        <v>24000</v>
      </c>
      <c r="F65" s="577">
        <v>3520</v>
      </c>
      <c r="G65" s="578">
        <f t="shared" si="1"/>
        <v>6.8181818181818183</v>
      </c>
      <c r="H65" s="595" t="s">
        <v>42</v>
      </c>
      <c r="I65" s="198" t="s">
        <v>18</v>
      </c>
      <c r="J65" s="469" t="s">
        <v>266</v>
      </c>
      <c r="K65" s="197" t="s">
        <v>299</v>
      </c>
      <c r="L65" s="592" t="s">
        <v>45</v>
      </c>
      <c r="M65" s="516"/>
      <c r="N65" s="517"/>
    </row>
    <row r="66" spans="1:14" x14ac:dyDescent="0.25">
      <c r="A66" s="182">
        <v>44705</v>
      </c>
      <c r="B66" s="177" t="s">
        <v>113</v>
      </c>
      <c r="C66" s="177" t="s">
        <v>113</v>
      </c>
      <c r="D66" s="177" t="s">
        <v>81</v>
      </c>
      <c r="E66" s="438">
        <v>2000</v>
      </c>
      <c r="F66" s="577">
        <v>3520</v>
      </c>
      <c r="G66" s="578">
        <f t="shared" si="1"/>
        <v>0.56818181818181823</v>
      </c>
      <c r="H66" s="595" t="s">
        <v>119</v>
      </c>
      <c r="I66" s="198" t="s">
        <v>18</v>
      </c>
      <c r="J66" s="469" t="s">
        <v>268</v>
      </c>
      <c r="K66" s="197" t="s">
        <v>299</v>
      </c>
      <c r="L66" s="592" t="s">
        <v>45</v>
      </c>
      <c r="M66" s="516"/>
      <c r="N66" s="517"/>
    </row>
    <row r="67" spans="1:14" x14ac:dyDescent="0.25">
      <c r="A67" s="182">
        <v>44706</v>
      </c>
      <c r="B67" s="177" t="s">
        <v>206</v>
      </c>
      <c r="C67" s="177" t="s">
        <v>124</v>
      </c>
      <c r="D67" s="177" t="s">
        <v>81</v>
      </c>
      <c r="E67" s="438">
        <v>60000</v>
      </c>
      <c r="F67" s="577">
        <v>3520</v>
      </c>
      <c r="G67" s="578">
        <f t="shared" si="1"/>
        <v>17.045454545454547</v>
      </c>
      <c r="H67" s="595" t="s">
        <v>42</v>
      </c>
      <c r="I67" s="198" t="s">
        <v>18</v>
      </c>
      <c r="J67" s="469" t="s">
        <v>268</v>
      </c>
      <c r="K67" s="197" t="s">
        <v>299</v>
      </c>
      <c r="L67" s="592" t="s">
        <v>45</v>
      </c>
      <c r="M67" s="516"/>
      <c r="N67" s="517"/>
    </row>
    <row r="68" spans="1:14" x14ac:dyDescent="0.25">
      <c r="A68" s="182">
        <v>44706</v>
      </c>
      <c r="B68" s="177" t="s">
        <v>207</v>
      </c>
      <c r="C68" s="177" t="s">
        <v>124</v>
      </c>
      <c r="D68" s="177" t="s">
        <v>81</v>
      </c>
      <c r="E68" s="438">
        <v>14000</v>
      </c>
      <c r="F68" s="577">
        <v>3520</v>
      </c>
      <c r="G68" s="578">
        <f t="shared" si="1"/>
        <v>3.9772727272727271</v>
      </c>
      <c r="H68" s="595" t="s">
        <v>42</v>
      </c>
      <c r="I68" s="198" t="s">
        <v>18</v>
      </c>
      <c r="J68" s="469" t="s">
        <v>268</v>
      </c>
      <c r="K68" s="197" t="s">
        <v>299</v>
      </c>
      <c r="L68" s="592" t="s">
        <v>45</v>
      </c>
      <c r="M68" s="516"/>
      <c r="N68" s="517"/>
    </row>
    <row r="69" spans="1:14" x14ac:dyDescent="0.25">
      <c r="A69" s="182">
        <v>44706</v>
      </c>
      <c r="B69" s="177" t="s">
        <v>207</v>
      </c>
      <c r="C69" s="177" t="s">
        <v>124</v>
      </c>
      <c r="D69" s="177" t="s">
        <v>81</v>
      </c>
      <c r="E69" s="438">
        <v>26000</v>
      </c>
      <c r="F69" s="577">
        <v>3520</v>
      </c>
      <c r="G69" s="578">
        <f t="shared" si="1"/>
        <v>7.3863636363636367</v>
      </c>
      <c r="H69" s="595" t="s">
        <v>42</v>
      </c>
      <c r="I69" s="198" t="s">
        <v>18</v>
      </c>
      <c r="J69" s="633" t="s">
        <v>257</v>
      </c>
      <c r="K69" s="197" t="s">
        <v>299</v>
      </c>
      <c r="L69" s="592" t="s">
        <v>45</v>
      </c>
      <c r="M69" s="516"/>
      <c r="N69" s="517"/>
    </row>
    <row r="70" spans="1:14" x14ac:dyDescent="0.25">
      <c r="A70" s="182">
        <v>44706</v>
      </c>
      <c r="B70" s="177" t="s">
        <v>63</v>
      </c>
      <c r="C70" s="177" t="s">
        <v>174</v>
      </c>
      <c r="D70" s="177" t="s">
        <v>14</v>
      </c>
      <c r="E70" s="438">
        <v>7000</v>
      </c>
      <c r="F70" s="577">
        <v>3520</v>
      </c>
      <c r="G70" s="578">
        <f t="shared" si="1"/>
        <v>1.9886363636363635</v>
      </c>
      <c r="H70" s="595" t="s">
        <v>42</v>
      </c>
      <c r="I70" s="198" t="s">
        <v>18</v>
      </c>
      <c r="J70" s="633" t="s">
        <v>269</v>
      </c>
      <c r="K70" s="197" t="s">
        <v>299</v>
      </c>
      <c r="L70" s="592" t="s">
        <v>45</v>
      </c>
      <c r="M70" s="516"/>
      <c r="N70" s="517"/>
    </row>
    <row r="71" spans="1:14" x14ac:dyDescent="0.25">
      <c r="A71" s="182">
        <v>44706</v>
      </c>
      <c r="B71" s="177" t="s">
        <v>63</v>
      </c>
      <c r="C71" s="177" t="s">
        <v>174</v>
      </c>
      <c r="D71" s="177" t="s">
        <v>14</v>
      </c>
      <c r="E71" s="438">
        <v>5000</v>
      </c>
      <c r="F71" s="577">
        <v>3520</v>
      </c>
      <c r="G71" s="578">
        <f t="shared" si="1"/>
        <v>1.4204545454545454</v>
      </c>
      <c r="H71" s="595" t="s">
        <v>42</v>
      </c>
      <c r="I71" s="198" t="s">
        <v>18</v>
      </c>
      <c r="J71" s="633" t="s">
        <v>269</v>
      </c>
      <c r="K71" s="197" t="s">
        <v>299</v>
      </c>
      <c r="L71" s="592" t="s">
        <v>45</v>
      </c>
      <c r="M71" s="516"/>
      <c r="N71" s="517"/>
    </row>
    <row r="72" spans="1:14" x14ac:dyDescent="0.25">
      <c r="A72" s="182">
        <v>44706</v>
      </c>
      <c r="B72" s="177" t="s">
        <v>63</v>
      </c>
      <c r="C72" s="177" t="s">
        <v>174</v>
      </c>
      <c r="D72" s="177" t="s">
        <v>14</v>
      </c>
      <c r="E72" s="192">
        <v>2000</v>
      </c>
      <c r="F72" s="577">
        <v>3520</v>
      </c>
      <c r="G72" s="578">
        <f t="shared" si="1"/>
        <v>0.56818181818181823</v>
      </c>
      <c r="H72" s="595" t="s">
        <v>42</v>
      </c>
      <c r="I72" s="198" t="s">
        <v>18</v>
      </c>
      <c r="J72" s="633" t="s">
        <v>269</v>
      </c>
      <c r="K72" s="197" t="s">
        <v>299</v>
      </c>
      <c r="L72" s="592" t="s">
        <v>45</v>
      </c>
      <c r="M72" s="516"/>
      <c r="N72" s="517"/>
    </row>
    <row r="73" spans="1:14" x14ac:dyDescent="0.25">
      <c r="A73" s="182">
        <v>44706</v>
      </c>
      <c r="B73" s="177" t="s">
        <v>213</v>
      </c>
      <c r="C73" s="177" t="s">
        <v>134</v>
      </c>
      <c r="D73" s="177" t="s">
        <v>81</v>
      </c>
      <c r="E73" s="192">
        <v>1600000</v>
      </c>
      <c r="F73" s="577">
        <v>3520</v>
      </c>
      <c r="G73" s="578">
        <f t="shared" si="1"/>
        <v>454.54545454545456</v>
      </c>
      <c r="H73" s="595" t="s">
        <v>212</v>
      </c>
      <c r="I73" s="198" t="s">
        <v>18</v>
      </c>
      <c r="J73" s="518" t="s">
        <v>273</v>
      </c>
      <c r="K73" s="197" t="s">
        <v>299</v>
      </c>
      <c r="L73" s="592" t="s">
        <v>45</v>
      </c>
      <c r="M73" s="516"/>
      <c r="N73" s="517"/>
    </row>
    <row r="74" spans="1:14" x14ac:dyDescent="0.25">
      <c r="A74" s="182">
        <v>44706</v>
      </c>
      <c r="B74" s="177" t="s">
        <v>113</v>
      </c>
      <c r="C74" s="177" t="s">
        <v>113</v>
      </c>
      <c r="D74" s="177" t="s">
        <v>81</v>
      </c>
      <c r="E74" s="438">
        <v>2600</v>
      </c>
      <c r="F74" s="577">
        <v>3520</v>
      </c>
      <c r="G74" s="578">
        <f t="shared" si="1"/>
        <v>0.73863636363636365</v>
      </c>
      <c r="H74" s="595" t="s">
        <v>212</v>
      </c>
      <c r="I74" s="198" t="s">
        <v>18</v>
      </c>
      <c r="J74" s="518" t="s">
        <v>274</v>
      </c>
      <c r="K74" s="197" t="s">
        <v>299</v>
      </c>
      <c r="L74" s="592" t="s">
        <v>45</v>
      </c>
      <c r="M74" s="516"/>
      <c r="N74" s="517"/>
    </row>
    <row r="75" spans="1:14" x14ac:dyDescent="0.25">
      <c r="A75" s="182">
        <v>44706</v>
      </c>
      <c r="B75" s="177" t="s">
        <v>214</v>
      </c>
      <c r="C75" s="177" t="s">
        <v>125</v>
      </c>
      <c r="D75" s="177" t="s">
        <v>14</v>
      </c>
      <c r="E75" s="438">
        <v>2935000</v>
      </c>
      <c r="F75" s="577">
        <v>3520</v>
      </c>
      <c r="G75" s="578">
        <f t="shared" si="1"/>
        <v>833.80681818181813</v>
      </c>
      <c r="H75" s="595" t="s">
        <v>212</v>
      </c>
      <c r="I75" s="198" t="s">
        <v>18</v>
      </c>
      <c r="J75" s="518" t="s">
        <v>272</v>
      </c>
      <c r="K75" s="197" t="s">
        <v>299</v>
      </c>
      <c r="L75" s="592" t="s">
        <v>45</v>
      </c>
      <c r="M75" s="516"/>
      <c r="N75" s="517"/>
    </row>
    <row r="76" spans="1:14" x14ac:dyDescent="0.25">
      <c r="A76" s="182">
        <v>44706</v>
      </c>
      <c r="B76" s="177" t="s">
        <v>113</v>
      </c>
      <c r="C76" s="177" t="s">
        <v>113</v>
      </c>
      <c r="D76" s="177" t="s">
        <v>81</v>
      </c>
      <c r="E76" s="438">
        <v>2600</v>
      </c>
      <c r="F76" s="577">
        <v>3520</v>
      </c>
      <c r="G76" s="578">
        <f t="shared" si="1"/>
        <v>0.73863636363636365</v>
      </c>
      <c r="H76" s="595" t="s">
        <v>212</v>
      </c>
      <c r="I76" s="198" t="s">
        <v>18</v>
      </c>
      <c r="J76" s="518" t="s">
        <v>275</v>
      </c>
      <c r="K76" s="197" t="s">
        <v>299</v>
      </c>
      <c r="L76" s="592" t="s">
        <v>45</v>
      </c>
      <c r="M76" s="516"/>
      <c r="N76" s="517"/>
    </row>
    <row r="77" spans="1:14" x14ac:dyDescent="0.25">
      <c r="A77" s="182">
        <v>44706</v>
      </c>
      <c r="B77" s="177" t="s">
        <v>113</v>
      </c>
      <c r="C77" s="177" t="s">
        <v>113</v>
      </c>
      <c r="D77" s="177" t="s">
        <v>81</v>
      </c>
      <c r="E77" s="438">
        <v>5000</v>
      </c>
      <c r="F77" s="577">
        <v>3520</v>
      </c>
      <c r="G77" s="578">
        <f t="shared" si="1"/>
        <v>1.4204545454545454</v>
      </c>
      <c r="H77" s="595" t="s">
        <v>212</v>
      </c>
      <c r="I77" s="198" t="s">
        <v>18</v>
      </c>
      <c r="J77" s="518" t="s">
        <v>271</v>
      </c>
      <c r="K77" s="197" t="s">
        <v>299</v>
      </c>
      <c r="L77" s="592" t="s">
        <v>45</v>
      </c>
      <c r="M77" s="516"/>
      <c r="N77" s="517"/>
    </row>
    <row r="78" spans="1:14" x14ac:dyDescent="0.25">
      <c r="A78" s="196">
        <v>44708</v>
      </c>
      <c r="B78" s="179" t="s">
        <v>63</v>
      </c>
      <c r="C78" s="383" t="s">
        <v>174</v>
      </c>
      <c r="D78" s="384" t="s">
        <v>14</v>
      </c>
      <c r="E78" s="479">
        <v>15000</v>
      </c>
      <c r="F78" s="577">
        <v>3520</v>
      </c>
      <c r="G78" s="578">
        <f t="shared" si="1"/>
        <v>4.2613636363636367</v>
      </c>
      <c r="H78" s="595" t="s">
        <v>42</v>
      </c>
      <c r="I78" s="198" t="s">
        <v>18</v>
      </c>
      <c r="J78" s="633" t="s">
        <v>276</v>
      </c>
      <c r="K78" s="197" t="s">
        <v>299</v>
      </c>
      <c r="L78" s="592" t="s">
        <v>45</v>
      </c>
      <c r="M78" s="516"/>
      <c r="N78" s="517"/>
    </row>
    <row r="79" spans="1:14" x14ac:dyDescent="0.25">
      <c r="A79" s="196">
        <v>44708</v>
      </c>
      <c r="B79" s="179" t="s">
        <v>63</v>
      </c>
      <c r="C79" s="383" t="s">
        <v>174</v>
      </c>
      <c r="D79" s="384" t="s">
        <v>14</v>
      </c>
      <c r="E79" s="479">
        <v>18000</v>
      </c>
      <c r="F79" s="577">
        <v>3520</v>
      </c>
      <c r="G79" s="578">
        <f t="shared" si="1"/>
        <v>5.1136363636363633</v>
      </c>
      <c r="H79" s="595" t="s">
        <v>42</v>
      </c>
      <c r="I79" s="198" t="s">
        <v>18</v>
      </c>
      <c r="J79" s="633" t="s">
        <v>276</v>
      </c>
      <c r="K79" s="197" t="s">
        <v>299</v>
      </c>
      <c r="L79" s="592" t="s">
        <v>45</v>
      </c>
      <c r="M79" s="516"/>
      <c r="N79" s="517"/>
    </row>
    <row r="80" spans="1:14" ht="30" x14ac:dyDescent="0.25">
      <c r="A80" s="196">
        <v>44708</v>
      </c>
      <c r="B80" s="639" t="s">
        <v>297</v>
      </c>
      <c r="C80" s="639" t="s">
        <v>298</v>
      </c>
      <c r="D80" s="384" t="s">
        <v>14</v>
      </c>
      <c r="E80" s="479">
        <v>5000</v>
      </c>
      <c r="F80" s="577">
        <v>3520</v>
      </c>
      <c r="G80" s="578">
        <f t="shared" si="1"/>
        <v>1.4204545454545454</v>
      </c>
      <c r="H80" s="595" t="s">
        <v>42</v>
      </c>
      <c r="I80" s="198" t="s">
        <v>18</v>
      </c>
      <c r="J80" s="633" t="s">
        <v>276</v>
      </c>
      <c r="K80" s="197" t="s">
        <v>299</v>
      </c>
      <c r="L80" s="592" t="s">
        <v>45</v>
      </c>
      <c r="M80" s="516"/>
      <c r="N80" s="517"/>
    </row>
    <row r="81" spans="1:14" ht="30" x14ac:dyDescent="0.25">
      <c r="A81" s="196">
        <v>44708</v>
      </c>
      <c r="B81" s="639" t="s">
        <v>297</v>
      </c>
      <c r="C81" s="639" t="s">
        <v>298</v>
      </c>
      <c r="D81" s="384" t="s">
        <v>14</v>
      </c>
      <c r="E81" s="479">
        <v>5000</v>
      </c>
      <c r="F81" s="577">
        <v>3520</v>
      </c>
      <c r="G81" s="578">
        <f t="shared" si="1"/>
        <v>1.4204545454545454</v>
      </c>
      <c r="H81" s="595" t="s">
        <v>42</v>
      </c>
      <c r="I81" s="198" t="s">
        <v>18</v>
      </c>
      <c r="J81" s="633" t="s">
        <v>276</v>
      </c>
      <c r="K81" s="197" t="s">
        <v>299</v>
      </c>
      <c r="L81" s="592" t="s">
        <v>45</v>
      </c>
      <c r="M81" s="516"/>
      <c r="N81" s="517"/>
    </row>
    <row r="82" spans="1:14" ht="20.25" customHeight="1" x14ac:dyDescent="0.25">
      <c r="A82" s="609">
        <v>44708</v>
      </c>
      <c r="B82" s="639" t="s">
        <v>297</v>
      </c>
      <c r="C82" s="639" t="s">
        <v>298</v>
      </c>
      <c r="D82" s="610" t="s">
        <v>14</v>
      </c>
      <c r="E82" s="611">
        <v>2000</v>
      </c>
      <c r="F82" s="577">
        <v>3520</v>
      </c>
      <c r="G82" s="578">
        <f t="shared" si="1"/>
        <v>0.56818181818181823</v>
      </c>
      <c r="H82" s="612" t="s">
        <v>42</v>
      </c>
      <c r="I82" s="573" t="s">
        <v>18</v>
      </c>
      <c r="J82" s="633" t="s">
        <v>276</v>
      </c>
      <c r="K82" s="197" t="s">
        <v>299</v>
      </c>
      <c r="L82" s="592" t="s">
        <v>45</v>
      </c>
      <c r="M82" s="613"/>
      <c r="N82" s="593"/>
    </row>
    <row r="83" spans="1:14" ht="18.75" customHeight="1" x14ac:dyDescent="0.25">
      <c r="A83" s="609">
        <v>44708</v>
      </c>
      <c r="B83" s="639" t="s">
        <v>297</v>
      </c>
      <c r="C83" s="639" t="s">
        <v>298</v>
      </c>
      <c r="D83" s="610" t="s">
        <v>14</v>
      </c>
      <c r="E83" s="611">
        <v>2000</v>
      </c>
      <c r="F83" s="577">
        <v>3520</v>
      </c>
      <c r="G83" s="578">
        <f t="shared" si="1"/>
        <v>0.56818181818181823</v>
      </c>
      <c r="H83" s="614" t="s">
        <v>42</v>
      </c>
      <c r="I83" s="573" t="s">
        <v>18</v>
      </c>
      <c r="J83" s="633" t="s">
        <v>276</v>
      </c>
      <c r="K83" s="197" t="s">
        <v>299</v>
      </c>
      <c r="L83" s="592" t="s">
        <v>45</v>
      </c>
      <c r="M83" s="613"/>
      <c r="N83" s="593"/>
    </row>
    <row r="84" spans="1:14" x14ac:dyDescent="0.25">
      <c r="A84" s="607">
        <v>44708</v>
      </c>
      <c r="B84" s="125" t="s">
        <v>93</v>
      </c>
      <c r="C84" s="177" t="s">
        <v>94</v>
      </c>
      <c r="D84" s="177" t="s">
        <v>14</v>
      </c>
      <c r="E84" s="605">
        <v>30000</v>
      </c>
      <c r="F84" s="577">
        <v>3520</v>
      </c>
      <c r="G84" s="578">
        <f t="shared" si="1"/>
        <v>8.5227272727272734</v>
      </c>
      <c r="H84" s="614" t="s">
        <v>42</v>
      </c>
      <c r="I84" s="573" t="s">
        <v>18</v>
      </c>
      <c r="J84" s="211" t="s">
        <v>279</v>
      </c>
      <c r="K84" s="197" t="s">
        <v>299</v>
      </c>
      <c r="L84" s="592" t="s">
        <v>45</v>
      </c>
      <c r="M84" s="613"/>
      <c r="N84" s="593"/>
    </row>
    <row r="85" spans="1:14" x14ac:dyDescent="0.25">
      <c r="A85" s="196">
        <v>44708</v>
      </c>
      <c r="B85" s="179" t="s">
        <v>63</v>
      </c>
      <c r="C85" s="383" t="s">
        <v>174</v>
      </c>
      <c r="D85" s="384" t="s">
        <v>14</v>
      </c>
      <c r="E85" s="479">
        <v>3000</v>
      </c>
      <c r="F85" s="577">
        <v>3520</v>
      </c>
      <c r="G85" s="578">
        <f t="shared" si="1"/>
        <v>0.85227272727272729</v>
      </c>
      <c r="H85" s="614" t="s">
        <v>42</v>
      </c>
      <c r="I85" s="573" t="s">
        <v>18</v>
      </c>
      <c r="J85" s="633" t="s">
        <v>278</v>
      </c>
      <c r="K85" s="197" t="s">
        <v>299</v>
      </c>
      <c r="L85" s="592" t="s">
        <v>45</v>
      </c>
      <c r="M85" s="613"/>
      <c r="N85" s="593"/>
    </row>
    <row r="86" spans="1:14" ht="30" x14ac:dyDescent="0.25">
      <c r="A86" s="196">
        <v>44711</v>
      </c>
      <c r="B86" s="179" t="s">
        <v>284</v>
      </c>
      <c r="C86" s="94" t="s">
        <v>125</v>
      </c>
      <c r="D86" s="384" t="s">
        <v>153</v>
      </c>
      <c r="E86" s="479">
        <v>150000</v>
      </c>
      <c r="F86" s="577">
        <v>3520</v>
      </c>
      <c r="G86" s="578">
        <f t="shared" si="1"/>
        <v>42.613636363636367</v>
      </c>
      <c r="H86" s="614" t="s">
        <v>42</v>
      </c>
      <c r="I86" s="573" t="s">
        <v>18</v>
      </c>
      <c r="J86" s="633" t="s">
        <v>291</v>
      </c>
      <c r="K86" s="197" t="s">
        <v>299</v>
      </c>
      <c r="L86" s="592" t="s">
        <v>45</v>
      </c>
      <c r="M86" s="613"/>
      <c r="N86" s="593"/>
    </row>
    <row r="87" spans="1:14" ht="30" x14ac:dyDescent="0.25">
      <c r="A87" s="196">
        <v>44711</v>
      </c>
      <c r="B87" s="179" t="s">
        <v>284</v>
      </c>
      <c r="C87" s="94" t="s">
        <v>125</v>
      </c>
      <c r="D87" s="384" t="s">
        <v>153</v>
      </c>
      <c r="E87" s="479">
        <v>100000</v>
      </c>
      <c r="F87" s="577">
        <v>3520</v>
      </c>
      <c r="G87" s="578">
        <f t="shared" si="1"/>
        <v>28.40909090909091</v>
      </c>
      <c r="H87" s="614" t="s">
        <v>42</v>
      </c>
      <c r="I87" s="573" t="s">
        <v>18</v>
      </c>
      <c r="J87" s="633" t="s">
        <v>292</v>
      </c>
      <c r="K87" s="197" t="s">
        <v>299</v>
      </c>
      <c r="L87" s="592" t="s">
        <v>45</v>
      </c>
      <c r="M87" s="613"/>
      <c r="N87" s="593"/>
    </row>
    <row r="88" spans="1:14" x14ac:dyDescent="0.25">
      <c r="A88" s="196">
        <v>44711</v>
      </c>
      <c r="B88" s="179" t="s">
        <v>285</v>
      </c>
      <c r="C88" s="94" t="s">
        <v>125</v>
      </c>
      <c r="D88" s="384" t="s">
        <v>153</v>
      </c>
      <c r="E88" s="479">
        <v>15000</v>
      </c>
      <c r="F88" s="577">
        <v>3520</v>
      </c>
      <c r="G88" s="578">
        <f t="shared" si="1"/>
        <v>4.2613636363636367</v>
      </c>
      <c r="H88" s="614" t="s">
        <v>42</v>
      </c>
      <c r="I88" s="573" t="s">
        <v>18</v>
      </c>
      <c r="J88" s="633" t="s">
        <v>293</v>
      </c>
      <c r="K88" s="197" t="s">
        <v>299</v>
      </c>
      <c r="L88" s="592" t="s">
        <v>45</v>
      </c>
      <c r="M88" s="613"/>
      <c r="N88" s="593"/>
    </row>
    <row r="89" spans="1:14" x14ac:dyDescent="0.25">
      <c r="A89" s="196">
        <v>44711</v>
      </c>
      <c r="B89" s="179" t="s">
        <v>285</v>
      </c>
      <c r="C89" s="94" t="s">
        <v>125</v>
      </c>
      <c r="D89" s="384" t="s">
        <v>153</v>
      </c>
      <c r="E89" s="479">
        <v>11000</v>
      </c>
      <c r="F89" s="577">
        <v>3520</v>
      </c>
      <c r="G89" s="578">
        <f t="shared" si="1"/>
        <v>3.125</v>
      </c>
      <c r="H89" s="614" t="s">
        <v>42</v>
      </c>
      <c r="I89" s="573" t="s">
        <v>18</v>
      </c>
      <c r="J89" s="633" t="s">
        <v>294</v>
      </c>
      <c r="K89" s="197" t="s">
        <v>299</v>
      </c>
      <c r="L89" s="592" t="s">
        <v>45</v>
      </c>
      <c r="M89" s="613"/>
      <c r="N89" s="593"/>
    </row>
    <row r="90" spans="1:14" x14ac:dyDescent="0.25">
      <c r="A90" s="196">
        <v>44711</v>
      </c>
      <c r="B90" s="179" t="s">
        <v>286</v>
      </c>
      <c r="C90" s="94" t="s">
        <v>125</v>
      </c>
      <c r="D90" s="384" t="s">
        <v>153</v>
      </c>
      <c r="E90" s="479">
        <v>18500</v>
      </c>
      <c r="F90" s="577">
        <v>3520</v>
      </c>
      <c r="G90" s="578">
        <f t="shared" si="1"/>
        <v>5.2556818181818183</v>
      </c>
      <c r="H90" s="614" t="s">
        <v>42</v>
      </c>
      <c r="I90" s="573" t="s">
        <v>18</v>
      </c>
      <c r="J90" s="633" t="s">
        <v>294</v>
      </c>
      <c r="K90" s="197" t="s">
        <v>299</v>
      </c>
      <c r="L90" s="592" t="s">
        <v>45</v>
      </c>
      <c r="M90" s="613"/>
      <c r="N90" s="593"/>
    </row>
    <row r="91" spans="1:14" x14ac:dyDescent="0.25">
      <c r="A91" s="196">
        <v>44711</v>
      </c>
      <c r="B91" s="179" t="s">
        <v>286</v>
      </c>
      <c r="C91" s="94" t="s">
        <v>125</v>
      </c>
      <c r="D91" s="384" t="s">
        <v>153</v>
      </c>
      <c r="E91" s="479">
        <v>3500</v>
      </c>
      <c r="F91" s="577">
        <v>3520</v>
      </c>
      <c r="G91" s="578">
        <f t="shared" si="1"/>
        <v>0.99431818181818177</v>
      </c>
      <c r="H91" s="614" t="s">
        <v>42</v>
      </c>
      <c r="I91" s="573" t="s">
        <v>18</v>
      </c>
      <c r="J91" s="633" t="s">
        <v>294</v>
      </c>
      <c r="K91" s="197" t="s">
        <v>299</v>
      </c>
      <c r="L91" s="592" t="s">
        <v>45</v>
      </c>
      <c r="M91" s="613"/>
      <c r="N91" s="593"/>
    </row>
    <row r="92" spans="1:14" x14ac:dyDescent="0.25">
      <c r="A92" s="196">
        <v>44711</v>
      </c>
      <c r="B92" s="179" t="s">
        <v>286</v>
      </c>
      <c r="C92" s="94" t="s">
        <v>125</v>
      </c>
      <c r="D92" s="384" t="s">
        <v>153</v>
      </c>
      <c r="E92" s="479">
        <v>6400</v>
      </c>
      <c r="F92" s="577">
        <v>3520</v>
      </c>
      <c r="G92" s="578">
        <f t="shared" si="1"/>
        <v>1.8181818181818181</v>
      </c>
      <c r="H92" s="614" t="s">
        <v>42</v>
      </c>
      <c r="I92" s="573" t="s">
        <v>18</v>
      </c>
      <c r="J92" s="633" t="s">
        <v>294</v>
      </c>
      <c r="K92" s="197" t="s">
        <v>299</v>
      </c>
      <c r="L92" s="592" t="s">
        <v>45</v>
      </c>
      <c r="M92" s="613"/>
      <c r="N92" s="593"/>
    </row>
    <row r="93" spans="1:14" x14ac:dyDescent="0.25">
      <c r="A93" s="196">
        <v>44711</v>
      </c>
      <c r="B93" s="179" t="s">
        <v>287</v>
      </c>
      <c r="C93" s="94" t="s">
        <v>125</v>
      </c>
      <c r="D93" s="384" t="s">
        <v>153</v>
      </c>
      <c r="E93" s="479">
        <v>40000</v>
      </c>
      <c r="F93" s="577">
        <v>3520</v>
      </c>
      <c r="G93" s="578">
        <f t="shared" si="1"/>
        <v>11.363636363636363</v>
      </c>
      <c r="H93" s="614" t="s">
        <v>42</v>
      </c>
      <c r="I93" s="573" t="s">
        <v>18</v>
      </c>
      <c r="J93" s="633" t="s">
        <v>293</v>
      </c>
      <c r="K93" s="197" t="s">
        <v>299</v>
      </c>
      <c r="L93" s="592" t="s">
        <v>45</v>
      </c>
      <c r="M93" s="613"/>
      <c r="N93" s="593"/>
    </row>
    <row r="94" spans="1:14" ht="30" x14ac:dyDescent="0.25">
      <c r="A94" s="196">
        <v>44711</v>
      </c>
      <c r="B94" s="179" t="s">
        <v>288</v>
      </c>
      <c r="C94" s="94" t="s">
        <v>125</v>
      </c>
      <c r="D94" s="384" t="s">
        <v>153</v>
      </c>
      <c r="E94" s="479">
        <v>200000</v>
      </c>
      <c r="F94" s="577">
        <v>3520</v>
      </c>
      <c r="G94" s="578">
        <f t="shared" si="1"/>
        <v>56.81818181818182</v>
      </c>
      <c r="H94" s="614" t="s">
        <v>42</v>
      </c>
      <c r="I94" s="573" t="s">
        <v>18</v>
      </c>
      <c r="J94" s="633" t="s">
        <v>295</v>
      </c>
      <c r="K94" s="197" t="s">
        <v>299</v>
      </c>
      <c r="L94" s="592" t="s">
        <v>45</v>
      </c>
      <c r="M94" s="613"/>
      <c r="N94" s="593"/>
    </row>
    <row r="95" spans="1:14" x14ac:dyDescent="0.25">
      <c r="A95" s="196">
        <v>44711</v>
      </c>
      <c r="B95" s="179" t="s">
        <v>289</v>
      </c>
      <c r="C95" s="94" t="s">
        <v>125</v>
      </c>
      <c r="D95" s="384" t="s">
        <v>153</v>
      </c>
      <c r="E95" s="479">
        <v>20000</v>
      </c>
      <c r="F95" s="577">
        <v>3520</v>
      </c>
      <c r="G95" s="578">
        <f t="shared" si="1"/>
        <v>5.6818181818181817</v>
      </c>
      <c r="H95" s="614" t="s">
        <v>42</v>
      </c>
      <c r="I95" s="573" t="s">
        <v>18</v>
      </c>
      <c r="J95" s="633" t="s">
        <v>296</v>
      </c>
      <c r="K95" s="197" t="s">
        <v>299</v>
      </c>
      <c r="L95" s="592" t="s">
        <v>45</v>
      </c>
      <c r="M95" s="613"/>
      <c r="N95" s="593"/>
    </row>
    <row r="96" spans="1:14" x14ac:dyDescent="0.25">
      <c r="A96" s="196">
        <v>44711</v>
      </c>
      <c r="B96" s="179" t="s">
        <v>290</v>
      </c>
      <c r="C96" s="94" t="s">
        <v>125</v>
      </c>
      <c r="D96" s="384" t="s">
        <v>153</v>
      </c>
      <c r="E96" s="479">
        <v>20000</v>
      </c>
      <c r="F96" s="577">
        <v>3520</v>
      </c>
      <c r="G96" s="578">
        <f t="shared" si="1"/>
        <v>5.6818181818181817</v>
      </c>
      <c r="H96" s="614" t="s">
        <v>42</v>
      </c>
      <c r="I96" s="573" t="s">
        <v>18</v>
      </c>
      <c r="J96" s="633" t="s">
        <v>296</v>
      </c>
      <c r="K96" s="197" t="s">
        <v>299</v>
      </c>
      <c r="L96" s="592" t="s">
        <v>45</v>
      </c>
      <c r="M96" s="613"/>
      <c r="N96" s="593"/>
    </row>
    <row r="97" spans="1:14" x14ac:dyDescent="0.25">
      <c r="A97" s="196">
        <v>44708</v>
      </c>
      <c r="B97" s="179" t="s">
        <v>63</v>
      </c>
      <c r="C97" s="383" t="s">
        <v>174</v>
      </c>
      <c r="D97" s="384" t="s">
        <v>14</v>
      </c>
      <c r="E97" s="479">
        <v>3000</v>
      </c>
      <c r="F97" s="577">
        <v>3520</v>
      </c>
      <c r="G97" s="578">
        <f t="shared" si="1"/>
        <v>0.85227272727272729</v>
      </c>
      <c r="H97" s="614" t="s">
        <v>42</v>
      </c>
      <c r="I97" s="573" t="s">
        <v>18</v>
      </c>
      <c r="J97" s="633" t="s">
        <v>278</v>
      </c>
      <c r="K97" s="197" t="s">
        <v>299</v>
      </c>
      <c r="L97" s="592" t="s">
        <v>45</v>
      </c>
      <c r="M97" s="613"/>
      <c r="N97" s="593"/>
    </row>
    <row r="98" spans="1:14" x14ac:dyDescent="0.25">
      <c r="A98" s="196">
        <v>44712</v>
      </c>
      <c r="B98" s="177" t="s">
        <v>63</v>
      </c>
      <c r="C98" s="177" t="s">
        <v>174</v>
      </c>
      <c r="D98" s="177" t="s">
        <v>14</v>
      </c>
      <c r="E98" s="438">
        <v>20000</v>
      </c>
      <c r="F98" s="577">
        <v>3520</v>
      </c>
      <c r="G98" s="578">
        <f t="shared" si="1"/>
        <v>5.6818181818181817</v>
      </c>
      <c r="H98" s="614" t="s">
        <v>42</v>
      </c>
      <c r="I98" s="573" t="s">
        <v>18</v>
      </c>
      <c r="J98" s="633" t="s">
        <v>280</v>
      </c>
      <c r="K98" s="197" t="s">
        <v>299</v>
      </c>
      <c r="L98" s="592" t="s">
        <v>45</v>
      </c>
      <c r="M98" s="613"/>
      <c r="N98" s="593"/>
    </row>
    <row r="99" spans="1:14" x14ac:dyDescent="0.25">
      <c r="A99" s="196">
        <v>44712</v>
      </c>
      <c r="B99" s="177" t="s">
        <v>63</v>
      </c>
      <c r="C99" s="177" t="s">
        <v>174</v>
      </c>
      <c r="D99" s="177" t="s">
        <v>14</v>
      </c>
      <c r="E99" s="596">
        <v>20000</v>
      </c>
      <c r="F99" s="577">
        <v>3520</v>
      </c>
      <c r="G99" s="578">
        <f t="shared" si="1"/>
        <v>5.6818181818181817</v>
      </c>
      <c r="H99" s="614" t="s">
        <v>42</v>
      </c>
      <c r="I99" s="573" t="s">
        <v>18</v>
      </c>
      <c r="J99" s="633" t="s">
        <v>280</v>
      </c>
      <c r="K99" s="197" t="s">
        <v>299</v>
      </c>
      <c r="L99" s="592" t="s">
        <v>45</v>
      </c>
      <c r="M99" s="613"/>
      <c r="N99" s="593"/>
    </row>
    <row r="100" spans="1:14" x14ac:dyDescent="0.25">
      <c r="A100" s="196">
        <v>44712</v>
      </c>
      <c r="B100" s="177" t="s">
        <v>63</v>
      </c>
      <c r="C100" s="177" t="s">
        <v>174</v>
      </c>
      <c r="D100" s="177" t="s">
        <v>14</v>
      </c>
      <c r="E100" s="596">
        <v>3000</v>
      </c>
      <c r="F100" s="577">
        <v>3520</v>
      </c>
      <c r="G100" s="578">
        <f t="shared" si="1"/>
        <v>0.85227272727272729</v>
      </c>
      <c r="H100" s="614" t="s">
        <v>42</v>
      </c>
      <c r="I100" s="573" t="s">
        <v>18</v>
      </c>
      <c r="J100" s="633" t="s">
        <v>280</v>
      </c>
      <c r="K100" s="197" t="s">
        <v>299</v>
      </c>
      <c r="L100" s="592" t="s">
        <v>45</v>
      </c>
      <c r="M100" s="613"/>
      <c r="N100" s="593"/>
    </row>
    <row r="101" spans="1:14" x14ac:dyDescent="0.25">
      <c r="A101" s="196">
        <v>44712</v>
      </c>
      <c r="B101" s="177" t="s">
        <v>63</v>
      </c>
      <c r="C101" s="177" t="s">
        <v>174</v>
      </c>
      <c r="D101" s="189" t="s">
        <v>14</v>
      </c>
      <c r="E101" s="438">
        <v>3000</v>
      </c>
      <c r="F101" s="577">
        <v>3520</v>
      </c>
      <c r="G101" s="578">
        <f t="shared" si="1"/>
        <v>0.85227272727272729</v>
      </c>
      <c r="H101" s="614" t="s">
        <v>42</v>
      </c>
      <c r="I101" s="573" t="s">
        <v>18</v>
      </c>
      <c r="J101" s="633" t="s">
        <v>280</v>
      </c>
      <c r="K101" s="197" t="s">
        <v>299</v>
      </c>
      <c r="L101" s="592" t="s">
        <v>45</v>
      </c>
      <c r="M101" s="613"/>
      <c r="N101" s="593"/>
    </row>
    <row r="102" spans="1:14" ht="30" x14ac:dyDescent="0.25">
      <c r="A102" s="196">
        <v>44712</v>
      </c>
      <c r="B102" s="638" t="s">
        <v>297</v>
      </c>
      <c r="C102" s="638" t="s">
        <v>298</v>
      </c>
      <c r="D102" s="189" t="s">
        <v>14</v>
      </c>
      <c r="E102" s="438">
        <v>5000</v>
      </c>
      <c r="F102" s="577">
        <v>3520</v>
      </c>
      <c r="G102" s="578">
        <f t="shared" si="1"/>
        <v>1.4204545454545454</v>
      </c>
      <c r="H102" s="614" t="s">
        <v>42</v>
      </c>
      <c r="I102" s="573" t="s">
        <v>18</v>
      </c>
      <c r="J102" s="633" t="s">
        <v>280</v>
      </c>
      <c r="K102" s="197" t="s">
        <v>299</v>
      </c>
      <c r="L102" s="592" t="s">
        <v>45</v>
      </c>
      <c r="M102" s="613"/>
      <c r="N102" s="593"/>
    </row>
    <row r="103" spans="1:14" ht="30" x14ac:dyDescent="0.25">
      <c r="A103" s="196">
        <v>44712</v>
      </c>
      <c r="B103" s="638" t="s">
        <v>297</v>
      </c>
      <c r="C103" s="638" t="s">
        <v>298</v>
      </c>
      <c r="D103" s="189" t="s">
        <v>14</v>
      </c>
      <c r="E103" s="438">
        <v>15000</v>
      </c>
      <c r="F103" s="577">
        <v>3520</v>
      </c>
      <c r="G103" s="578">
        <f t="shared" si="1"/>
        <v>4.2613636363636367</v>
      </c>
      <c r="H103" s="614" t="s">
        <v>42</v>
      </c>
      <c r="I103" s="573" t="s">
        <v>18</v>
      </c>
      <c r="J103" s="633" t="s">
        <v>280</v>
      </c>
      <c r="K103" s="197" t="s">
        <v>299</v>
      </c>
      <c r="L103" s="592" t="s">
        <v>45</v>
      </c>
      <c r="M103" s="613"/>
      <c r="N103" s="593"/>
    </row>
    <row r="104" spans="1:14" ht="30" x14ac:dyDescent="0.25">
      <c r="A104" s="196">
        <v>44712</v>
      </c>
      <c r="B104" s="638" t="s">
        <v>297</v>
      </c>
      <c r="C104" s="638" t="s">
        <v>298</v>
      </c>
      <c r="D104" s="189" t="s">
        <v>14</v>
      </c>
      <c r="E104" s="438">
        <v>8000</v>
      </c>
      <c r="F104" s="577">
        <v>3520</v>
      </c>
      <c r="G104" s="578">
        <f t="shared" si="1"/>
        <v>2.2727272727272729</v>
      </c>
      <c r="H104" s="614" t="s">
        <v>42</v>
      </c>
      <c r="I104" s="573" t="s">
        <v>18</v>
      </c>
      <c r="J104" s="633" t="s">
        <v>278</v>
      </c>
      <c r="K104" s="197" t="s">
        <v>299</v>
      </c>
      <c r="L104" s="592" t="s">
        <v>45</v>
      </c>
      <c r="M104" s="613"/>
      <c r="N104" s="593"/>
    </row>
    <row r="105" spans="1:14" ht="30.75" thickBot="1" x14ac:dyDescent="0.3">
      <c r="A105" s="196">
        <v>44712</v>
      </c>
      <c r="B105" s="638" t="s">
        <v>297</v>
      </c>
      <c r="C105" s="638" t="s">
        <v>298</v>
      </c>
      <c r="D105" s="189" t="s">
        <v>14</v>
      </c>
      <c r="E105" s="596">
        <v>8000</v>
      </c>
      <c r="F105" s="577">
        <v>3520</v>
      </c>
      <c r="G105" s="578">
        <f t="shared" si="1"/>
        <v>2.2727272727272729</v>
      </c>
      <c r="H105" s="614" t="s">
        <v>42</v>
      </c>
      <c r="I105" s="573" t="s">
        <v>18</v>
      </c>
      <c r="J105" s="633" t="s">
        <v>278</v>
      </c>
      <c r="K105" s="197" t="s">
        <v>299</v>
      </c>
      <c r="L105" s="592" t="s">
        <v>45</v>
      </c>
      <c r="M105" s="613"/>
      <c r="N105" s="593"/>
    </row>
    <row r="106" spans="1:14" ht="33" customHeight="1" thickBot="1" x14ac:dyDescent="0.3">
      <c r="A106" s="615"/>
      <c r="B106" s="613"/>
      <c r="C106" s="613"/>
      <c r="D106" s="623"/>
      <c r="E106" s="627">
        <f>SUM(E3:E105)</f>
        <v>20193584</v>
      </c>
      <c r="F106" s="627"/>
      <c r="G106" s="627">
        <f>SUM(G3:G105)</f>
        <v>5755.3018181818234</v>
      </c>
      <c r="H106" s="612"/>
      <c r="I106" s="573"/>
      <c r="J106" s="613"/>
      <c r="K106" s="592"/>
      <c r="L106" s="592"/>
      <c r="M106" s="613"/>
      <c r="N106" s="593"/>
    </row>
    <row r="107" spans="1:14" x14ac:dyDescent="0.25">
      <c r="A107" s="562"/>
      <c r="B107" s="516"/>
      <c r="C107" s="516"/>
      <c r="D107" s="563"/>
      <c r="E107" s="624"/>
      <c r="F107" s="625"/>
      <c r="G107" s="626"/>
      <c r="H107" s="595"/>
      <c r="I107" s="198"/>
      <c r="J107" s="516"/>
      <c r="K107" s="592"/>
      <c r="L107" s="592"/>
      <c r="M107" s="516"/>
      <c r="N107" s="517"/>
    </row>
    <row r="108" spans="1:14" x14ac:dyDescent="0.25">
      <c r="A108" s="562"/>
      <c r="B108" s="516"/>
      <c r="C108" s="516"/>
      <c r="D108" s="563"/>
      <c r="E108" s="563"/>
      <c r="F108" s="577"/>
      <c r="G108" s="578"/>
      <c r="H108" s="595"/>
      <c r="I108" s="198"/>
      <c r="J108" s="516"/>
      <c r="K108" s="592"/>
      <c r="L108" s="592"/>
      <c r="M108" s="516"/>
      <c r="N108" s="517"/>
    </row>
    <row r="109" spans="1:14" x14ac:dyDescent="0.25">
      <c r="A109" s="562"/>
      <c r="B109" s="516"/>
      <c r="C109" s="516"/>
      <c r="D109" s="563"/>
      <c r="E109" s="563"/>
      <c r="F109" s="577"/>
      <c r="G109" s="578"/>
      <c r="H109" s="595"/>
      <c r="I109" s="198"/>
      <c r="J109" s="516"/>
      <c r="K109" s="592"/>
      <c r="L109" s="592"/>
      <c r="M109" s="516"/>
      <c r="N109" s="517"/>
    </row>
    <row r="110" spans="1:14" x14ac:dyDescent="0.25">
      <c r="A110" s="562"/>
      <c r="B110" s="516"/>
      <c r="C110" s="516"/>
      <c r="D110" s="563"/>
      <c r="E110" s="563"/>
      <c r="F110" s="577"/>
      <c r="G110" s="578"/>
      <c r="H110" s="595"/>
      <c r="I110" s="198"/>
      <c r="J110" s="516"/>
      <c r="K110" s="592"/>
      <c r="L110" s="592"/>
      <c r="M110" s="516"/>
      <c r="N110" s="517"/>
    </row>
    <row r="111" spans="1:14" x14ac:dyDescent="0.25">
      <c r="A111" s="562"/>
      <c r="B111" s="516"/>
      <c r="C111" s="516"/>
      <c r="D111" s="563"/>
      <c r="E111" s="563"/>
      <c r="F111" s="577"/>
      <c r="G111" s="578"/>
      <c r="H111" s="563"/>
      <c r="I111" s="198"/>
      <c r="J111" s="516"/>
      <c r="K111" s="592"/>
      <c r="L111" s="592"/>
      <c r="M111" s="516"/>
      <c r="N111" s="517"/>
    </row>
    <row r="112" spans="1:14" x14ac:dyDescent="0.25">
      <c r="A112" s="562"/>
      <c r="B112" s="516"/>
      <c r="C112" s="516"/>
      <c r="D112" s="563"/>
      <c r="E112" s="563"/>
      <c r="F112" s="577"/>
      <c r="G112" s="578"/>
      <c r="H112" s="563"/>
      <c r="I112" s="198"/>
      <c r="J112" s="516"/>
      <c r="K112" s="592"/>
      <c r="L112" s="592"/>
      <c r="M112" s="516"/>
      <c r="N112" s="517"/>
    </row>
    <row r="113" spans="1:14" x14ac:dyDescent="0.25">
      <c r="A113" s="562"/>
      <c r="B113" s="516"/>
      <c r="C113" s="516"/>
      <c r="D113" s="563"/>
      <c r="E113" s="563"/>
      <c r="F113" s="577"/>
      <c r="G113" s="578"/>
      <c r="H113" s="563"/>
      <c r="I113" s="198"/>
      <c r="J113" s="516"/>
      <c r="K113" s="592"/>
      <c r="L113" s="592"/>
      <c r="M113" s="516"/>
      <c r="N113" s="517"/>
    </row>
    <row r="114" spans="1:14" x14ac:dyDescent="0.25">
      <c r="A114" s="562"/>
      <c r="B114" s="516"/>
      <c r="C114" s="516"/>
      <c r="D114" s="563"/>
      <c r="E114" s="563"/>
      <c r="F114" s="577"/>
      <c r="G114" s="578"/>
      <c r="H114" s="563"/>
      <c r="I114" s="198"/>
      <c r="J114" s="516"/>
      <c r="K114" s="592"/>
      <c r="L114" s="592"/>
      <c r="M114" s="516"/>
      <c r="N114" s="517"/>
    </row>
    <row r="115" spans="1:14" x14ac:dyDescent="0.25">
      <c r="A115" s="562"/>
      <c r="B115" s="516"/>
      <c r="C115" s="516"/>
      <c r="D115" s="563"/>
      <c r="E115" s="563"/>
      <c r="F115" s="577"/>
      <c r="G115" s="578"/>
      <c r="H115" s="563"/>
      <c r="I115" s="198"/>
      <c r="J115" s="516"/>
      <c r="K115" s="592"/>
      <c r="L115" s="592"/>
      <c r="M115" s="516"/>
      <c r="N115" s="517"/>
    </row>
    <row r="116" spans="1:14" x14ac:dyDescent="0.25">
      <c r="A116" s="562"/>
      <c r="B116" s="516"/>
      <c r="C116" s="516"/>
      <c r="D116" s="563"/>
      <c r="E116" s="563"/>
      <c r="F116" s="577"/>
      <c r="G116" s="578"/>
      <c r="H116" s="563"/>
      <c r="I116" s="198"/>
      <c r="J116" s="516"/>
      <c r="K116" s="592"/>
      <c r="L116" s="592"/>
      <c r="M116" s="516"/>
      <c r="N116" s="517"/>
    </row>
    <row r="117" spans="1:14" x14ac:dyDescent="0.25">
      <c r="A117" s="562"/>
      <c r="B117" s="516"/>
      <c r="C117" s="516"/>
      <c r="D117" s="563"/>
      <c r="E117" s="563"/>
      <c r="F117" s="577"/>
      <c r="G117" s="578"/>
      <c r="H117" s="563"/>
      <c r="I117" s="198"/>
      <c r="J117" s="516"/>
      <c r="K117" s="592"/>
      <c r="L117" s="592"/>
      <c r="M117" s="516"/>
      <c r="N117" s="517"/>
    </row>
    <row r="118" spans="1:14" x14ac:dyDescent="0.25">
      <c r="A118" s="562"/>
      <c r="B118" s="516"/>
      <c r="C118" s="516"/>
      <c r="D118" s="563"/>
      <c r="E118" s="563"/>
      <c r="F118" s="577"/>
      <c r="G118" s="578"/>
      <c r="H118" s="563"/>
      <c r="I118" s="198"/>
      <c r="J118" s="516"/>
      <c r="K118" s="592"/>
      <c r="L118" s="592"/>
      <c r="M118" s="516"/>
      <c r="N118" s="517"/>
    </row>
    <row r="119" spans="1:14" x14ac:dyDescent="0.25">
      <c r="A119" s="562"/>
      <c r="B119" s="516"/>
      <c r="C119" s="516"/>
      <c r="D119" s="563"/>
      <c r="E119" s="563"/>
      <c r="F119" s="577"/>
      <c r="G119" s="578"/>
      <c r="H119" s="563"/>
      <c r="I119" s="198"/>
      <c r="J119" s="516"/>
      <c r="K119" s="592"/>
      <c r="L119" s="592"/>
      <c r="M119" s="516"/>
      <c r="N119" s="517"/>
    </row>
    <row r="120" spans="1:14" x14ac:dyDescent="0.25">
      <c r="A120" s="562"/>
      <c r="B120" s="516"/>
      <c r="C120" s="516"/>
      <c r="D120" s="563"/>
      <c r="E120" s="563"/>
      <c r="F120" s="577"/>
      <c r="G120" s="578"/>
      <c r="H120" s="563"/>
      <c r="I120" s="198"/>
      <c r="J120" s="516"/>
      <c r="K120" s="592"/>
      <c r="L120" s="592"/>
      <c r="M120" s="516"/>
      <c r="N120" s="517"/>
    </row>
    <row r="121" spans="1:14" x14ac:dyDescent="0.25">
      <c r="A121" s="562"/>
      <c r="B121" s="516"/>
      <c r="C121" s="516"/>
      <c r="D121" s="563"/>
      <c r="E121" s="563"/>
      <c r="F121" s="577"/>
      <c r="G121" s="578"/>
      <c r="H121" s="563"/>
      <c r="I121" s="198"/>
      <c r="J121" s="516"/>
      <c r="K121" s="592"/>
      <c r="L121" s="592"/>
      <c r="M121" s="516"/>
      <c r="N121" s="517"/>
    </row>
    <row r="122" spans="1:14" x14ac:dyDescent="0.25">
      <c r="A122" s="562"/>
      <c r="B122" s="516"/>
      <c r="C122" s="516"/>
      <c r="D122" s="563"/>
      <c r="E122" s="563"/>
      <c r="F122" s="577"/>
      <c r="G122" s="578"/>
      <c r="H122" s="563"/>
      <c r="I122" s="198"/>
      <c r="J122" s="516"/>
      <c r="K122" s="592"/>
      <c r="L122" s="592"/>
      <c r="M122" s="516"/>
      <c r="N122" s="517"/>
    </row>
    <row r="123" spans="1:14" x14ac:dyDescent="0.25">
      <c r="A123" s="562"/>
      <c r="B123" s="516"/>
      <c r="C123" s="516"/>
      <c r="D123" s="563"/>
      <c r="E123" s="563"/>
      <c r="F123" s="577"/>
      <c r="G123" s="578"/>
      <c r="H123" s="563"/>
      <c r="I123" s="198"/>
      <c r="J123" s="516"/>
      <c r="K123" s="592"/>
      <c r="L123" s="592"/>
      <c r="M123" s="516"/>
      <c r="N123" s="517"/>
    </row>
    <row r="124" spans="1:14" x14ac:dyDescent="0.25">
      <c r="A124" s="562"/>
      <c r="B124" s="516"/>
      <c r="C124" s="516"/>
      <c r="D124" s="563"/>
      <c r="E124" s="563"/>
      <c r="F124" s="577"/>
      <c r="G124" s="578"/>
      <c r="H124" s="563"/>
      <c r="I124" s="198"/>
      <c r="J124" s="516"/>
      <c r="K124" s="592"/>
      <c r="L124" s="592"/>
      <c r="M124" s="516"/>
      <c r="N124" s="517"/>
    </row>
    <row r="125" spans="1:14" x14ac:dyDescent="0.25">
      <c r="A125" s="562"/>
      <c r="B125" s="516"/>
      <c r="C125" s="516"/>
      <c r="D125" s="563"/>
      <c r="E125" s="563"/>
      <c r="F125" s="577"/>
      <c r="G125" s="578"/>
      <c r="H125" s="563"/>
      <c r="I125" s="198"/>
      <c r="J125" s="516"/>
      <c r="K125" s="592"/>
      <c r="L125" s="592"/>
      <c r="M125" s="516"/>
      <c r="N125" s="517"/>
    </row>
    <row r="126" spans="1:14" x14ac:dyDescent="0.25">
      <c r="A126" s="562"/>
      <c r="B126" s="516"/>
      <c r="C126" s="516"/>
      <c r="D126" s="563"/>
      <c r="E126" s="563"/>
      <c r="F126" s="577"/>
      <c r="G126" s="578"/>
      <c r="H126" s="563"/>
      <c r="I126" s="198"/>
      <c r="J126" s="516"/>
      <c r="K126" s="592"/>
      <c r="L126" s="592"/>
      <c r="M126" s="516"/>
      <c r="N126" s="517"/>
    </row>
    <row r="127" spans="1:14" x14ac:dyDescent="0.25">
      <c r="A127" s="562"/>
      <c r="B127" s="516"/>
      <c r="C127" s="516"/>
      <c r="D127" s="563"/>
      <c r="E127" s="563"/>
      <c r="F127" s="577"/>
      <c r="G127" s="578"/>
      <c r="H127" s="563"/>
      <c r="I127" s="198"/>
      <c r="J127" s="516"/>
      <c r="K127" s="592"/>
      <c r="L127" s="592"/>
      <c r="M127" s="516"/>
      <c r="N127" s="517"/>
    </row>
    <row r="128" spans="1:14" x14ac:dyDescent="0.25">
      <c r="A128" s="562"/>
      <c r="B128" s="516"/>
      <c r="C128" s="516"/>
      <c r="D128" s="563"/>
      <c r="E128" s="563"/>
      <c r="F128" s="577"/>
      <c r="G128" s="578"/>
      <c r="H128" s="563"/>
      <c r="I128" s="198"/>
      <c r="J128" s="516"/>
      <c r="K128" s="592"/>
      <c r="L128" s="592"/>
      <c r="M128" s="516"/>
      <c r="N128" s="517"/>
    </row>
    <row r="129" spans="1:14" x14ac:dyDescent="0.25">
      <c r="A129" s="562"/>
      <c r="B129" s="516"/>
      <c r="C129" s="516"/>
      <c r="D129" s="563"/>
      <c r="E129" s="563"/>
      <c r="F129" s="577"/>
      <c r="G129" s="578"/>
      <c r="H129" s="563"/>
      <c r="I129" s="198"/>
      <c r="J129" s="516"/>
      <c r="K129" s="592"/>
      <c r="L129" s="592"/>
      <c r="M129" s="516"/>
      <c r="N129" s="517"/>
    </row>
    <row r="130" spans="1:14" x14ac:dyDescent="0.25">
      <c r="A130" s="562"/>
      <c r="B130" s="516"/>
      <c r="C130" s="516"/>
      <c r="D130" s="563"/>
      <c r="E130" s="563"/>
      <c r="F130" s="577"/>
      <c r="G130" s="578"/>
      <c r="H130" s="563"/>
      <c r="I130" s="198"/>
      <c r="J130" s="516"/>
      <c r="K130" s="592"/>
      <c r="L130" s="592"/>
      <c r="M130" s="516"/>
      <c r="N130" s="517"/>
    </row>
    <row r="131" spans="1:14" x14ac:dyDescent="0.25">
      <c r="A131" s="562"/>
      <c r="B131" s="516"/>
      <c r="C131" s="516"/>
      <c r="D131" s="563"/>
      <c r="E131" s="563"/>
      <c r="F131" s="577"/>
      <c r="G131" s="578"/>
      <c r="H131" s="563"/>
      <c r="I131" s="198"/>
      <c r="J131" s="516"/>
      <c r="K131" s="592"/>
      <c r="L131" s="592"/>
      <c r="M131" s="516"/>
      <c r="N131" s="517"/>
    </row>
    <row r="132" spans="1:14" x14ac:dyDescent="0.25">
      <c r="A132" s="562"/>
      <c r="B132" s="516"/>
      <c r="C132" s="516"/>
      <c r="D132" s="563"/>
      <c r="E132" s="563"/>
      <c r="F132" s="577"/>
      <c r="G132" s="578"/>
      <c r="H132" s="563"/>
      <c r="I132" s="198"/>
      <c r="J132" s="516"/>
      <c r="K132" s="592"/>
      <c r="L132" s="592"/>
      <c r="M132" s="516"/>
      <c r="N132" s="517"/>
    </row>
    <row r="133" spans="1:14" x14ac:dyDescent="0.25">
      <c r="A133" s="562"/>
      <c r="B133" s="516"/>
      <c r="C133" s="516"/>
      <c r="D133" s="563"/>
      <c r="E133" s="563"/>
      <c r="F133" s="577"/>
      <c r="G133" s="578"/>
      <c r="H133" s="563"/>
      <c r="I133" s="198"/>
      <c r="J133" s="516"/>
      <c r="K133" s="592"/>
      <c r="L133" s="592"/>
      <c r="M133" s="516"/>
      <c r="N133" s="517"/>
    </row>
    <row r="134" spans="1:14" x14ac:dyDescent="0.25">
      <c r="A134" s="562"/>
      <c r="B134" s="516"/>
      <c r="C134" s="516"/>
      <c r="D134" s="563"/>
      <c r="E134" s="563"/>
      <c r="F134" s="577"/>
      <c r="G134" s="578"/>
      <c r="H134" s="563"/>
      <c r="I134" s="198"/>
      <c r="J134" s="516"/>
      <c r="K134" s="592"/>
      <c r="L134" s="592"/>
      <c r="M134" s="516"/>
      <c r="N134" s="517"/>
    </row>
    <row r="135" spans="1:14" x14ac:dyDescent="0.25">
      <c r="A135" s="562"/>
      <c r="B135" s="516"/>
      <c r="C135" s="516"/>
      <c r="D135" s="563"/>
      <c r="E135" s="563"/>
      <c r="F135" s="577"/>
      <c r="G135" s="578"/>
      <c r="H135" s="563"/>
      <c r="I135" s="198"/>
      <c r="J135" s="516"/>
      <c r="K135" s="592"/>
      <c r="L135" s="592"/>
      <c r="M135" s="516"/>
      <c r="N135" s="517"/>
    </row>
    <row r="136" spans="1:14" x14ac:dyDescent="0.25">
      <c r="A136" s="562"/>
      <c r="B136" s="516"/>
      <c r="C136" s="516"/>
      <c r="D136" s="563"/>
      <c r="E136" s="563"/>
      <c r="F136" s="577"/>
      <c r="G136" s="578"/>
      <c r="H136" s="563"/>
      <c r="I136" s="198"/>
      <c r="J136" s="516"/>
      <c r="K136" s="592"/>
      <c r="L136" s="592"/>
      <c r="M136" s="516"/>
      <c r="N136" s="517"/>
    </row>
    <row r="137" spans="1:14" x14ac:dyDescent="0.25">
      <c r="A137" s="562"/>
      <c r="B137" s="516"/>
      <c r="C137" s="516"/>
      <c r="D137" s="563"/>
      <c r="E137" s="563"/>
      <c r="F137" s="577"/>
      <c r="G137" s="578"/>
      <c r="H137" s="563"/>
      <c r="I137" s="198"/>
      <c r="J137" s="516"/>
      <c r="K137" s="592"/>
      <c r="L137" s="592"/>
      <c r="M137" s="516"/>
      <c r="N137" s="517"/>
    </row>
    <row r="138" spans="1:14" x14ac:dyDescent="0.25">
      <c r="A138" s="562"/>
      <c r="B138" s="516"/>
      <c r="C138" s="516"/>
      <c r="D138" s="563"/>
      <c r="E138" s="563"/>
      <c r="F138" s="577"/>
      <c r="G138" s="578"/>
      <c r="H138" s="563"/>
      <c r="I138" s="198"/>
      <c r="J138" s="516"/>
      <c r="K138" s="592"/>
      <c r="L138" s="592"/>
      <c r="M138" s="516"/>
      <c r="N138" s="517"/>
    </row>
    <row r="139" spans="1:14" x14ac:dyDescent="0.25">
      <c r="A139" s="562"/>
      <c r="B139" s="516"/>
      <c r="C139" s="516"/>
      <c r="D139" s="563"/>
      <c r="E139" s="563"/>
      <c r="F139" s="577"/>
      <c r="G139" s="578"/>
      <c r="H139" s="563"/>
      <c r="I139" s="198"/>
      <c r="J139" s="516"/>
      <c r="K139" s="592"/>
      <c r="L139" s="592"/>
      <c r="M139" s="516"/>
      <c r="N139" s="517"/>
    </row>
    <row r="140" spans="1:14" x14ac:dyDescent="0.25">
      <c r="A140" s="562"/>
      <c r="B140" s="516"/>
      <c r="C140" s="516"/>
      <c r="D140" s="563"/>
      <c r="E140" s="563"/>
      <c r="F140" s="577"/>
      <c r="G140" s="578"/>
      <c r="H140" s="563"/>
      <c r="I140" s="198"/>
      <c r="J140" s="516"/>
      <c r="K140" s="592"/>
      <c r="L140" s="592"/>
      <c r="M140" s="516"/>
      <c r="N140" s="517"/>
    </row>
    <row r="141" spans="1:14" x14ac:dyDescent="0.25">
      <c r="A141" s="562"/>
      <c r="B141" s="516"/>
      <c r="C141" s="516"/>
      <c r="D141" s="563"/>
      <c r="E141" s="563"/>
      <c r="F141" s="577"/>
      <c r="G141" s="578"/>
      <c r="H141" s="563"/>
      <c r="I141" s="198"/>
      <c r="J141" s="516"/>
      <c r="K141" s="592"/>
      <c r="L141" s="592"/>
      <c r="M141" s="516"/>
      <c r="N141" s="517"/>
    </row>
    <row r="142" spans="1:14" x14ac:dyDescent="0.25">
      <c r="A142" s="562"/>
      <c r="B142" s="516"/>
      <c r="C142" s="516"/>
      <c r="D142" s="563"/>
      <c r="E142" s="563"/>
      <c r="F142" s="577"/>
      <c r="G142" s="578"/>
      <c r="H142" s="563"/>
      <c r="I142" s="198"/>
      <c r="J142" s="516"/>
      <c r="K142" s="592"/>
      <c r="L142" s="592"/>
      <c r="M142" s="516"/>
      <c r="N142" s="517"/>
    </row>
    <row r="143" spans="1:14" x14ac:dyDescent="0.25">
      <c r="A143" s="562"/>
      <c r="B143" s="516"/>
      <c r="C143" s="516"/>
      <c r="D143" s="563"/>
      <c r="E143" s="563"/>
      <c r="F143" s="577"/>
      <c r="G143" s="578"/>
      <c r="H143" s="563"/>
      <c r="I143" s="198"/>
      <c r="J143" s="516"/>
      <c r="K143" s="592"/>
      <c r="L143" s="592"/>
      <c r="M143" s="516"/>
      <c r="N143" s="517"/>
    </row>
    <row r="144" spans="1:14" x14ac:dyDescent="0.25">
      <c r="A144" s="562"/>
      <c r="B144" s="516"/>
      <c r="C144" s="516"/>
      <c r="D144" s="563"/>
      <c r="E144" s="563"/>
      <c r="F144" s="577"/>
      <c r="G144" s="578"/>
      <c r="H144" s="563"/>
      <c r="I144" s="198"/>
      <c r="J144" s="516"/>
      <c r="K144" s="592"/>
      <c r="L144" s="592"/>
      <c r="M144" s="516"/>
      <c r="N144" s="517"/>
    </row>
    <row r="145" spans="1:14" x14ac:dyDescent="0.25">
      <c r="A145" s="562"/>
      <c r="B145" s="516"/>
      <c r="C145" s="516"/>
      <c r="D145" s="563"/>
      <c r="E145" s="563"/>
      <c r="F145" s="577"/>
      <c r="G145" s="578"/>
      <c r="H145" s="563"/>
      <c r="I145" s="198"/>
      <c r="J145" s="516"/>
      <c r="K145" s="592"/>
      <c r="L145" s="592"/>
      <c r="M145" s="516"/>
      <c r="N145" s="517"/>
    </row>
    <row r="146" spans="1:14" x14ac:dyDescent="0.25">
      <c r="A146" s="562"/>
      <c r="B146" s="516"/>
      <c r="C146" s="516"/>
      <c r="D146" s="563"/>
      <c r="E146" s="563"/>
      <c r="F146" s="577"/>
      <c r="G146" s="578"/>
      <c r="H146" s="563"/>
      <c r="I146" s="198"/>
      <c r="J146" s="516"/>
      <c r="K146" s="592"/>
      <c r="L146" s="592"/>
      <c r="M146" s="516"/>
      <c r="N146" s="517"/>
    </row>
    <row r="147" spans="1:14" x14ac:dyDescent="0.25">
      <c r="A147" s="562"/>
      <c r="B147" s="516"/>
      <c r="C147" s="516"/>
      <c r="D147" s="563"/>
      <c r="E147" s="563"/>
      <c r="F147" s="577"/>
      <c r="G147" s="578"/>
      <c r="H147" s="563"/>
      <c r="I147" s="198"/>
      <c r="J147" s="516"/>
      <c r="K147" s="592"/>
      <c r="L147" s="592"/>
      <c r="M147" s="516"/>
      <c r="N147" s="517"/>
    </row>
    <row r="148" spans="1:14" x14ac:dyDescent="0.25">
      <c r="A148" s="562"/>
      <c r="B148" s="516"/>
      <c r="C148" s="516"/>
      <c r="D148" s="563"/>
      <c r="E148" s="563"/>
      <c r="F148" s="577"/>
      <c r="G148" s="578"/>
      <c r="H148" s="563"/>
      <c r="I148" s="198"/>
      <c r="J148" s="516"/>
      <c r="K148" s="592"/>
      <c r="L148" s="592"/>
      <c r="M148" s="516"/>
      <c r="N148" s="517"/>
    </row>
    <row r="149" spans="1:14" x14ac:dyDescent="0.25">
      <c r="A149" s="562"/>
      <c r="B149" s="516"/>
      <c r="C149" s="516"/>
      <c r="D149" s="563"/>
      <c r="E149" s="563"/>
      <c r="F149" s="577"/>
      <c r="G149" s="578"/>
      <c r="H149" s="563"/>
      <c r="I149" s="198"/>
      <c r="J149" s="516"/>
      <c r="K149" s="592"/>
      <c r="L149" s="592"/>
      <c r="M149" s="516"/>
      <c r="N149" s="517"/>
    </row>
    <row r="150" spans="1:14" x14ac:dyDescent="0.25">
      <c r="A150" s="562"/>
      <c r="B150" s="516"/>
      <c r="C150" s="516"/>
      <c r="D150" s="563"/>
      <c r="E150" s="563"/>
      <c r="F150" s="577"/>
      <c r="G150" s="578"/>
      <c r="H150" s="563"/>
      <c r="I150" s="198"/>
      <c r="J150" s="516"/>
      <c r="K150" s="592"/>
      <c r="L150" s="592"/>
      <c r="M150" s="516"/>
      <c r="N150" s="517"/>
    </row>
    <row r="151" spans="1:14" x14ac:dyDescent="0.25">
      <c r="A151" s="562"/>
      <c r="B151" s="516"/>
      <c r="C151" s="516"/>
      <c r="D151" s="563"/>
      <c r="E151" s="563"/>
      <c r="F151" s="577"/>
      <c r="G151" s="578"/>
      <c r="H151" s="563"/>
      <c r="I151" s="198"/>
      <c r="J151" s="516"/>
      <c r="K151" s="592"/>
      <c r="L151" s="592"/>
      <c r="M151" s="516"/>
      <c r="N151" s="517"/>
    </row>
    <row r="152" spans="1:14" x14ac:dyDescent="0.25">
      <c r="A152" s="562"/>
      <c r="B152" s="516"/>
      <c r="C152" s="516"/>
      <c r="D152" s="563"/>
      <c r="E152" s="563"/>
      <c r="F152" s="577"/>
      <c r="G152" s="578"/>
      <c r="H152" s="563"/>
      <c r="I152" s="198"/>
      <c r="J152" s="516"/>
      <c r="K152" s="592"/>
      <c r="L152" s="592"/>
      <c r="M152" s="516"/>
      <c r="N152" s="517"/>
    </row>
    <row r="153" spans="1:14" x14ac:dyDescent="0.25">
      <c r="A153" s="562"/>
      <c r="B153" s="516"/>
      <c r="C153" s="516"/>
      <c r="D153" s="563"/>
      <c r="E153" s="563"/>
      <c r="F153" s="577"/>
      <c r="G153" s="578"/>
      <c r="H153" s="563"/>
      <c r="I153" s="198"/>
      <c r="J153" s="516"/>
      <c r="K153" s="592"/>
      <c r="L153" s="592"/>
      <c r="M153" s="516"/>
      <c r="N153" s="517"/>
    </row>
    <row r="154" spans="1:14" x14ac:dyDescent="0.25">
      <c r="A154" s="562"/>
      <c r="B154" s="516"/>
      <c r="C154" s="516"/>
      <c r="D154" s="563"/>
      <c r="E154" s="563"/>
      <c r="F154" s="577"/>
      <c r="G154" s="578"/>
      <c r="H154" s="563"/>
      <c r="I154" s="198"/>
      <c r="J154" s="516"/>
      <c r="K154" s="592"/>
      <c r="L154" s="592"/>
      <c r="M154" s="516"/>
      <c r="N154" s="517"/>
    </row>
    <row r="155" spans="1:14" x14ac:dyDescent="0.25">
      <c r="A155" s="562"/>
      <c r="B155" s="516"/>
      <c r="C155" s="516"/>
      <c r="D155" s="563"/>
      <c r="E155" s="563"/>
      <c r="F155" s="577"/>
      <c r="G155" s="578"/>
      <c r="H155" s="563"/>
      <c r="I155" s="198"/>
      <c r="J155" s="516"/>
      <c r="K155" s="592"/>
      <c r="L155" s="592"/>
      <c r="M155" s="516"/>
      <c r="N155" s="517"/>
    </row>
    <row r="156" spans="1:14" x14ac:dyDescent="0.25">
      <c r="A156" s="562"/>
      <c r="B156" s="516"/>
      <c r="C156" s="516"/>
      <c r="D156" s="563"/>
      <c r="E156" s="563"/>
      <c r="F156" s="577"/>
      <c r="G156" s="578"/>
      <c r="H156" s="563"/>
      <c r="I156" s="198"/>
      <c r="J156" s="516"/>
      <c r="K156" s="592"/>
      <c r="L156" s="592"/>
      <c r="M156" s="516"/>
      <c r="N156" s="517"/>
    </row>
    <row r="157" spans="1:14" x14ac:dyDescent="0.25">
      <c r="A157" s="562"/>
      <c r="B157" s="516"/>
      <c r="C157" s="516"/>
      <c r="D157" s="563"/>
      <c r="E157" s="563"/>
      <c r="F157" s="577"/>
      <c r="G157" s="578"/>
      <c r="H157" s="563"/>
      <c r="I157" s="198"/>
      <c r="J157" s="516"/>
      <c r="K157" s="592"/>
      <c r="L157" s="592"/>
      <c r="M157" s="516"/>
      <c r="N157" s="517"/>
    </row>
    <row r="158" spans="1:14" x14ac:dyDescent="0.25">
      <c r="A158" s="562"/>
      <c r="B158" s="516"/>
      <c r="C158" s="516"/>
      <c r="D158" s="563"/>
      <c r="E158" s="563"/>
      <c r="F158" s="577"/>
      <c r="G158" s="578"/>
      <c r="H158" s="563"/>
      <c r="I158" s="198"/>
      <c r="J158" s="516"/>
      <c r="K158" s="592"/>
      <c r="L158" s="592"/>
      <c r="M158" s="516"/>
      <c r="N158" s="517"/>
    </row>
    <row r="159" spans="1:14" x14ac:dyDescent="0.25">
      <c r="A159" s="562"/>
      <c r="B159" s="516"/>
      <c r="C159" s="516"/>
      <c r="D159" s="563"/>
      <c r="E159" s="563"/>
      <c r="F159" s="577"/>
      <c r="G159" s="578"/>
      <c r="H159" s="563"/>
      <c r="I159" s="198"/>
      <c r="J159" s="516"/>
      <c r="K159" s="592"/>
      <c r="L159" s="592"/>
      <c r="M159" s="516"/>
      <c r="N159" s="517"/>
    </row>
    <row r="160" spans="1:14" x14ac:dyDescent="0.25">
      <c r="A160" s="562"/>
      <c r="B160" s="516"/>
      <c r="C160" s="516"/>
      <c r="D160" s="563"/>
      <c r="E160" s="563"/>
      <c r="F160" s="577"/>
      <c r="G160" s="578"/>
      <c r="H160" s="563"/>
      <c r="I160" s="198"/>
      <c r="J160" s="516"/>
      <c r="K160" s="592"/>
      <c r="L160" s="592"/>
      <c r="M160" s="516"/>
      <c r="N160" s="517"/>
    </row>
    <row r="161" spans="1:14" x14ac:dyDescent="0.25">
      <c r="A161" s="562"/>
      <c r="B161" s="516"/>
      <c r="C161" s="516"/>
      <c r="D161" s="563"/>
      <c r="E161" s="563"/>
      <c r="F161" s="577"/>
      <c r="G161" s="578"/>
      <c r="H161" s="563"/>
      <c r="I161" s="198"/>
      <c r="J161" s="516"/>
      <c r="K161" s="592"/>
      <c r="L161" s="592"/>
      <c r="M161" s="516"/>
      <c r="N161" s="517"/>
    </row>
    <row r="162" spans="1:14" x14ac:dyDescent="0.25">
      <c r="A162" s="562"/>
      <c r="B162" s="516"/>
      <c r="C162" s="516"/>
      <c r="D162" s="563"/>
      <c r="E162" s="563"/>
      <c r="F162" s="577"/>
      <c r="G162" s="578"/>
      <c r="H162" s="563"/>
      <c r="I162" s="198"/>
      <c r="J162" s="516"/>
      <c r="K162" s="592"/>
      <c r="L162" s="592"/>
      <c r="M162" s="516"/>
      <c r="N162" s="517"/>
    </row>
    <row r="163" spans="1:14" x14ac:dyDescent="0.25">
      <c r="A163" s="562"/>
      <c r="B163" s="516"/>
      <c r="C163" s="516"/>
      <c r="D163" s="563"/>
      <c r="E163" s="563"/>
      <c r="F163" s="577"/>
      <c r="G163" s="578"/>
      <c r="H163" s="563"/>
      <c r="I163" s="198"/>
      <c r="J163" s="516"/>
      <c r="K163" s="592"/>
      <c r="L163" s="592"/>
      <c r="M163" s="516"/>
      <c r="N163" s="517"/>
    </row>
    <row r="164" spans="1:14" x14ac:dyDescent="0.25">
      <c r="A164" s="562"/>
      <c r="B164" s="516"/>
      <c r="C164" s="516"/>
      <c r="D164" s="563"/>
      <c r="E164" s="563"/>
      <c r="F164" s="577"/>
      <c r="G164" s="578"/>
      <c r="H164" s="563"/>
      <c r="I164" s="198"/>
      <c r="J164" s="516"/>
      <c r="K164" s="592"/>
      <c r="L164" s="592"/>
      <c r="M164" s="516"/>
      <c r="N164" s="517"/>
    </row>
    <row r="165" spans="1:14" x14ac:dyDescent="0.25">
      <c r="A165" s="562"/>
      <c r="B165" s="516"/>
      <c r="C165" s="516"/>
      <c r="D165" s="563"/>
      <c r="E165" s="563"/>
      <c r="F165" s="577"/>
      <c r="G165" s="578"/>
      <c r="H165" s="563"/>
      <c r="I165" s="198"/>
      <c r="J165" s="516"/>
      <c r="K165" s="592"/>
      <c r="L165" s="592"/>
      <c r="M165" s="516"/>
      <c r="N165" s="517"/>
    </row>
    <row r="166" spans="1:14" x14ac:dyDescent="0.25">
      <c r="A166" s="562"/>
      <c r="B166" s="516"/>
      <c r="C166" s="516"/>
      <c r="D166" s="563"/>
      <c r="E166" s="563"/>
      <c r="F166" s="577"/>
      <c r="G166" s="578"/>
      <c r="H166" s="563"/>
      <c r="I166" s="198"/>
      <c r="J166" s="516"/>
      <c r="K166" s="592"/>
      <c r="L166" s="592"/>
      <c r="M166" s="516"/>
      <c r="N166" s="517"/>
    </row>
    <row r="167" spans="1:14" x14ac:dyDescent="0.25">
      <c r="A167" s="562"/>
      <c r="B167" s="516"/>
      <c r="C167" s="516"/>
      <c r="D167" s="563"/>
      <c r="E167" s="563"/>
      <c r="F167" s="577"/>
      <c r="G167" s="578"/>
      <c r="H167" s="563"/>
      <c r="I167" s="198"/>
      <c r="J167" s="516"/>
      <c r="K167" s="592"/>
      <c r="L167" s="592"/>
      <c r="M167" s="516"/>
      <c r="N167" s="517"/>
    </row>
    <row r="168" spans="1:14" x14ac:dyDescent="0.25">
      <c r="A168" s="562"/>
      <c r="B168" s="516"/>
      <c r="C168" s="516"/>
      <c r="D168" s="563"/>
      <c r="E168" s="563"/>
      <c r="F168" s="577"/>
      <c r="G168" s="578"/>
      <c r="H168" s="563"/>
      <c r="I168" s="198"/>
      <c r="J168" s="516"/>
      <c r="K168" s="592"/>
      <c r="L168" s="592"/>
      <c r="M168" s="516"/>
      <c r="N168" s="517"/>
    </row>
    <row r="169" spans="1:14" x14ac:dyDescent="0.25">
      <c r="A169" s="562"/>
      <c r="B169" s="516"/>
      <c r="C169" s="516"/>
      <c r="D169" s="563"/>
      <c r="E169" s="563"/>
      <c r="F169" s="577"/>
      <c r="G169" s="578"/>
      <c r="H169" s="563"/>
      <c r="I169" s="198"/>
      <c r="J169" s="516"/>
      <c r="K169" s="592"/>
      <c r="L169" s="592"/>
      <c r="M169" s="516"/>
      <c r="N169" s="517"/>
    </row>
    <row r="170" spans="1:14" x14ac:dyDescent="0.25">
      <c r="A170" s="562"/>
      <c r="B170" s="516"/>
      <c r="C170" s="516"/>
      <c r="D170" s="563"/>
      <c r="E170" s="563"/>
      <c r="F170" s="577"/>
      <c r="G170" s="578"/>
      <c r="H170" s="563"/>
      <c r="I170" s="198"/>
      <c r="J170" s="516"/>
      <c r="K170" s="592"/>
      <c r="L170" s="592"/>
      <c r="M170" s="516"/>
      <c r="N170" s="517"/>
    </row>
    <row r="171" spans="1:14" x14ac:dyDescent="0.25">
      <c r="A171" s="562"/>
      <c r="B171" s="516"/>
      <c r="C171" s="516"/>
      <c r="D171" s="563"/>
      <c r="E171" s="563"/>
      <c r="F171" s="577"/>
      <c r="G171" s="578"/>
      <c r="H171" s="563"/>
      <c r="I171" s="198"/>
      <c r="J171" s="516"/>
      <c r="K171" s="592"/>
      <c r="L171" s="592"/>
      <c r="M171" s="516"/>
      <c r="N171" s="517"/>
    </row>
    <row r="172" spans="1:14" x14ac:dyDescent="0.25">
      <c r="A172" s="562"/>
      <c r="B172" s="516"/>
      <c r="C172" s="516"/>
      <c r="D172" s="563"/>
      <c r="E172" s="563"/>
      <c r="F172" s="577"/>
      <c r="G172" s="578"/>
      <c r="H172" s="563"/>
      <c r="I172" s="198"/>
      <c r="J172" s="516"/>
      <c r="K172" s="592"/>
      <c r="L172" s="592"/>
      <c r="M172" s="516"/>
      <c r="N172" s="517"/>
    </row>
    <row r="173" spans="1:14" x14ac:dyDescent="0.25">
      <c r="A173" s="562"/>
      <c r="B173" s="516"/>
      <c r="C173" s="516"/>
      <c r="D173" s="563"/>
      <c r="E173" s="563"/>
      <c r="F173" s="577"/>
      <c r="G173" s="578"/>
      <c r="H173" s="563"/>
      <c r="I173" s="198"/>
      <c r="J173" s="516"/>
      <c r="K173" s="592"/>
      <c r="L173" s="592"/>
      <c r="M173" s="516"/>
      <c r="N173" s="517"/>
    </row>
    <row r="174" spans="1:14" x14ac:dyDescent="0.25">
      <c r="A174" s="562"/>
      <c r="B174" s="516"/>
      <c r="C174" s="516"/>
      <c r="D174" s="563"/>
      <c r="E174" s="563"/>
      <c r="F174" s="577"/>
      <c r="G174" s="578"/>
      <c r="H174" s="563"/>
      <c r="I174" s="198"/>
      <c r="J174" s="516"/>
      <c r="K174" s="592"/>
      <c r="L174" s="592"/>
      <c r="M174" s="516"/>
      <c r="N174" s="517"/>
    </row>
    <row r="175" spans="1:14" x14ac:dyDescent="0.25">
      <c r="A175" s="562"/>
      <c r="B175" s="516"/>
      <c r="C175" s="516"/>
      <c r="D175" s="563"/>
      <c r="E175" s="563"/>
      <c r="F175" s="577"/>
      <c r="G175" s="578"/>
      <c r="H175" s="563"/>
      <c r="I175" s="198"/>
      <c r="J175" s="516"/>
      <c r="K175" s="592"/>
      <c r="L175" s="592"/>
      <c r="M175" s="516"/>
      <c r="N175" s="517"/>
    </row>
    <row r="176" spans="1:14" x14ac:dyDescent="0.25">
      <c r="A176" s="562"/>
      <c r="B176" s="516"/>
      <c r="C176" s="516"/>
      <c r="D176" s="563"/>
      <c r="E176" s="563"/>
      <c r="F176" s="577"/>
      <c r="G176" s="578"/>
      <c r="H176" s="563"/>
      <c r="I176" s="198"/>
      <c r="J176" s="516"/>
      <c r="K176" s="592"/>
      <c r="L176" s="592"/>
      <c r="M176" s="516"/>
      <c r="N176" s="517"/>
    </row>
    <row r="177" spans="1:14" x14ac:dyDescent="0.25">
      <c r="A177" s="562"/>
      <c r="B177" s="516"/>
      <c r="C177" s="516"/>
      <c r="D177" s="563"/>
      <c r="E177" s="563"/>
      <c r="F177" s="577"/>
      <c r="G177" s="578"/>
      <c r="H177" s="563"/>
      <c r="I177" s="198"/>
      <c r="J177" s="516"/>
      <c r="K177" s="592"/>
      <c r="L177" s="592"/>
      <c r="M177" s="516"/>
      <c r="N177" s="517"/>
    </row>
    <row r="178" spans="1:14" x14ac:dyDescent="0.25">
      <c r="A178" s="562"/>
      <c r="B178" s="516"/>
      <c r="C178" s="516"/>
      <c r="D178" s="563"/>
      <c r="E178" s="563"/>
      <c r="F178" s="577"/>
      <c r="G178" s="578"/>
      <c r="H178" s="563"/>
      <c r="I178" s="198"/>
      <c r="J178" s="516"/>
      <c r="K178" s="592"/>
      <c r="L178" s="592"/>
      <c r="M178" s="516"/>
      <c r="N178" s="517"/>
    </row>
    <row r="179" spans="1:14" x14ac:dyDescent="0.25">
      <c r="A179" s="562"/>
      <c r="B179" s="516"/>
      <c r="C179" s="516"/>
      <c r="D179" s="563"/>
      <c r="E179" s="563"/>
      <c r="F179" s="577"/>
      <c r="G179" s="578"/>
      <c r="H179" s="563"/>
      <c r="I179" s="198"/>
      <c r="J179" s="516"/>
      <c r="K179" s="592"/>
      <c r="L179" s="592"/>
      <c r="M179" s="516"/>
      <c r="N179" s="517"/>
    </row>
    <row r="180" spans="1:14" x14ac:dyDescent="0.25">
      <c r="A180" s="562"/>
      <c r="B180" s="516"/>
      <c r="C180" s="516"/>
      <c r="D180" s="563"/>
      <c r="E180" s="563"/>
      <c r="F180" s="577"/>
      <c r="G180" s="578"/>
      <c r="H180" s="563"/>
      <c r="I180" s="198"/>
      <c r="J180" s="516"/>
      <c r="K180" s="592"/>
      <c r="L180" s="592"/>
      <c r="M180" s="516"/>
      <c r="N180" s="517"/>
    </row>
    <row r="181" spans="1:14" x14ac:dyDescent="0.25">
      <c r="A181" s="562"/>
      <c r="B181" s="516"/>
      <c r="C181" s="516"/>
      <c r="D181" s="563"/>
      <c r="E181" s="563"/>
      <c r="F181" s="577"/>
      <c r="G181" s="578"/>
      <c r="H181" s="563"/>
      <c r="I181" s="198"/>
      <c r="J181" s="516"/>
      <c r="K181" s="592"/>
      <c r="L181" s="592"/>
      <c r="M181" s="516"/>
      <c r="N181" s="517"/>
    </row>
    <row r="182" spans="1:14" x14ac:dyDescent="0.25">
      <c r="A182" s="562"/>
      <c r="B182" s="516"/>
      <c r="C182" s="516"/>
      <c r="D182" s="563"/>
      <c r="E182" s="563"/>
      <c r="F182" s="564"/>
      <c r="G182" s="565"/>
      <c r="H182" s="563"/>
      <c r="I182" s="198"/>
      <c r="J182" s="516"/>
      <c r="K182" s="516"/>
      <c r="L182" s="516"/>
      <c r="M182" s="516"/>
      <c r="N182" s="517"/>
    </row>
    <row r="183" spans="1:14" x14ac:dyDescent="0.25">
      <c r="A183" s="562"/>
      <c r="B183" s="516"/>
      <c r="C183" s="516"/>
      <c r="D183" s="563"/>
      <c r="E183" s="563"/>
      <c r="F183" s="564"/>
      <c r="G183" s="565"/>
      <c r="H183" s="563"/>
      <c r="I183" s="516"/>
      <c r="J183" s="516"/>
      <c r="K183" s="516"/>
      <c r="L183" s="516"/>
      <c r="M183" s="516"/>
      <c r="N183" s="517"/>
    </row>
    <row r="184" spans="1:14" x14ac:dyDescent="0.25">
      <c r="A184" s="562"/>
      <c r="B184" s="516"/>
      <c r="C184" s="516"/>
      <c r="D184" s="563"/>
      <c r="E184" s="563"/>
      <c r="F184" s="564"/>
      <c r="G184" s="565"/>
      <c r="H184" s="563"/>
      <c r="I184" s="516"/>
      <c r="J184" s="516"/>
      <c r="K184" s="516"/>
      <c r="L184" s="516"/>
      <c r="M184" s="516"/>
      <c r="N184" s="517"/>
    </row>
    <row r="185" spans="1:14" x14ac:dyDescent="0.25">
      <c r="A185" s="562"/>
      <c r="B185" s="516"/>
      <c r="C185" s="516"/>
      <c r="D185" s="563"/>
      <c r="E185" s="563"/>
      <c r="F185" s="564"/>
      <c r="G185" s="565"/>
      <c r="H185" s="563"/>
      <c r="I185" s="516"/>
      <c r="J185" s="516"/>
      <c r="K185" s="516"/>
      <c r="L185" s="516"/>
      <c r="M185" s="516"/>
      <c r="N185" s="517"/>
    </row>
    <row r="186" spans="1:14" x14ac:dyDescent="0.25">
      <c r="A186" s="562"/>
      <c r="B186" s="516"/>
      <c r="C186" s="516"/>
      <c r="D186" s="563"/>
      <c r="E186" s="563"/>
      <c r="F186" s="564"/>
      <c r="G186" s="565"/>
      <c r="H186" s="563"/>
      <c r="I186" s="516"/>
      <c r="J186" s="516"/>
      <c r="K186" s="516"/>
      <c r="L186" s="516"/>
      <c r="M186" s="516"/>
      <c r="N186" s="517"/>
    </row>
    <row r="187" spans="1:14" x14ac:dyDescent="0.25">
      <c r="A187" s="562"/>
      <c r="B187" s="516"/>
      <c r="C187" s="516"/>
      <c r="D187" s="563"/>
      <c r="E187" s="563"/>
      <c r="F187" s="564"/>
      <c r="G187" s="565"/>
      <c r="H187" s="563"/>
      <c r="I187" s="516"/>
      <c r="J187" s="516"/>
      <c r="K187" s="516"/>
      <c r="L187" s="516"/>
      <c r="M187" s="516"/>
      <c r="N187" s="517"/>
    </row>
    <row r="188" spans="1:14" x14ac:dyDescent="0.25">
      <c r="A188" s="562"/>
      <c r="B188" s="516"/>
      <c r="C188" s="516"/>
      <c r="D188" s="563"/>
      <c r="E188" s="563"/>
      <c r="F188" s="564"/>
      <c r="G188" s="565"/>
      <c r="H188" s="563"/>
      <c r="I188" s="516"/>
      <c r="J188" s="516"/>
      <c r="K188" s="516"/>
      <c r="L188" s="516"/>
      <c r="M188" s="516"/>
      <c r="N188" s="517"/>
    </row>
  </sheetData>
  <autoFilter ref="A2:N106">
    <filterColumn colId="0">
      <customFilters>
        <customFilter operator="notEqual" val=" "/>
      </customFilters>
    </filterColumn>
  </autoFilter>
  <sortState ref="A3:H653">
    <sortCondition sortBy="icon" ref="A38"/>
  </sortState>
  <mergeCells count="1">
    <mergeCell ref="A1:N1"/>
  </mergeCells>
  <pageMargins left="0.7" right="0.7" top="0.75" bottom="0.75" header="0.3" footer="0.3"/>
  <pageSetup paperSize="9" scale="85" orientation="portrait" horizontalDpi="4294967293"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D10"/>
  <sheetViews>
    <sheetView workbookViewId="0">
      <selection activeCell="B15" sqref="B15"/>
    </sheetView>
  </sheetViews>
  <sheetFormatPr defaultRowHeight="15" x14ac:dyDescent="0.25"/>
  <cols>
    <col min="1" max="1" width="13.140625" customWidth="1"/>
    <col min="2" max="2" width="36.5703125" customWidth="1"/>
    <col min="3" max="3" width="15.85546875" customWidth="1"/>
    <col min="4" max="4" width="14.28515625" customWidth="1"/>
    <col min="5" max="5" width="5" customWidth="1"/>
    <col min="6" max="6" width="6" customWidth="1"/>
    <col min="7" max="7" width="7" customWidth="1"/>
    <col min="8" max="8" width="8" customWidth="1"/>
    <col min="9" max="9" width="7.28515625" customWidth="1"/>
    <col min="10" max="10" width="11.28515625" customWidth="1"/>
    <col min="11" max="11" width="10.85546875" customWidth="1"/>
    <col min="12" max="12" width="7.85546875" customWidth="1"/>
    <col min="13" max="13" width="10.85546875" customWidth="1"/>
    <col min="14" max="14" width="7.85546875" customWidth="1"/>
    <col min="15" max="15" width="10.85546875" customWidth="1"/>
    <col min="16" max="16" width="7.85546875" customWidth="1"/>
    <col min="17" max="17" width="10.85546875" customWidth="1"/>
    <col min="18" max="18" width="7.85546875" customWidth="1"/>
    <col min="19" max="19" width="10.85546875" customWidth="1"/>
    <col min="20" max="20" width="7.85546875" customWidth="1"/>
    <col min="21" max="21" width="10.85546875" customWidth="1"/>
    <col min="22" max="22" width="8.85546875" customWidth="1"/>
    <col min="23" max="23" width="11.85546875" customWidth="1"/>
    <col min="24" max="24" width="8.85546875" customWidth="1"/>
    <col min="25" max="25" width="11.85546875" customWidth="1"/>
    <col min="26" max="26" width="8.85546875" customWidth="1"/>
    <col min="27" max="27" width="11.85546875" customWidth="1"/>
    <col min="28" max="28" width="8.85546875" customWidth="1"/>
    <col min="29" max="29" width="11.85546875" customWidth="1"/>
    <col min="30" max="30" width="8.85546875" customWidth="1"/>
    <col min="31" max="31" width="11.85546875" customWidth="1"/>
    <col min="32" max="32" width="8.85546875" customWidth="1"/>
    <col min="33" max="33" width="11.85546875" customWidth="1"/>
    <col min="35" max="37" width="5" customWidth="1"/>
    <col min="38" max="38" width="6" customWidth="1"/>
    <col min="39" max="39" width="7" customWidth="1"/>
    <col min="40" max="40" width="8" customWidth="1"/>
    <col min="41" max="41" width="7.28515625" customWidth="1"/>
    <col min="42" max="42" width="12.140625" customWidth="1"/>
    <col min="43" max="43" width="11.28515625" customWidth="1"/>
    <col min="44" max="46" width="9.28515625" bestFit="1" customWidth="1"/>
    <col min="47" max="47" width="10.28515625" bestFit="1" customWidth="1"/>
    <col min="48" max="48" width="11.28515625" bestFit="1" customWidth="1"/>
    <col min="49" max="49" width="12.28515625" bestFit="1" customWidth="1"/>
    <col min="50" max="50" width="11.5703125" bestFit="1" customWidth="1"/>
    <col min="51" max="51" width="11.28515625" bestFit="1" customWidth="1"/>
  </cols>
  <sheetData>
    <row r="4" spans="1:4" x14ac:dyDescent="0.25">
      <c r="A4" s="492" t="s">
        <v>108</v>
      </c>
      <c r="B4" t="s">
        <v>116</v>
      </c>
      <c r="C4" t="s">
        <v>115</v>
      </c>
    </row>
    <row r="5" spans="1:4" x14ac:dyDescent="0.25">
      <c r="A5" s="208" t="s">
        <v>65</v>
      </c>
      <c r="B5" s="493">
        <v>150000</v>
      </c>
      <c r="C5" s="493"/>
      <c r="D5" s="332">
        <f>GETPIVOTDATA("Sum of spent in national currency (Ugx)",$A$4,"Name","Airtime")-GETPIVOTDATA("Sum of Received",$A$4,"Name","Airtime")</f>
        <v>150000</v>
      </c>
    </row>
    <row r="6" spans="1:4" x14ac:dyDescent="0.25">
      <c r="A6" s="208" t="s">
        <v>42</v>
      </c>
      <c r="B6" s="493">
        <v>2106800</v>
      </c>
      <c r="C6" s="493">
        <v>105300</v>
      </c>
      <c r="D6" s="332">
        <f>GETPIVOTDATA("Sum of spent in national currency (Ugx)",$A$4,"Name","Lydia")-GETPIVOTDATA("Sum of Received",$A$4,"Name","Lydia")</f>
        <v>2001500</v>
      </c>
    </row>
    <row r="7" spans="1:4" x14ac:dyDescent="0.25">
      <c r="A7" s="208" t="s">
        <v>109</v>
      </c>
      <c r="B7" s="493"/>
      <c r="C7" s="493">
        <v>2731000</v>
      </c>
      <c r="D7" s="332"/>
    </row>
    <row r="8" spans="1:4" x14ac:dyDescent="0.25">
      <c r="A8" s="208" t="s">
        <v>110</v>
      </c>
      <c r="B8" s="493">
        <v>2256800</v>
      </c>
      <c r="C8" s="493">
        <v>2836300</v>
      </c>
      <c r="D8" s="332"/>
    </row>
    <row r="10" spans="1:4" x14ac:dyDescent="0.25">
      <c r="C10" s="556">
        <f>GETPIVOTDATA("Sum of Received",$A$4,"Name","Lydia")</f>
        <v>105300</v>
      </c>
    </row>
  </sheetData>
  <pageMargins left="0.7" right="0.7" top="0.75" bottom="0.75" header="0.3" footer="0.3"/>
  <pageSetup orientation="portrait" horizontalDpi="4294967293" verticalDpi="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O38"/>
  <sheetViews>
    <sheetView workbookViewId="0">
      <pane xSplit="1" ySplit="2" topLeftCell="E20" activePane="bottomRight" state="frozen"/>
      <selection pane="topRight" activeCell="B1" sqref="B1"/>
      <selection pane="bottomLeft" activeCell="A4" sqref="A4"/>
      <selection pane="bottomRight" activeCell="K3" sqref="K3:K35"/>
    </sheetView>
  </sheetViews>
  <sheetFormatPr defaultColWidth="10.85546875" defaultRowHeight="15" x14ac:dyDescent="0.25"/>
  <cols>
    <col min="1" max="1" width="17.7109375" style="42" customWidth="1"/>
    <col min="2" max="2" width="39.140625" style="42" bestFit="1" customWidth="1"/>
    <col min="3" max="3" width="18.42578125" style="42" bestFit="1" customWidth="1"/>
    <col min="4" max="4" width="14.7109375" style="42" customWidth="1"/>
    <col min="5" max="5" width="14.42578125" style="79" customWidth="1"/>
    <col min="6" max="6" width="15.140625" style="79" customWidth="1"/>
    <col min="7" max="7" width="21.140625" style="79" customWidth="1"/>
    <col min="8" max="9" width="21.140625" style="42" customWidth="1"/>
    <col min="10" max="10" width="26.140625" style="42" customWidth="1"/>
    <col min="11" max="11" width="10.85546875" style="42"/>
    <col min="12" max="12" width="13.42578125" style="42" customWidth="1"/>
    <col min="13" max="13" width="14.85546875" style="42" customWidth="1"/>
    <col min="14" max="14" width="28" style="42" customWidth="1"/>
    <col min="15" max="16384" width="10.85546875" style="42"/>
  </cols>
  <sheetData>
    <row r="1" spans="1:15" s="2" customFormat="1" ht="21" customHeight="1" x14ac:dyDescent="0.25">
      <c r="A1" s="641" t="s">
        <v>140</v>
      </c>
      <c r="B1" s="641"/>
      <c r="C1" s="641"/>
      <c r="D1" s="641"/>
      <c r="E1" s="641"/>
      <c r="F1" s="641"/>
      <c r="G1" s="641"/>
      <c r="H1" s="641"/>
      <c r="I1" s="641"/>
      <c r="J1" s="641"/>
      <c r="K1" s="641"/>
      <c r="L1" s="641"/>
      <c r="M1" s="641"/>
      <c r="N1" s="641"/>
    </row>
    <row r="2" spans="1:15" s="2" customFormat="1" ht="45.75" customHeight="1" x14ac:dyDescent="0.25">
      <c r="A2" s="43" t="s">
        <v>0</v>
      </c>
      <c r="B2" s="35" t="s">
        <v>5</v>
      </c>
      <c r="C2" s="35" t="s">
        <v>10</v>
      </c>
      <c r="D2" s="36" t="s">
        <v>8</v>
      </c>
      <c r="E2" s="36" t="s">
        <v>56</v>
      </c>
      <c r="F2" s="36" t="s">
        <v>34</v>
      </c>
      <c r="G2" s="37" t="s">
        <v>41</v>
      </c>
      <c r="H2" s="37" t="s">
        <v>2</v>
      </c>
      <c r="I2" s="37" t="s">
        <v>3</v>
      </c>
      <c r="J2" s="35" t="s">
        <v>9</v>
      </c>
      <c r="K2" s="35" t="s">
        <v>1</v>
      </c>
      <c r="L2" s="35" t="s">
        <v>4</v>
      </c>
      <c r="M2" s="38" t="s">
        <v>12</v>
      </c>
      <c r="N2" s="39" t="s">
        <v>11</v>
      </c>
      <c r="O2" s="328"/>
    </row>
    <row r="3" spans="1:15" s="22" customFormat="1" x14ac:dyDescent="0.25">
      <c r="A3" s="124">
        <v>44682</v>
      </c>
      <c r="B3" s="123" t="s">
        <v>135</v>
      </c>
      <c r="C3" s="442"/>
      <c r="D3" s="442"/>
      <c r="E3" s="443"/>
      <c r="F3" s="195"/>
      <c r="G3" s="195">
        <v>1513286</v>
      </c>
      <c r="H3" s="34"/>
      <c r="I3" s="347" t="s">
        <v>18</v>
      </c>
      <c r="J3" s="473"/>
      <c r="K3" s="347" t="s">
        <v>299</v>
      </c>
      <c r="L3" s="347" t="s">
        <v>58</v>
      </c>
      <c r="M3" s="46"/>
      <c r="N3" s="46"/>
      <c r="O3" s="329"/>
    </row>
    <row r="4" spans="1:15" s="22" customFormat="1" x14ac:dyDescent="0.25">
      <c r="A4" s="196">
        <v>44685</v>
      </c>
      <c r="B4" s="197" t="s">
        <v>120</v>
      </c>
      <c r="C4" s="197" t="s">
        <v>49</v>
      </c>
      <c r="D4" s="198" t="s">
        <v>14</v>
      </c>
      <c r="E4" s="174">
        <v>400000</v>
      </c>
      <c r="F4" s="174"/>
      <c r="G4" s="181">
        <f>G3-E4+F4</f>
        <v>1113286</v>
      </c>
      <c r="H4" s="199" t="s">
        <v>42</v>
      </c>
      <c r="I4" s="199" t="s">
        <v>18</v>
      </c>
      <c r="J4" s="469" t="s">
        <v>148</v>
      </c>
      <c r="K4" s="347" t="s">
        <v>299</v>
      </c>
      <c r="L4" s="199" t="s">
        <v>58</v>
      </c>
      <c r="M4" s="199"/>
      <c r="N4" s="199"/>
      <c r="O4" s="329"/>
    </row>
    <row r="5" spans="1:15" s="22" customFormat="1" x14ac:dyDescent="0.25">
      <c r="A5" s="196">
        <v>44685</v>
      </c>
      <c r="B5" s="197" t="s">
        <v>120</v>
      </c>
      <c r="C5" s="197" t="s">
        <v>49</v>
      </c>
      <c r="D5" s="198" t="s">
        <v>14</v>
      </c>
      <c r="E5" s="180">
        <v>212300</v>
      </c>
      <c r="F5" s="186"/>
      <c r="G5" s="181">
        <f>G4-E5+F5</f>
        <v>900986</v>
      </c>
      <c r="H5" s="219" t="s">
        <v>42</v>
      </c>
      <c r="I5" s="347" t="s">
        <v>18</v>
      </c>
      <c r="J5" s="469" t="s">
        <v>149</v>
      </c>
      <c r="K5" s="347" t="s">
        <v>299</v>
      </c>
      <c r="L5" s="347" t="s">
        <v>58</v>
      </c>
      <c r="M5" s="220"/>
      <c r="N5" s="347"/>
      <c r="O5" s="329"/>
    </row>
    <row r="6" spans="1:15" s="22" customFormat="1" x14ac:dyDescent="0.25">
      <c r="A6" s="196">
        <v>44685</v>
      </c>
      <c r="B6" s="197" t="s">
        <v>120</v>
      </c>
      <c r="C6" s="197" t="s">
        <v>49</v>
      </c>
      <c r="D6" s="198" t="s">
        <v>14</v>
      </c>
      <c r="E6" s="628">
        <v>12500</v>
      </c>
      <c r="F6" s="174"/>
      <c r="G6" s="181">
        <f t="shared" ref="G6:G16" si="0">G5-E6+F6</f>
        <v>888486</v>
      </c>
      <c r="H6" s="298" t="s">
        <v>42</v>
      </c>
      <c r="I6" s="347" t="s">
        <v>18</v>
      </c>
      <c r="J6" s="469" t="s">
        <v>155</v>
      </c>
      <c r="K6" s="347" t="s">
        <v>299</v>
      </c>
      <c r="L6" s="347" t="s">
        <v>58</v>
      </c>
      <c r="M6" s="199"/>
      <c r="N6" s="199"/>
      <c r="O6" s="329"/>
    </row>
    <row r="7" spans="1:15" s="22" customFormat="1" x14ac:dyDescent="0.25">
      <c r="A7" s="196">
        <v>44685</v>
      </c>
      <c r="B7" s="197" t="s">
        <v>120</v>
      </c>
      <c r="C7" s="197" t="s">
        <v>49</v>
      </c>
      <c r="D7" s="198" t="s">
        <v>14</v>
      </c>
      <c r="E7" s="628">
        <v>50000</v>
      </c>
      <c r="F7" s="190"/>
      <c r="G7" s="181">
        <f t="shared" si="0"/>
        <v>838486</v>
      </c>
      <c r="H7" s="298" t="s">
        <v>42</v>
      </c>
      <c r="I7" s="347" t="s">
        <v>18</v>
      </c>
      <c r="J7" s="469" t="s">
        <v>156</v>
      </c>
      <c r="K7" s="347" t="s">
        <v>299</v>
      </c>
      <c r="L7" s="347" t="s">
        <v>58</v>
      </c>
      <c r="M7" s="199"/>
      <c r="N7" s="199"/>
      <c r="O7" s="329"/>
    </row>
    <row r="8" spans="1:15" s="22" customFormat="1" x14ac:dyDescent="0.25">
      <c r="A8" s="196">
        <v>44686</v>
      </c>
      <c r="B8" s="197" t="s">
        <v>120</v>
      </c>
      <c r="C8" s="197" t="s">
        <v>49</v>
      </c>
      <c r="D8" s="198" t="s">
        <v>14</v>
      </c>
      <c r="E8" s="479">
        <v>21000</v>
      </c>
      <c r="F8" s="190"/>
      <c r="G8" s="181">
        <f t="shared" si="0"/>
        <v>817486</v>
      </c>
      <c r="H8" s="298" t="s">
        <v>42</v>
      </c>
      <c r="I8" s="347" t="s">
        <v>18</v>
      </c>
      <c r="J8" s="469" t="s">
        <v>150</v>
      </c>
      <c r="K8" s="347" t="s">
        <v>299</v>
      </c>
      <c r="L8" s="347" t="s">
        <v>58</v>
      </c>
      <c r="M8" s="199"/>
      <c r="N8" s="199"/>
      <c r="O8" s="329"/>
    </row>
    <row r="9" spans="1:15" s="22" customFormat="1" x14ac:dyDescent="0.25">
      <c r="A9" s="196">
        <v>44686</v>
      </c>
      <c r="B9" s="197" t="s">
        <v>65</v>
      </c>
      <c r="C9" s="197" t="s">
        <v>49</v>
      </c>
      <c r="D9" s="198" t="s">
        <v>14</v>
      </c>
      <c r="E9" s="479">
        <v>60000</v>
      </c>
      <c r="F9" s="190"/>
      <c r="G9" s="181">
        <f t="shared" si="0"/>
        <v>757486</v>
      </c>
      <c r="H9" s="298" t="s">
        <v>65</v>
      </c>
      <c r="I9" s="347" t="s">
        <v>18</v>
      </c>
      <c r="J9" s="469" t="s">
        <v>151</v>
      </c>
      <c r="K9" s="347" t="s">
        <v>299</v>
      </c>
      <c r="L9" s="347" t="s">
        <v>58</v>
      </c>
      <c r="M9" s="199"/>
      <c r="N9" s="199"/>
      <c r="O9" s="329"/>
    </row>
    <row r="10" spans="1:15" s="22" customFormat="1" x14ac:dyDescent="0.25">
      <c r="A10" s="196">
        <v>44686</v>
      </c>
      <c r="B10" s="197" t="s">
        <v>120</v>
      </c>
      <c r="C10" s="197" t="s">
        <v>49</v>
      </c>
      <c r="D10" s="198" t="s">
        <v>14</v>
      </c>
      <c r="E10" s="479">
        <v>212000</v>
      </c>
      <c r="F10" s="190"/>
      <c r="G10" s="181">
        <f t="shared" si="0"/>
        <v>545486</v>
      </c>
      <c r="H10" s="298" t="s">
        <v>42</v>
      </c>
      <c r="I10" s="347" t="s">
        <v>18</v>
      </c>
      <c r="J10" s="469" t="s">
        <v>152</v>
      </c>
      <c r="K10" s="347" t="s">
        <v>299</v>
      </c>
      <c r="L10" s="347" t="s">
        <v>58</v>
      </c>
      <c r="M10" s="199"/>
      <c r="N10" s="199"/>
      <c r="O10" s="329"/>
    </row>
    <row r="11" spans="1:15" s="22" customFormat="1" x14ac:dyDescent="0.25">
      <c r="A11" s="196">
        <v>44686</v>
      </c>
      <c r="B11" s="197" t="s">
        <v>143</v>
      </c>
      <c r="C11" s="197" t="s">
        <v>130</v>
      </c>
      <c r="D11" s="198"/>
      <c r="E11" s="479"/>
      <c r="F11" s="190">
        <v>2276000</v>
      </c>
      <c r="G11" s="181">
        <f t="shared" si="0"/>
        <v>2821486</v>
      </c>
      <c r="H11" s="298"/>
      <c r="I11" s="347" t="s">
        <v>18</v>
      </c>
      <c r="J11" s="211" t="s">
        <v>164</v>
      </c>
      <c r="K11" s="347" t="s">
        <v>299</v>
      </c>
      <c r="L11" s="347" t="s">
        <v>58</v>
      </c>
      <c r="M11" s="199"/>
      <c r="N11" s="199"/>
      <c r="O11" s="329"/>
    </row>
    <row r="12" spans="1:15" s="22" customFormat="1" x14ac:dyDescent="0.25">
      <c r="A12" s="196">
        <v>44687</v>
      </c>
      <c r="B12" s="197" t="s">
        <v>120</v>
      </c>
      <c r="C12" s="197" t="s">
        <v>49</v>
      </c>
      <c r="D12" s="198" t="s">
        <v>14</v>
      </c>
      <c r="E12" s="479">
        <v>59000</v>
      </c>
      <c r="F12" s="184"/>
      <c r="G12" s="181">
        <f t="shared" si="0"/>
        <v>2762486</v>
      </c>
      <c r="H12" s="298" t="s">
        <v>42</v>
      </c>
      <c r="I12" s="347" t="s">
        <v>18</v>
      </c>
      <c r="J12" s="211" t="s">
        <v>162</v>
      </c>
      <c r="K12" s="347" t="s">
        <v>299</v>
      </c>
      <c r="L12" s="347" t="s">
        <v>58</v>
      </c>
      <c r="M12" s="199"/>
      <c r="N12" s="199"/>
      <c r="O12" s="329"/>
    </row>
    <row r="13" spans="1:15" s="22" customFormat="1" x14ac:dyDescent="0.25">
      <c r="A13" s="196">
        <v>44692</v>
      </c>
      <c r="B13" s="179" t="s">
        <v>120</v>
      </c>
      <c r="C13" s="383" t="s">
        <v>49</v>
      </c>
      <c r="D13" s="384" t="s">
        <v>14</v>
      </c>
      <c r="E13" s="479">
        <v>20000</v>
      </c>
      <c r="F13" s="184"/>
      <c r="G13" s="181">
        <f t="shared" si="0"/>
        <v>2742486</v>
      </c>
      <c r="H13" s="298" t="s">
        <v>42</v>
      </c>
      <c r="I13" s="347" t="s">
        <v>18</v>
      </c>
      <c r="J13" s="211" t="s">
        <v>163</v>
      </c>
      <c r="K13" s="347" t="s">
        <v>299</v>
      </c>
      <c r="L13" s="347" t="s">
        <v>58</v>
      </c>
      <c r="M13" s="199"/>
      <c r="N13" s="199"/>
      <c r="O13" s="329"/>
    </row>
    <row r="14" spans="1:15" s="22" customFormat="1" x14ac:dyDescent="0.25">
      <c r="A14" s="196">
        <v>44694</v>
      </c>
      <c r="B14" s="179" t="s">
        <v>120</v>
      </c>
      <c r="C14" s="383" t="s">
        <v>49</v>
      </c>
      <c r="D14" s="384" t="s">
        <v>14</v>
      </c>
      <c r="E14" s="479">
        <v>75000</v>
      </c>
      <c r="F14" s="184"/>
      <c r="G14" s="181">
        <f t="shared" si="0"/>
        <v>2667486</v>
      </c>
      <c r="H14" s="298" t="s">
        <v>42</v>
      </c>
      <c r="I14" s="347" t="s">
        <v>18</v>
      </c>
      <c r="J14" s="211" t="s">
        <v>242</v>
      </c>
      <c r="K14" s="347" t="s">
        <v>299</v>
      </c>
      <c r="L14" s="347" t="s">
        <v>58</v>
      </c>
      <c r="M14" s="199"/>
      <c r="N14" s="199"/>
      <c r="O14" s="329"/>
    </row>
    <row r="15" spans="1:15" s="22" customFormat="1" x14ac:dyDescent="0.25">
      <c r="A15" s="196">
        <v>44694</v>
      </c>
      <c r="B15" s="179" t="s">
        <v>133</v>
      </c>
      <c r="C15" s="383" t="s">
        <v>49</v>
      </c>
      <c r="D15" s="384" t="s">
        <v>14</v>
      </c>
      <c r="E15" s="479"/>
      <c r="F15" s="184">
        <v>34300</v>
      </c>
      <c r="G15" s="181">
        <f t="shared" si="0"/>
        <v>2701786</v>
      </c>
      <c r="H15" s="298" t="s">
        <v>42</v>
      </c>
      <c r="I15" s="347" t="s">
        <v>18</v>
      </c>
      <c r="J15" s="211" t="s">
        <v>242</v>
      </c>
      <c r="K15" s="347" t="s">
        <v>299</v>
      </c>
      <c r="L15" s="347" t="s">
        <v>58</v>
      </c>
      <c r="M15" s="199"/>
      <c r="N15" s="199"/>
      <c r="O15" s="329"/>
    </row>
    <row r="16" spans="1:15" s="22" customFormat="1" x14ac:dyDescent="0.25">
      <c r="A16" s="196">
        <v>44698</v>
      </c>
      <c r="B16" s="179" t="s">
        <v>120</v>
      </c>
      <c r="C16" s="383" t="s">
        <v>49</v>
      </c>
      <c r="D16" s="384" t="s">
        <v>14</v>
      </c>
      <c r="E16" s="479">
        <v>45000</v>
      </c>
      <c r="F16" s="184"/>
      <c r="G16" s="181">
        <f t="shared" si="0"/>
        <v>2656786</v>
      </c>
      <c r="H16" s="298" t="s">
        <v>42</v>
      </c>
      <c r="I16" s="347" t="s">
        <v>18</v>
      </c>
      <c r="J16" s="211" t="s">
        <v>241</v>
      </c>
      <c r="K16" s="347" t="s">
        <v>299</v>
      </c>
      <c r="L16" s="347" t="s">
        <v>58</v>
      </c>
      <c r="M16" s="199"/>
      <c r="N16" s="199"/>
      <c r="O16" s="329"/>
    </row>
    <row r="17" spans="1:15" s="22" customFormat="1" x14ac:dyDescent="0.25">
      <c r="A17" s="196">
        <v>44698</v>
      </c>
      <c r="B17" s="179" t="s">
        <v>120</v>
      </c>
      <c r="C17" s="383" t="s">
        <v>49</v>
      </c>
      <c r="D17" s="384" t="s">
        <v>14</v>
      </c>
      <c r="E17" s="479">
        <v>60000</v>
      </c>
      <c r="F17" s="184"/>
      <c r="G17" s="181">
        <f t="shared" ref="G17:G35" si="1">G16-E17+F17</f>
        <v>2596786</v>
      </c>
      <c r="H17" s="298" t="s">
        <v>65</v>
      </c>
      <c r="I17" s="347" t="s">
        <v>18</v>
      </c>
      <c r="J17" s="211" t="s">
        <v>247</v>
      </c>
      <c r="K17" s="347" t="s">
        <v>299</v>
      </c>
      <c r="L17" s="347" t="s">
        <v>58</v>
      </c>
      <c r="M17" s="199"/>
      <c r="N17" s="199"/>
      <c r="O17" s="329"/>
    </row>
    <row r="18" spans="1:15" s="22" customFormat="1" x14ac:dyDescent="0.25">
      <c r="A18" s="196">
        <v>44698</v>
      </c>
      <c r="B18" s="179" t="s">
        <v>120</v>
      </c>
      <c r="C18" s="383" t="s">
        <v>49</v>
      </c>
      <c r="D18" s="384" t="s">
        <v>14</v>
      </c>
      <c r="E18" s="479">
        <v>110000</v>
      </c>
      <c r="F18" s="184"/>
      <c r="G18" s="181">
        <f t="shared" si="1"/>
        <v>2486786</v>
      </c>
      <c r="H18" s="298" t="s">
        <v>42</v>
      </c>
      <c r="I18" s="347" t="s">
        <v>18</v>
      </c>
      <c r="J18" s="211" t="s">
        <v>248</v>
      </c>
      <c r="K18" s="347" t="s">
        <v>299</v>
      </c>
      <c r="L18" s="347" t="s">
        <v>58</v>
      </c>
      <c r="M18" s="199"/>
      <c r="N18" s="199"/>
      <c r="O18" s="329"/>
    </row>
    <row r="19" spans="1:15" s="22" customFormat="1" x14ac:dyDescent="0.25">
      <c r="A19" s="196">
        <v>44698</v>
      </c>
      <c r="B19" s="179" t="s">
        <v>133</v>
      </c>
      <c r="C19" s="383" t="s">
        <v>49</v>
      </c>
      <c r="D19" s="384" t="s">
        <v>14</v>
      </c>
      <c r="E19" s="479"/>
      <c r="F19" s="184">
        <v>53000</v>
      </c>
      <c r="G19" s="181">
        <f t="shared" si="1"/>
        <v>2539786</v>
      </c>
      <c r="H19" s="298" t="s">
        <v>42</v>
      </c>
      <c r="I19" s="347" t="s">
        <v>18</v>
      </c>
      <c r="J19" s="576" t="s">
        <v>248</v>
      </c>
      <c r="K19" s="347" t="s">
        <v>299</v>
      </c>
      <c r="L19" s="347" t="s">
        <v>58</v>
      </c>
      <c r="M19" s="199"/>
      <c r="N19" s="199"/>
      <c r="O19" s="329"/>
    </row>
    <row r="20" spans="1:15" s="22" customFormat="1" x14ac:dyDescent="0.25">
      <c r="A20" s="196">
        <v>44700</v>
      </c>
      <c r="B20" s="179" t="s">
        <v>120</v>
      </c>
      <c r="C20" s="383" t="s">
        <v>49</v>
      </c>
      <c r="D20" s="384" t="s">
        <v>14</v>
      </c>
      <c r="E20" s="479">
        <v>319000</v>
      </c>
      <c r="F20" s="184"/>
      <c r="G20" s="181">
        <f t="shared" si="1"/>
        <v>2220786</v>
      </c>
      <c r="H20" s="298" t="s">
        <v>42</v>
      </c>
      <c r="I20" s="347" t="s">
        <v>18</v>
      </c>
      <c r="J20" s="576" t="s">
        <v>251</v>
      </c>
      <c r="K20" s="347" t="s">
        <v>299</v>
      </c>
      <c r="L20" s="347" t="s">
        <v>58</v>
      </c>
      <c r="M20" s="199"/>
      <c r="N20" s="199"/>
      <c r="O20" s="329"/>
    </row>
    <row r="21" spans="1:15" s="22" customFormat="1" x14ac:dyDescent="0.25">
      <c r="A21" s="196">
        <v>44700</v>
      </c>
      <c r="B21" s="179" t="s">
        <v>120</v>
      </c>
      <c r="C21" s="383" t="s">
        <v>49</v>
      </c>
      <c r="D21" s="384" t="s">
        <v>14</v>
      </c>
      <c r="E21" s="479">
        <v>70000</v>
      </c>
      <c r="F21" s="184"/>
      <c r="G21" s="181">
        <f t="shared" si="1"/>
        <v>2150786</v>
      </c>
      <c r="H21" s="298" t="s">
        <v>42</v>
      </c>
      <c r="I21" s="347" t="s">
        <v>18</v>
      </c>
      <c r="J21" s="576" t="s">
        <v>252</v>
      </c>
      <c r="K21" s="347" t="s">
        <v>299</v>
      </c>
      <c r="L21" s="347" t="s">
        <v>58</v>
      </c>
      <c r="M21" s="199"/>
      <c r="N21" s="199"/>
      <c r="O21" s="329"/>
    </row>
    <row r="22" spans="1:15" s="22" customFormat="1" x14ac:dyDescent="0.25">
      <c r="A22" s="196">
        <v>44701</v>
      </c>
      <c r="B22" s="179" t="s">
        <v>120</v>
      </c>
      <c r="C22" s="383" t="s">
        <v>49</v>
      </c>
      <c r="D22" s="384" t="s">
        <v>14</v>
      </c>
      <c r="E22" s="479">
        <v>20000</v>
      </c>
      <c r="F22" s="184"/>
      <c r="G22" s="181">
        <f t="shared" si="1"/>
        <v>2130786</v>
      </c>
      <c r="H22" s="298" t="s">
        <v>42</v>
      </c>
      <c r="I22" s="347" t="s">
        <v>18</v>
      </c>
      <c r="J22" s="576" t="s">
        <v>254</v>
      </c>
      <c r="K22" s="347" t="s">
        <v>299</v>
      </c>
      <c r="L22" s="347" t="s">
        <v>58</v>
      </c>
      <c r="M22" s="199"/>
      <c r="N22" s="199"/>
      <c r="O22" s="329"/>
    </row>
    <row r="23" spans="1:15" s="22" customFormat="1" x14ac:dyDescent="0.25">
      <c r="A23" s="196">
        <v>44701</v>
      </c>
      <c r="B23" s="179" t="s">
        <v>133</v>
      </c>
      <c r="C23" s="383" t="s">
        <v>49</v>
      </c>
      <c r="D23" s="384" t="s">
        <v>14</v>
      </c>
      <c r="E23" s="479"/>
      <c r="F23" s="184">
        <v>3000</v>
      </c>
      <c r="G23" s="181">
        <f t="shared" si="1"/>
        <v>2133786</v>
      </c>
      <c r="H23" s="298" t="s">
        <v>42</v>
      </c>
      <c r="I23" s="347" t="s">
        <v>18</v>
      </c>
      <c r="J23" s="576" t="s">
        <v>254</v>
      </c>
      <c r="K23" s="347" t="s">
        <v>299</v>
      </c>
      <c r="L23" s="347" t="s">
        <v>58</v>
      </c>
      <c r="M23" s="199"/>
      <c r="N23" s="199"/>
      <c r="O23" s="329"/>
    </row>
    <row r="24" spans="1:15" s="22" customFormat="1" x14ac:dyDescent="0.25">
      <c r="A24" s="196">
        <v>44704</v>
      </c>
      <c r="B24" s="179" t="s">
        <v>120</v>
      </c>
      <c r="C24" s="383" t="s">
        <v>49</v>
      </c>
      <c r="D24" s="384" t="s">
        <v>14</v>
      </c>
      <c r="E24" s="479">
        <v>130000</v>
      </c>
      <c r="F24" s="184"/>
      <c r="G24" s="181">
        <f t="shared" si="1"/>
        <v>2003786</v>
      </c>
      <c r="H24" s="298" t="s">
        <v>42</v>
      </c>
      <c r="I24" s="347" t="s">
        <v>18</v>
      </c>
      <c r="J24" s="576" t="s">
        <v>255</v>
      </c>
      <c r="K24" s="347" t="s">
        <v>299</v>
      </c>
      <c r="L24" s="347" t="s">
        <v>58</v>
      </c>
      <c r="M24" s="199"/>
      <c r="N24" s="199"/>
      <c r="O24" s="329"/>
    </row>
    <row r="25" spans="1:15" s="22" customFormat="1" x14ac:dyDescent="0.25">
      <c r="A25" s="196">
        <v>44704</v>
      </c>
      <c r="B25" s="179" t="s">
        <v>120</v>
      </c>
      <c r="C25" s="383" t="s">
        <v>49</v>
      </c>
      <c r="D25" s="384" t="s">
        <v>14</v>
      </c>
      <c r="E25" s="479">
        <v>20000</v>
      </c>
      <c r="F25" s="184"/>
      <c r="G25" s="181">
        <f t="shared" si="1"/>
        <v>1983786</v>
      </c>
      <c r="H25" s="298" t="s">
        <v>42</v>
      </c>
      <c r="I25" s="347" t="s">
        <v>18</v>
      </c>
      <c r="J25" s="576" t="s">
        <v>256</v>
      </c>
      <c r="K25" s="347" t="s">
        <v>299</v>
      </c>
      <c r="L25" s="347" t="s">
        <v>58</v>
      </c>
      <c r="M25" s="199"/>
      <c r="N25" s="199"/>
      <c r="O25" s="329"/>
    </row>
    <row r="26" spans="1:15" s="22" customFormat="1" x14ac:dyDescent="0.25">
      <c r="A26" s="196">
        <v>44705</v>
      </c>
      <c r="B26" s="179" t="s">
        <v>120</v>
      </c>
      <c r="C26" s="383" t="s">
        <v>49</v>
      </c>
      <c r="D26" s="384" t="s">
        <v>14</v>
      </c>
      <c r="E26" s="479">
        <v>18000</v>
      </c>
      <c r="F26" s="184"/>
      <c r="G26" s="181">
        <f t="shared" si="1"/>
        <v>1965786</v>
      </c>
      <c r="H26" s="298" t="s">
        <v>42</v>
      </c>
      <c r="I26" s="347" t="s">
        <v>18</v>
      </c>
      <c r="J26" s="576" t="s">
        <v>257</v>
      </c>
      <c r="K26" s="347" t="s">
        <v>299</v>
      </c>
      <c r="L26" s="347" t="s">
        <v>58</v>
      </c>
      <c r="M26" s="199"/>
      <c r="N26" s="199"/>
      <c r="O26" s="329"/>
    </row>
    <row r="27" spans="1:15" s="22" customFormat="1" x14ac:dyDescent="0.25">
      <c r="A27" s="196">
        <v>44705</v>
      </c>
      <c r="B27" s="179" t="s">
        <v>120</v>
      </c>
      <c r="C27" s="383" t="s">
        <v>49</v>
      </c>
      <c r="D27" s="384" t="s">
        <v>14</v>
      </c>
      <c r="E27" s="479">
        <v>145000</v>
      </c>
      <c r="F27" s="184"/>
      <c r="G27" s="181">
        <f t="shared" si="1"/>
        <v>1820786</v>
      </c>
      <c r="H27" s="298" t="s">
        <v>42</v>
      </c>
      <c r="I27" s="347" t="s">
        <v>18</v>
      </c>
      <c r="J27" s="576" t="s">
        <v>258</v>
      </c>
      <c r="K27" s="347" t="s">
        <v>299</v>
      </c>
      <c r="L27" s="347" t="s">
        <v>58</v>
      </c>
      <c r="M27" s="199"/>
      <c r="N27" s="199"/>
      <c r="O27" s="329"/>
    </row>
    <row r="28" spans="1:15" s="22" customFormat="1" x14ac:dyDescent="0.25">
      <c r="A28" s="196">
        <v>44706</v>
      </c>
      <c r="B28" s="179" t="s">
        <v>133</v>
      </c>
      <c r="C28" s="383" t="s">
        <v>49</v>
      </c>
      <c r="D28" s="384" t="s">
        <v>14</v>
      </c>
      <c r="E28" s="479"/>
      <c r="F28" s="184">
        <v>2000</v>
      </c>
      <c r="G28" s="181">
        <f t="shared" si="1"/>
        <v>1822786</v>
      </c>
      <c r="H28" s="298" t="s">
        <v>42</v>
      </c>
      <c r="I28" s="347" t="s">
        <v>18</v>
      </c>
      <c r="J28" s="469" t="s">
        <v>257</v>
      </c>
      <c r="K28" s="347" t="s">
        <v>299</v>
      </c>
      <c r="L28" s="347" t="s">
        <v>58</v>
      </c>
      <c r="M28" s="199"/>
      <c r="N28" s="199"/>
      <c r="O28" s="329"/>
    </row>
    <row r="29" spans="1:15" s="22" customFormat="1" x14ac:dyDescent="0.25">
      <c r="A29" s="196">
        <v>44706</v>
      </c>
      <c r="B29" s="179" t="s">
        <v>120</v>
      </c>
      <c r="C29" s="383" t="s">
        <v>49</v>
      </c>
      <c r="D29" s="384" t="s">
        <v>14</v>
      </c>
      <c r="E29" s="479">
        <v>14000</v>
      </c>
      <c r="F29" s="184"/>
      <c r="G29" s="181">
        <f t="shared" si="1"/>
        <v>1808786</v>
      </c>
      <c r="H29" s="298" t="s">
        <v>42</v>
      </c>
      <c r="I29" s="347" t="s">
        <v>18</v>
      </c>
      <c r="J29" s="469" t="s">
        <v>269</v>
      </c>
      <c r="K29" s="347" t="s">
        <v>299</v>
      </c>
      <c r="L29" s="347" t="s">
        <v>58</v>
      </c>
      <c r="M29" s="199"/>
      <c r="N29" s="199"/>
      <c r="O29" s="329"/>
    </row>
    <row r="30" spans="1:15" s="22" customFormat="1" x14ac:dyDescent="0.25">
      <c r="A30" s="196">
        <v>44706</v>
      </c>
      <c r="B30" s="179" t="s">
        <v>209</v>
      </c>
      <c r="C30" s="383" t="s">
        <v>130</v>
      </c>
      <c r="D30" s="384"/>
      <c r="E30" s="479"/>
      <c r="F30" s="184">
        <v>455000</v>
      </c>
      <c r="G30" s="181">
        <f t="shared" si="1"/>
        <v>2263786</v>
      </c>
      <c r="H30" s="298"/>
      <c r="I30" s="347" t="s">
        <v>18</v>
      </c>
      <c r="J30" s="469" t="s">
        <v>270</v>
      </c>
      <c r="K30" s="347" t="s">
        <v>299</v>
      </c>
      <c r="L30" s="347" t="s">
        <v>58</v>
      </c>
      <c r="M30" s="199"/>
      <c r="N30" s="199"/>
      <c r="O30" s="329"/>
    </row>
    <row r="31" spans="1:15" s="22" customFormat="1" x14ac:dyDescent="0.25">
      <c r="A31" s="575">
        <v>44708</v>
      </c>
      <c r="B31" s="179" t="s">
        <v>120</v>
      </c>
      <c r="C31" s="383" t="s">
        <v>49</v>
      </c>
      <c r="D31" s="384" t="s">
        <v>14</v>
      </c>
      <c r="E31" s="479">
        <v>60000</v>
      </c>
      <c r="F31" s="184"/>
      <c r="G31" s="181">
        <f t="shared" si="1"/>
        <v>2203786</v>
      </c>
      <c r="H31" s="298" t="s">
        <v>42</v>
      </c>
      <c r="I31" s="347" t="s">
        <v>18</v>
      </c>
      <c r="J31" s="469" t="s">
        <v>276</v>
      </c>
      <c r="K31" s="347" t="s">
        <v>299</v>
      </c>
      <c r="L31" s="347" t="s">
        <v>58</v>
      </c>
      <c r="M31" s="199"/>
      <c r="N31" s="199"/>
      <c r="O31" s="329"/>
    </row>
    <row r="32" spans="1:15" s="22" customFormat="1" x14ac:dyDescent="0.25">
      <c r="A32" s="196">
        <v>44708</v>
      </c>
      <c r="B32" s="179" t="s">
        <v>120</v>
      </c>
      <c r="C32" s="383" t="s">
        <v>49</v>
      </c>
      <c r="D32" s="384" t="s">
        <v>14</v>
      </c>
      <c r="E32" s="479">
        <v>30000</v>
      </c>
      <c r="F32" s="184"/>
      <c r="G32" s="181">
        <f t="shared" si="1"/>
        <v>2173786</v>
      </c>
      <c r="H32" s="298" t="s">
        <v>65</v>
      </c>
      <c r="I32" s="347" t="s">
        <v>18</v>
      </c>
      <c r="J32" s="469" t="s">
        <v>277</v>
      </c>
      <c r="K32" s="347" t="s">
        <v>299</v>
      </c>
      <c r="L32" s="347" t="s">
        <v>58</v>
      </c>
      <c r="M32" s="199"/>
      <c r="N32" s="199"/>
      <c r="O32" s="329"/>
    </row>
    <row r="33" spans="1:15" s="22" customFormat="1" x14ac:dyDescent="0.25">
      <c r="A33" s="196">
        <v>44708</v>
      </c>
      <c r="B33" s="179" t="s">
        <v>120</v>
      </c>
      <c r="C33" s="383" t="s">
        <v>49</v>
      </c>
      <c r="D33" s="384" t="s">
        <v>14</v>
      </c>
      <c r="E33" s="479">
        <v>26000</v>
      </c>
      <c r="F33" s="184"/>
      <c r="G33" s="181">
        <f t="shared" si="1"/>
        <v>2147786</v>
      </c>
      <c r="H33" s="298" t="s">
        <v>42</v>
      </c>
      <c r="I33" s="347" t="s">
        <v>18</v>
      </c>
      <c r="J33" s="469" t="s">
        <v>278</v>
      </c>
      <c r="K33" s="347" t="s">
        <v>299</v>
      </c>
      <c r="L33" s="347" t="s">
        <v>58</v>
      </c>
      <c r="M33" s="199"/>
      <c r="N33" s="199"/>
      <c r="O33" s="329"/>
    </row>
    <row r="34" spans="1:15" s="22" customFormat="1" x14ac:dyDescent="0.25">
      <c r="A34" s="196">
        <v>44708</v>
      </c>
      <c r="B34" s="179" t="s">
        <v>133</v>
      </c>
      <c r="C34" s="383" t="s">
        <v>49</v>
      </c>
      <c r="D34" s="384" t="s">
        <v>14</v>
      </c>
      <c r="E34" s="479"/>
      <c r="F34" s="184">
        <v>13000</v>
      </c>
      <c r="G34" s="181">
        <f t="shared" si="1"/>
        <v>2160786</v>
      </c>
      <c r="H34" s="298" t="s">
        <v>42</v>
      </c>
      <c r="I34" s="347" t="s">
        <v>18</v>
      </c>
      <c r="J34" s="469" t="s">
        <v>276</v>
      </c>
      <c r="K34" s="347" t="s">
        <v>299</v>
      </c>
      <c r="L34" s="347" t="s">
        <v>58</v>
      </c>
      <c r="M34" s="199"/>
      <c r="N34" s="199"/>
      <c r="O34" s="329"/>
    </row>
    <row r="35" spans="1:15" s="22" customFormat="1" ht="15.75" thickBot="1" x14ac:dyDescent="0.3">
      <c r="A35" s="196">
        <v>44712</v>
      </c>
      <c r="B35" s="179" t="s">
        <v>120</v>
      </c>
      <c r="C35" s="383" t="s">
        <v>49</v>
      </c>
      <c r="D35" s="384" t="s">
        <v>14</v>
      </c>
      <c r="E35" s="479">
        <v>68000</v>
      </c>
      <c r="F35" s="184"/>
      <c r="G35" s="181">
        <f t="shared" si="1"/>
        <v>2092786</v>
      </c>
      <c r="H35" s="298" t="s">
        <v>42</v>
      </c>
      <c r="I35" s="347" t="s">
        <v>18</v>
      </c>
      <c r="J35" s="469"/>
      <c r="K35" s="347" t="s">
        <v>299</v>
      </c>
      <c r="L35" s="347" t="s">
        <v>58</v>
      </c>
      <c r="M35" s="199"/>
      <c r="N35" s="199"/>
      <c r="O35" s="329"/>
    </row>
    <row r="36" spans="1:15" ht="24" customHeight="1" thickBot="1" x14ac:dyDescent="0.3">
      <c r="A36" s="196"/>
      <c r="B36" s="40"/>
      <c r="C36" s="40"/>
      <c r="D36" s="522"/>
      <c r="E36" s="524">
        <f>SUM(E3:E35)</f>
        <v>2256800</v>
      </c>
      <c r="F36" s="525">
        <f>SUM(F3:F35)+G3</f>
        <v>4349586</v>
      </c>
      <c r="G36" s="526">
        <f>F36-E36</f>
        <v>2092786</v>
      </c>
      <c r="H36" s="523"/>
      <c r="I36" s="347"/>
      <c r="J36" s="40"/>
      <c r="K36" s="347"/>
      <c r="L36" s="347"/>
      <c r="M36" s="40"/>
      <c r="N36" s="40"/>
    </row>
    <row r="37" spans="1:15" x14ac:dyDescent="0.25">
      <c r="A37" s="46"/>
    </row>
    <row r="38" spans="1:15" x14ac:dyDescent="0.25">
      <c r="A38" s="46"/>
    </row>
  </sheetData>
  <autoFilter ref="A2:N36">
    <filterColumn colId="0">
      <customFilters>
        <customFilter operator="notEqual" val=" "/>
      </customFilters>
    </filterColumn>
  </autoFilter>
  <mergeCells count="1">
    <mergeCell ref="A1:N1"/>
  </mergeCells>
  <pageMargins left="0.7" right="0.7" top="0.75" bottom="0.75" header="0.3" footer="0.3"/>
  <pageSetup paperSize="9" orientation="landscape" horizontalDpi="4294967293"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7"/>
  <sheetViews>
    <sheetView workbookViewId="0">
      <pane xSplit="1" ySplit="3" topLeftCell="B4" activePane="bottomRight" state="frozen"/>
      <selection pane="topRight" activeCell="B1" sqref="B1"/>
      <selection pane="bottomLeft" activeCell="A4" sqref="A4"/>
      <selection pane="bottomRight" activeCell="A3" sqref="A3"/>
    </sheetView>
  </sheetViews>
  <sheetFormatPr defaultColWidth="10.85546875" defaultRowHeight="15" x14ac:dyDescent="0.25"/>
  <cols>
    <col min="1" max="1" width="12.28515625" style="42" customWidth="1"/>
    <col min="2" max="2" width="25.7109375" style="42" customWidth="1"/>
    <col min="3" max="3" width="19.42578125" style="42" customWidth="1"/>
    <col min="4" max="4" width="15.7109375" style="42" bestFit="1" customWidth="1"/>
    <col min="5" max="5" width="13.7109375" style="79" customWidth="1"/>
    <col min="6" max="6" width="12.28515625" style="79" customWidth="1"/>
    <col min="7" max="7" width="14.42578125" style="79" bestFit="1" customWidth="1"/>
    <col min="8" max="8" width="14.42578125" style="42" bestFit="1" customWidth="1"/>
    <col min="9" max="9" width="21.140625" style="42" customWidth="1"/>
    <col min="10" max="10" width="26.140625" style="42" customWidth="1"/>
    <col min="11" max="12" width="10.85546875" style="42"/>
    <col min="13" max="13" width="14.85546875" style="42" customWidth="1"/>
    <col min="14" max="14" width="28" style="42" customWidth="1"/>
    <col min="15" max="16384" width="10.85546875" style="42"/>
  </cols>
  <sheetData>
    <row r="1" spans="1:19" s="2" customFormat="1" ht="36" customHeight="1" x14ac:dyDescent="0.25">
      <c r="A1" s="642" t="s">
        <v>43</v>
      </c>
      <c r="B1" s="643"/>
      <c r="C1" s="643"/>
      <c r="D1" s="643"/>
      <c r="E1" s="643"/>
      <c r="F1" s="643"/>
      <c r="G1" s="643"/>
      <c r="H1" s="643"/>
      <c r="I1" s="643"/>
      <c r="J1" s="643"/>
      <c r="K1" s="643"/>
      <c r="L1" s="643"/>
      <c r="M1" s="643"/>
      <c r="N1" s="643"/>
    </row>
    <row r="2" spans="1:19" s="2" customFormat="1" ht="18.75" x14ac:dyDescent="0.25">
      <c r="A2" s="644" t="s">
        <v>300</v>
      </c>
      <c r="B2" s="644"/>
      <c r="C2" s="644"/>
      <c r="D2" s="644"/>
      <c r="E2" s="644"/>
      <c r="F2" s="644"/>
      <c r="G2" s="644"/>
      <c r="H2" s="644"/>
      <c r="I2" s="644"/>
      <c r="J2" s="644"/>
      <c r="K2" s="644"/>
      <c r="L2" s="644"/>
      <c r="M2" s="644"/>
      <c r="N2" s="644"/>
    </row>
    <row r="3" spans="1:19" s="2" customFormat="1" ht="45" x14ac:dyDescent="0.25">
      <c r="A3" s="43" t="s">
        <v>0</v>
      </c>
      <c r="B3" s="35" t="s">
        <v>5</v>
      </c>
      <c r="C3" s="35" t="s">
        <v>10</v>
      </c>
      <c r="D3" s="36" t="s">
        <v>8</v>
      </c>
      <c r="E3" s="36" t="s">
        <v>62</v>
      </c>
      <c r="F3" s="36" t="s">
        <v>34</v>
      </c>
      <c r="G3" s="37" t="s">
        <v>41</v>
      </c>
      <c r="H3" s="37" t="s">
        <v>2</v>
      </c>
      <c r="I3" s="37" t="s">
        <v>3</v>
      </c>
      <c r="J3" s="35" t="s">
        <v>9</v>
      </c>
      <c r="K3" s="35" t="s">
        <v>1</v>
      </c>
      <c r="L3" s="35" t="s">
        <v>4</v>
      </c>
      <c r="M3" s="38" t="s">
        <v>12</v>
      </c>
      <c r="N3" s="39" t="s">
        <v>11</v>
      </c>
    </row>
    <row r="4" spans="1:19" s="22" customFormat="1" x14ac:dyDescent="0.25">
      <c r="A4" s="347">
        <v>44682</v>
      </c>
      <c r="B4" s="169" t="s">
        <v>208</v>
      </c>
      <c r="C4" s="342"/>
      <c r="D4" s="342"/>
      <c r="E4" s="385"/>
      <c r="F4" s="465">
        <v>5</v>
      </c>
      <c r="G4" s="466">
        <v>5</v>
      </c>
      <c r="H4" s="34"/>
      <c r="I4" s="46"/>
      <c r="J4" s="44"/>
      <c r="K4" s="46"/>
      <c r="L4" s="46"/>
      <c r="M4" s="46"/>
      <c r="N4" s="46"/>
    </row>
    <row r="5" spans="1:19" s="22" customFormat="1" ht="15.75" thickBot="1" x14ac:dyDescent="0.3">
      <c r="A5" s="347"/>
      <c r="B5" s="210"/>
      <c r="C5" s="462"/>
      <c r="D5" s="210"/>
      <c r="E5" s="463"/>
      <c r="F5" s="467"/>
      <c r="G5" s="467"/>
      <c r="H5" s="464"/>
      <c r="I5" s="199"/>
      <c r="J5" s="44"/>
      <c r="K5" s="199"/>
      <c r="L5" s="199"/>
      <c r="M5" s="199"/>
      <c r="N5" s="199"/>
    </row>
    <row r="6" spans="1:19" s="68" customFormat="1" ht="15.75" thickBot="1" x14ac:dyDescent="0.3">
      <c r="A6" s="103"/>
      <c r="B6" s="102"/>
      <c r="C6" s="166"/>
      <c r="D6" s="168"/>
      <c r="E6" s="472">
        <f>SUM(E4:E5)</f>
        <v>0</v>
      </c>
      <c r="F6" s="472">
        <f>SUM(F4:F5)</f>
        <v>5</v>
      </c>
      <c r="G6" s="468">
        <f>F6-E6</f>
        <v>5</v>
      </c>
      <c r="H6" s="167"/>
      <c r="I6" s="102"/>
      <c r="J6" s="102"/>
      <c r="K6" s="54"/>
      <c r="L6" s="54"/>
      <c r="M6" s="54"/>
      <c r="N6" s="54"/>
      <c r="O6" s="104"/>
      <c r="P6" s="104"/>
      <c r="Q6" s="104"/>
      <c r="R6" s="104"/>
      <c r="S6" s="104"/>
    </row>
    <row r="7" spans="1:19" s="26" customFormat="1" x14ac:dyDescent="0.25">
      <c r="A7"/>
      <c r="B7"/>
      <c r="C7" s="140"/>
      <c r="D7" s="144"/>
      <c r="E7" s="147"/>
      <c r="F7" s="148"/>
      <c r="G7" s="147"/>
      <c r="H7" s="149"/>
      <c r="I7" s="150"/>
      <c r="J7" s="151"/>
      <c r="K7" s="145"/>
      <c r="L7" s="145"/>
      <c r="M7" s="146"/>
      <c r="N7" s="142"/>
      <c r="O7" s="146"/>
      <c r="P7" s="55"/>
      <c r="Q7" s="55"/>
      <c r="R7" s="55"/>
      <c r="S7" s="55"/>
    </row>
    <row r="8" spans="1:19" s="26" customFormat="1" x14ac:dyDescent="0.25">
      <c r="A8"/>
      <c r="B8"/>
      <c r="C8" s="140"/>
      <c r="D8" s="144"/>
      <c r="E8" s="147"/>
      <c r="F8" s="148"/>
      <c r="G8" s="147"/>
      <c r="H8" s="149"/>
      <c r="I8" s="150"/>
      <c r="J8" s="151"/>
      <c r="K8" s="145"/>
      <c r="L8" s="145"/>
      <c r="M8" s="146"/>
      <c r="N8" s="142"/>
      <c r="O8" s="146"/>
      <c r="P8" s="55"/>
      <c r="Q8" s="55"/>
      <c r="R8" s="55"/>
      <c r="S8" s="55"/>
    </row>
    <row r="9" spans="1:19" s="26" customFormat="1" x14ac:dyDescent="0.25">
      <c r="A9"/>
      <c r="B9"/>
      <c r="C9" s="140"/>
      <c r="D9" s="144"/>
      <c r="E9" s="147"/>
      <c r="F9" s="148"/>
      <c r="G9" s="147"/>
      <c r="H9" s="149"/>
      <c r="I9" s="150"/>
      <c r="J9" s="151"/>
      <c r="K9" s="145"/>
      <c r="L9" s="145"/>
      <c r="M9" s="146"/>
      <c r="N9" s="142"/>
      <c r="O9" s="146"/>
      <c r="P9" s="55"/>
      <c r="Q9" s="55"/>
      <c r="R9" s="55"/>
      <c r="S9" s="55"/>
    </row>
    <row r="10" spans="1:19" s="26" customFormat="1" x14ac:dyDescent="0.25">
      <c r="A10"/>
      <c r="B10"/>
      <c r="C10" s="140"/>
      <c r="D10" s="144"/>
      <c r="E10" s="147"/>
      <c r="F10" s="148"/>
      <c r="G10" s="147"/>
      <c r="H10" s="149"/>
      <c r="I10" s="150"/>
      <c r="J10" s="151"/>
      <c r="K10" s="145"/>
      <c r="L10" s="145"/>
      <c r="M10" s="146"/>
      <c r="N10" s="152"/>
      <c r="O10" s="146"/>
      <c r="P10" s="55"/>
      <c r="Q10" s="55"/>
      <c r="R10" s="55"/>
      <c r="S10" s="55"/>
    </row>
    <row r="11" spans="1:19" s="90" customFormat="1" x14ac:dyDescent="0.25">
      <c r="A11"/>
      <c r="B11"/>
      <c r="C11" s="140"/>
      <c r="D11" s="153"/>
      <c r="E11" s="147"/>
      <c r="F11" s="147"/>
      <c r="G11" s="147"/>
      <c r="H11" s="149"/>
      <c r="I11" s="153"/>
      <c r="J11" s="154"/>
      <c r="K11" s="141"/>
      <c r="L11" s="141"/>
      <c r="M11" s="141"/>
      <c r="N11" s="142"/>
      <c r="O11" s="143"/>
      <c r="P11" s="71"/>
      <c r="Q11" s="71"/>
      <c r="R11" s="71"/>
      <c r="S11" s="71"/>
    </row>
    <row r="12" spans="1:19" s="26" customFormat="1" x14ac:dyDescent="0.25">
      <c r="A12"/>
      <c r="B12"/>
      <c r="C12" s="140"/>
      <c r="D12" s="144"/>
      <c r="E12" s="147"/>
      <c r="F12" s="148"/>
      <c r="G12" s="144"/>
      <c r="H12" s="149"/>
      <c r="I12" s="150"/>
      <c r="J12" s="151"/>
      <c r="K12" s="145"/>
      <c r="L12" s="145"/>
      <c r="M12" s="146"/>
      <c r="N12" s="152"/>
      <c r="O12" s="146"/>
      <c r="P12" s="55"/>
      <c r="Q12" s="55"/>
      <c r="R12" s="55"/>
      <c r="S12" s="55"/>
    </row>
    <row r="13" spans="1:19" s="26" customFormat="1" x14ac:dyDescent="0.25">
      <c r="A13"/>
      <c r="B13"/>
      <c r="C13" s="140"/>
      <c r="D13" s="144"/>
      <c r="E13" s="147"/>
      <c r="F13" s="148"/>
      <c r="G13" s="144"/>
      <c r="H13" s="149"/>
      <c r="I13" s="150"/>
      <c r="J13" s="151"/>
      <c r="K13" s="145"/>
      <c r="L13" s="145"/>
      <c r="M13" s="146"/>
      <c r="N13" s="152"/>
      <c r="O13" s="146"/>
      <c r="P13" s="55"/>
      <c r="Q13" s="55"/>
      <c r="R13" s="55"/>
      <c r="S13" s="55"/>
    </row>
    <row r="14" spans="1:19" s="26" customFormat="1" x14ac:dyDescent="0.25">
      <c r="A14"/>
      <c r="B14"/>
      <c r="C14" s="140"/>
      <c r="D14" s="144"/>
      <c r="E14" s="147"/>
      <c r="F14" s="148"/>
      <c r="G14" s="144"/>
      <c r="H14" s="149"/>
      <c r="I14" s="150"/>
      <c r="J14" s="151"/>
      <c r="K14" s="145"/>
      <c r="L14" s="145"/>
      <c r="M14" s="146"/>
      <c r="N14" s="152"/>
      <c r="O14" s="146"/>
      <c r="P14" s="55"/>
      <c r="Q14" s="55"/>
      <c r="R14" s="55"/>
      <c r="S14" s="55"/>
    </row>
    <row r="15" spans="1:19" s="26" customFormat="1" x14ac:dyDescent="0.25">
      <c r="A15"/>
      <c r="B15"/>
      <c r="C15" s="140"/>
      <c r="D15" s="144"/>
      <c r="E15" s="147"/>
      <c r="F15" s="148"/>
      <c r="G15" s="144"/>
      <c r="H15" s="149"/>
      <c r="I15" s="150"/>
      <c r="J15" s="151"/>
      <c r="K15" s="145"/>
      <c r="L15" s="145"/>
      <c r="M15" s="146"/>
      <c r="N15" s="152"/>
      <c r="O15" s="146"/>
      <c r="P15" s="55"/>
      <c r="Q15" s="55"/>
      <c r="R15" s="55"/>
      <c r="S15" s="55"/>
    </row>
    <row r="16" spans="1:19" s="26" customFormat="1" x14ac:dyDescent="0.25">
      <c r="A16"/>
      <c r="B16"/>
      <c r="C16" s="140"/>
      <c r="D16" s="144"/>
      <c r="E16" s="147"/>
      <c r="F16" s="148"/>
      <c r="G16" s="144"/>
      <c r="H16" s="149"/>
      <c r="I16" s="150"/>
      <c r="J16" s="151"/>
      <c r="K16" s="145"/>
      <c r="L16" s="145"/>
      <c r="M16" s="146"/>
      <c r="N16" s="152"/>
      <c r="O16" s="146"/>
      <c r="P16" s="55"/>
      <c r="Q16" s="55"/>
      <c r="R16" s="55"/>
      <c r="S16" s="55"/>
    </row>
    <row r="17" spans="1:19" s="26" customFormat="1" x14ac:dyDescent="0.25">
      <c r="A17" s="120"/>
      <c r="B17" s="131"/>
      <c r="C17" s="150"/>
      <c r="D17" s="144"/>
      <c r="E17" s="147"/>
      <c r="F17" s="148"/>
      <c r="G17" s="144"/>
      <c r="H17" s="149"/>
      <c r="I17" s="150"/>
      <c r="J17" s="151"/>
      <c r="K17" s="145"/>
      <c r="L17" s="145"/>
      <c r="M17" s="146"/>
      <c r="N17" s="152"/>
      <c r="O17" s="146"/>
      <c r="P17" s="55"/>
      <c r="Q17" s="55"/>
      <c r="R17" s="55"/>
      <c r="S17" s="55"/>
    </row>
    <row r="18" spans="1:19" s="26" customFormat="1" x14ac:dyDescent="0.25">
      <c r="A18" s="120"/>
      <c r="B18" s="131"/>
      <c r="C18" s="150"/>
      <c r="D18" s="144"/>
      <c r="E18" s="147"/>
      <c r="F18" s="148"/>
      <c r="G18" s="144"/>
      <c r="H18" s="149"/>
      <c r="I18" s="150"/>
      <c r="J18" s="151"/>
      <c r="K18" s="145"/>
      <c r="L18" s="145"/>
      <c r="M18" s="146"/>
      <c r="N18" s="152"/>
      <c r="O18" s="146"/>
      <c r="P18" s="55"/>
      <c r="Q18" s="55"/>
      <c r="R18" s="55"/>
      <c r="S18" s="55"/>
    </row>
    <row r="19" spans="1:19" s="26" customFormat="1" x14ac:dyDescent="0.25">
      <c r="A19" s="120"/>
      <c r="B19" s="131"/>
      <c r="C19" s="150"/>
      <c r="D19" s="144"/>
      <c r="E19" s="147"/>
      <c r="F19" s="148"/>
      <c r="G19" s="144"/>
      <c r="H19" s="149"/>
      <c r="I19" s="150"/>
      <c r="J19" s="151"/>
      <c r="K19" s="145"/>
      <c r="L19" s="145"/>
      <c r="M19" s="146"/>
      <c r="N19" s="152"/>
      <c r="O19" s="146"/>
      <c r="P19" s="55"/>
      <c r="Q19" s="55"/>
      <c r="R19" s="55"/>
      <c r="S19" s="55"/>
    </row>
    <row r="20" spans="1:19" s="26" customFormat="1" x14ac:dyDescent="0.25">
      <c r="A20" s="120"/>
      <c r="B20" s="131"/>
      <c r="C20" s="150"/>
      <c r="D20" s="144"/>
      <c r="E20" s="147"/>
      <c r="F20" s="148"/>
      <c r="G20" s="144"/>
      <c r="H20" s="149"/>
      <c r="I20" s="150"/>
      <c r="J20" s="151"/>
      <c r="K20" s="145"/>
      <c r="L20" s="145"/>
      <c r="M20" s="146"/>
      <c r="N20" s="152"/>
      <c r="O20" s="146"/>
      <c r="P20" s="55"/>
      <c r="Q20" s="55"/>
      <c r="R20" s="55"/>
      <c r="S20" s="55"/>
    </row>
    <row r="21" spans="1:19" s="26" customFormat="1" x14ac:dyDescent="0.25">
      <c r="A21" s="120"/>
      <c r="B21" s="131"/>
      <c r="C21" s="150"/>
      <c r="D21" s="144"/>
      <c r="E21" s="147"/>
      <c r="F21" s="148"/>
      <c r="G21" s="144"/>
      <c r="H21" s="149"/>
      <c r="I21" s="150"/>
      <c r="J21" s="151"/>
      <c r="K21" s="145"/>
      <c r="L21" s="145"/>
      <c r="M21" s="146"/>
      <c r="N21" s="152"/>
      <c r="O21" s="146"/>
      <c r="P21" s="55"/>
      <c r="Q21" s="55"/>
      <c r="R21" s="55"/>
      <c r="S21" s="55"/>
    </row>
    <row r="22" spans="1:19" s="26" customFormat="1" x14ac:dyDescent="0.25">
      <c r="A22" s="120"/>
      <c r="B22" s="131"/>
      <c r="C22" s="150"/>
      <c r="D22" s="144"/>
      <c r="E22" s="147"/>
      <c r="F22" s="148"/>
      <c r="G22" s="144"/>
      <c r="H22" s="149"/>
      <c r="I22" s="150"/>
      <c r="J22" s="151"/>
      <c r="K22" s="145"/>
      <c r="L22" s="145"/>
      <c r="M22" s="146"/>
      <c r="N22" s="152"/>
      <c r="O22" s="146"/>
      <c r="P22" s="55"/>
      <c r="Q22" s="55"/>
      <c r="R22" s="55"/>
      <c r="S22" s="55"/>
    </row>
    <row r="23" spans="1:19" s="26" customFormat="1" x14ac:dyDescent="0.25">
      <c r="A23" s="119"/>
      <c r="B23" s="132"/>
      <c r="C23" s="155"/>
      <c r="D23" s="156"/>
      <c r="E23" s="157"/>
      <c r="F23" s="157"/>
      <c r="G23" s="157"/>
      <c r="H23" s="149"/>
      <c r="I23" s="150"/>
      <c r="J23" s="147"/>
      <c r="K23" s="145"/>
      <c r="L23" s="145"/>
      <c r="M23" s="141"/>
      <c r="N23" s="142"/>
      <c r="O23" s="146"/>
      <c r="P23" s="55"/>
      <c r="Q23" s="55"/>
      <c r="R23" s="55"/>
      <c r="S23" s="55"/>
    </row>
    <row r="24" spans="1:19" s="88" customFormat="1" x14ac:dyDescent="0.25">
      <c r="A24" s="119"/>
      <c r="B24" s="132"/>
      <c r="C24" s="155"/>
      <c r="D24" s="156"/>
      <c r="E24" s="157"/>
      <c r="F24" s="157"/>
      <c r="G24" s="157"/>
      <c r="H24" s="149"/>
      <c r="I24" s="153"/>
      <c r="J24" s="154"/>
      <c r="K24" s="141"/>
      <c r="L24" s="141"/>
      <c r="M24" s="141"/>
      <c r="N24" s="142"/>
      <c r="O24" s="143"/>
      <c r="P24" s="71"/>
      <c r="Q24" s="71"/>
      <c r="R24" s="71"/>
      <c r="S24" s="71"/>
    </row>
    <row r="25" spans="1:19" s="26" customFormat="1" x14ac:dyDescent="0.25">
      <c r="A25" s="120"/>
      <c r="B25" s="131"/>
      <c r="C25" s="150"/>
      <c r="D25" s="144"/>
      <c r="E25" s="147"/>
      <c r="F25" s="148"/>
      <c r="G25" s="147"/>
      <c r="H25" s="149"/>
      <c r="I25" s="150"/>
      <c r="J25" s="151"/>
      <c r="K25" s="145"/>
      <c r="L25" s="145"/>
      <c r="M25" s="146"/>
      <c r="N25" s="152"/>
      <c r="O25" s="146"/>
      <c r="P25" s="55"/>
      <c r="Q25" s="55"/>
      <c r="R25" s="55"/>
      <c r="S25" s="55"/>
    </row>
    <row r="26" spans="1:19" s="26" customFormat="1" x14ac:dyDescent="0.25">
      <c r="A26" s="120"/>
      <c r="B26" s="131"/>
      <c r="C26" s="150"/>
      <c r="D26" s="144"/>
      <c r="E26" s="147"/>
      <c r="F26" s="148"/>
      <c r="G26" s="147"/>
      <c r="H26" s="149"/>
      <c r="I26" s="150"/>
      <c r="J26" s="151"/>
      <c r="K26" s="145"/>
      <c r="L26" s="145"/>
      <c r="M26" s="146"/>
      <c r="N26" s="152"/>
      <c r="O26" s="146"/>
      <c r="P26" s="55"/>
      <c r="Q26" s="55"/>
      <c r="R26" s="55"/>
      <c r="S26" s="55"/>
    </row>
    <row r="27" spans="1:19" s="26" customFormat="1" x14ac:dyDescent="0.25">
      <c r="A27" s="120"/>
      <c r="B27" s="131"/>
      <c r="C27" s="150"/>
      <c r="D27" s="144"/>
      <c r="E27" s="147"/>
      <c r="F27" s="148"/>
      <c r="G27" s="147"/>
      <c r="H27" s="149"/>
      <c r="I27" s="150"/>
      <c r="J27" s="151"/>
      <c r="K27" s="145"/>
      <c r="L27" s="145"/>
      <c r="M27" s="146"/>
      <c r="N27" s="152"/>
      <c r="O27" s="146"/>
      <c r="P27" s="55"/>
      <c r="Q27" s="55"/>
      <c r="R27" s="55"/>
      <c r="S27" s="55"/>
    </row>
    <row r="28" spans="1:19" s="26" customFormat="1" x14ac:dyDescent="0.25">
      <c r="A28" s="120"/>
      <c r="B28" s="131"/>
      <c r="C28" s="150"/>
      <c r="D28" s="144"/>
      <c r="E28" s="147"/>
      <c r="F28" s="148"/>
      <c r="G28" s="147"/>
      <c r="H28" s="149"/>
      <c r="I28" s="150"/>
      <c r="J28" s="151"/>
      <c r="K28" s="145"/>
      <c r="L28" s="145"/>
      <c r="M28" s="146"/>
      <c r="N28" s="152"/>
      <c r="O28" s="146"/>
      <c r="P28" s="55"/>
      <c r="Q28" s="55"/>
      <c r="R28" s="55"/>
      <c r="S28" s="55"/>
    </row>
    <row r="29" spans="1:19" s="26" customFormat="1" x14ac:dyDescent="0.25">
      <c r="A29" s="120"/>
      <c r="B29" s="131"/>
      <c r="C29" s="150"/>
      <c r="D29" s="144"/>
      <c r="E29" s="147"/>
      <c r="F29" s="148"/>
      <c r="G29" s="147"/>
      <c r="H29" s="149"/>
      <c r="I29" s="150"/>
      <c r="J29" s="151"/>
      <c r="K29" s="145"/>
      <c r="L29" s="145"/>
      <c r="M29" s="146"/>
      <c r="N29" s="152"/>
      <c r="O29" s="146"/>
      <c r="P29" s="55"/>
      <c r="Q29" s="55"/>
      <c r="R29" s="55"/>
      <c r="S29" s="55"/>
    </row>
    <row r="30" spans="1:19" s="26" customFormat="1" x14ac:dyDescent="0.25">
      <c r="A30" s="120"/>
      <c r="B30" s="131"/>
      <c r="C30" s="150"/>
      <c r="D30" s="144"/>
      <c r="E30" s="147"/>
      <c r="F30" s="148"/>
      <c r="G30" s="147"/>
      <c r="H30" s="149"/>
      <c r="I30" s="150"/>
      <c r="J30" s="151"/>
      <c r="K30" s="145"/>
      <c r="L30" s="145"/>
      <c r="M30" s="146"/>
      <c r="N30" s="152"/>
      <c r="O30" s="146"/>
      <c r="P30" s="55"/>
      <c r="Q30" s="55"/>
      <c r="R30" s="55"/>
      <c r="S30" s="55"/>
    </row>
    <row r="31" spans="1:19" s="26" customFormat="1" x14ac:dyDescent="0.25">
      <c r="A31" s="120"/>
      <c r="B31" s="131"/>
      <c r="C31" s="150"/>
      <c r="D31" s="144"/>
      <c r="E31" s="147"/>
      <c r="F31" s="148"/>
      <c r="G31" s="147"/>
      <c r="H31" s="149"/>
      <c r="I31" s="150"/>
      <c r="J31" s="151"/>
      <c r="K31" s="145"/>
      <c r="L31" s="145"/>
      <c r="M31" s="146"/>
      <c r="N31" s="152"/>
      <c r="O31" s="146"/>
      <c r="P31" s="55"/>
      <c r="Q31" s="55"/>
      <c r="R31" s="55"/>
      <c r="S31" s="55"/>
    </row>
    <row r="32" spans="1:19" s="26" customFormat="1" x14ac:dyDescent="0.25">
      <c r="A32" s="120"/>
      <c r="B32" s="131"/>
      <c r="C32" s="150"/>
      <c r="D32" s="144"/>
      <c r="E32" s="147"/>
      <c r="F32" s="148"/>
      <c r="G32" s="147"/>
      <c r="H32" s="149"/>
      <c r="I32" s="150"/>
      <c r="J32" s="151"/>
      <c r="K32" s="145"/>
      <c r="L32" s="145"/>
      <c r="M32" s="146"/>
      <c r="N32" s="152"/>
      <c r="O32" s="146"/>
      <c r="P32" s="55"/>
      <c r="Q32" s="55"/>
      <c r="R32" s="55"/>
      <c r="S32" s="55"/>
    </row>
    <row r="33" spans="1:19" s="26" customFormat="1" x14ac:dyDescent="0.25">
      <c r="A33" s="119"/>
      <c r="B33" s="132"/>
      <c r="C33" s="155"/>
      <c r="D33" s="156"/>
      <c r="E33" s="157"/>
      <c r="F33" s="157"/>
      <c r="G33" s="157"/>
      <c r="H33" s="149"/>
      <c r="I33" s="150"/>
      <c r="J33" s="147"/>
      <c r="K33" s="145"/>
      <c r="L33" s="145"/>
      <c r="M33" s="141"/>
      <c r="N33" s="142"/>
      <c r="O33" s="146"/>
      <c r="P33" s="55"/>
      <c r="Q33" s="55"/>
      <c r="R33" s="55"/>
      <c r="S33" s="55"/>
    </row>
    <row r="34" spans="1:19" s="88" customFormat="1" x14ac:dyDescent="0.25">
      <c r="A34" s="119"/>
      <c r="B34" s="132"/>
      <c r="C34" s="155"/>
      <c r="D34" s="156"/>
      <c r="E34" s="157"/>
      <c r="F34" s="157"/>
      <c r="G34" s="157"/>
      <c r="H34" s="149"/>
      <c r="I34" s="153"/>
      <c r="J34" s="154"/>
      <c r="K34" s="141"/>
      <c r="L34" s="141"/>
      <c r="M34" s="141"/>
      <c r="N34" s="142"/>
      <c r="O34" s="143"/>
      <c r="P34" s="71"/>
      <c r="Q34" s="71"/>
      <c r="R34" s="71"/>
      <c r="S34" s="71"/>
    </row>
    <row r="35" spans="1:19" s="26" customFormat="1" x14ac:dyDescent="0.25">
      <c r="A35" s="120"/>
      <c r="B35" s="131"/>
      <c r="C35" s="150"/>
      <c r="D35" s="144"/>
      <c r="E35" s="147"/>
      <c r="F35" s="148"/>
      <c r="G35" s="147"/>
      <c r="H35" s="149"/>
      <c r="I35" s="150"/>
      <c r="J35" s="151"/>
      <c r="K35" s="145"/>
      <c r="L35" s="145"/>
      <c r="M35" s="146"/>
      <c r="N35" s="152"/>
      <c r="O35" s="146"/>
      <c r="P35" s="55"/>
      <c r="Q35" s="55"/>
      <c r="R35" s="55"/>
      <c r="S35" s="55"/>
    </row>
    <row r="36" spans="1:19" s="26" customFormat="1" x14ac:dyDescent="0.25">
      <c r="A36" s="120"/>
      <c r="B36" s="131"/>
      <c r="C36" s="150"/>
      <c r="D36" s="144"/>
      <c r="E36" s="147"/>
      <c r="F36" s="148"/>
      <c r="G36" s="147"/>
      <c r="H36" s="149"/>
      <c r="I36" s="150"/>
      <c r="J36" s="151"/>
      <c r="K36" s="145"/>
      <c r="L36" s="145"/>
      <c r="M36" s="146"/>
      <c r="N36" s="152"/>
      <c r="O36" s="146"/>
      <c r="P36" s="55"/>
      <c r="Q36" s="55"/>
      <c r="R36" s="55"/>
      <c r="S36" s="55"/>
    </row>
    <row r="37" spans="1:19" s="26" customFormat="1" x14ac:dyDescent="0.25">
      <c r="A37" s="120"/>
      <c r="B37" s="131"/>
      <c r="C37" s="150"/>
      <c r="D37" s="144"/>
      <c r="E37" s="147"/>
      <c r="F37" s="148"/>
      <c r="G37" s="147"/>
      <c r="H37" s="149"/>
      <c r="I37" s="150"/>
      <c r="J37" s="151"/>
      <c r="K37" s="145"/>
      <c r="L37" s="145"/>
      <c r="M37" s="146"/>
      <c r="N37" s="152"/>
      <c r="O37" s="146"/>
      <c r="P37" s="55"/>
      <c r="Q37" s="55"/>
      <c r="R37" s="55"/>
      <c r="S37" s="55"/>
    </row>
    <row r="38" spans="1:19" s="26" customFormat="1" x14ac:dyDescent="0.25">
      <c r="A38" s="120"/>
      <c r="B38" s="131"/>
      <c r="C38" s="150"/>
      <c r="D38" s="144"/>
      <c r="E38" s="147"/>
      <c r="F38" s="148"/>
      <c r="G38" s="147"/>
      <c r="H38" s="149"/>
      <c r="I38" s="150"/>
      <c r="J38" s="151"/>
      <c r="K38" s="145"/>
      <c r="L38" s="145"/>
      <c r="M38" s="146"/>
      <c r="N38" s="152"/>
      <c r="O38" s="146"/>
      <c r="P38" s="55"/>
      <c r="Q38" s="55"/>
      <c r="R38" s="55"/>
      <c r="S38" s="55"/>
    </row>
    <row r="39" spans="1:19" s="26" customFormat="1" x14ac:dyDescent="0.25">
      <c r="A39" s="120"/>
      <c r="B39" s="131"/>
      <c r="C39" s="150"/>
      <c r="D39" s="144"/>
      <c r="E39" s="147"/>
      <c r="F39" s="148"/>
      <c r="G39" s="147"/>
      <c r="H39" s="149"/>
      <c r="I39" s="150"/>
      <c r="J39" s="151"/>
      <c r="K39" s="145"/>
      <c r="L39" s="145"/>
      <c r="M39" s="146"/>
      <c r="N39" s="152"/>
      <c r="O39" s="146"/>
      <c r="P39" s="55"/>
      <c r="Q39" s="55"/>
      <c r="R39" s="55"/>
      <c r="S39" s="55"/>
    </row>
    <row r="40" spans="1:19" s="26" customFormat="1" x14ac:dyDescent="0.25">
      <c r="A40" s="120"/>
      <c r="B40" s="131"/>
      <c r="C40" s="150"/>
      <c r="D40" s="144"/>
      <c r="E40" s="147"/>
      <c r="F40" s="148"/>
      <c r="G40" s="147"/>
      <c r="H40" s="149"/>
      <c r="I40" s="150"/>
      <c r="J40" s="151"/>
      <c r="K40" s="145"/>
      <c r="L40" s="145"/>
      <c r="M40" s="146"/>
      <c r="N40" s="152"/>
      <c r="O40" s="146"/>
      <c r="P40" s="55"/>
      <c r="Q40" s="55"/>
      <c r="R40" s="55"/>
      <c r="S40" s="55"/>
    </row>
    <row r="41" spans="1:19" s="26" customFormat="1" x14ac:dyDescent="0.25">
      <c r="A41" s="120"/>
      <c r="B41" s="131"/>
      <c r="C41" s="150"/>
      <c r="D41" s="144"/>
      <c r="E41" s="147"/>
      <c r="F41" s="148"/>
      <c r="G41" s="147"/>
      <c r="H41" s="149"/>
      <c r="I41" s="150"/>
      <c r="J41" s="151"/>
      <c r="K41" s="145"/>
      <c r="L41" s="145"/>
      <c r="M41" s="146"/>
      <c r="N41" s="152"/>
      <c r="O41" s="146"/>
      <c r="P41" s="55"/>
      <c r="Q41" s="55"/>
      <c r="R41" s="55"/>
      <c r="S41" s="55"/>
    </row>
    <row r="42" spans="1:19" s="26" customFormat="1" x14ac:dyDescent="0.25">
      <c r="A42" s="120"/>
      <c r="B42" s="131"/>
      <c r="C42" s="150"/>
      <c r="D42" s="144"/>
      <c r="E42" s="147"/>
      <c r="F42" s="148"/>
      <c r="G42" s="147"/>
      <c r="H42" s="149"/>
      <c r="I42" s="150"/>
      <c r="J42" s="151"/>
      <c r="K42" s="145"/>
      <c r="L42" s="145"/>
      <c r="M42" s="146"/>
      <c r="N42" s="152"/>
      <c r="O42" s="146"/>
      <c r="P42" s="55"/>
      <c r="Q42" s="55"/>
      <c r="R42" s="55"/>
      <c r="S42" s="55"/>
    </row>
    <row r="43" spans="1:19" s="26" customFormat="1" x14ac:dyDescent="0.25">
      <c r="A43" s="120"/>
      <c r="B43" s="131"/>
      <c r="C43" s="150"/>
      <c r="D43" s="144"/>
      <c r="E43" s="147"/>
      <c r="F43" s="148"/>
      <c r="G43" s="147"/>
      <c r="H43" s="149"/>
      <c r="I43" s="150"/>
      <c r="J43" s="151"/>
      <c r="K43" s="145"/>
      <c r="L43" s="145"/>
      <c r="M43" s="146"/>
      <c r="N43" s="152"/>
      <c r="O43" s="146"/>
      <c r="P43" s="55"/>
      <c r="Q43" s="55"/>
      <c r="R43" s="55"/>
      <c r="S43" s="55"/>
    </row>
    <row r="44" spans="1:19" s="26" customFormat="1" x14ac:dyDescent="0.25">
      <c r="A44" s="120"/>
      <c r="B44" s="131"/>
      <c r="C44" s="150"/>
      <c r="D44" s="144"/>
      <c r="E44" s="147"/>
      <c r="F44" s="148"/>
      <c r="G44" s="147"/>
      <c r="H44" s="149"/>
      <c r="I44" s="150"/>
      <c r="J44" s="151"/>
      <c r="K44" s="145"/>
      <c r="L44" s="145"/>
      <c r="M44" s="146"/>
      <c r="N44" s="152"/>
      <c r="O44" s="146"/>
      <c r="P44" s="55"/>
      <c r="Q44" s="55"/>
      <c r="R44" s="55"/>
      <c r="S44" s="55"/>
    </row>
    <row r="45" spans="1:19" s="26" customFormat="1" x14ac:dyDescent="0.25">
      <c r="A45" s="120"/>
      <c r="B45" s="131"/>
      <c r="C45" s="150"/>
      <c r="D45" s="144"/>
      <c r="E45" s="147"/>
      <c r="F45" s="148"/>
      <c r="G45" s="147"/>
      <c r="H45" s="149"/>
      <c r="I45" s="150"/>
      <c r="J45" s="151"/>
      <c r="K45" s="145"/>
      <c r="L45" s="145"/>
      <c r="M45" s="146"/>
      <c r="N45" s="152"/>
      <c r="O45" s="146"/>
      <c r="P45" s="55"/>
      <c r="Q45" s="55"/>
      <c r="R45" s="55"/>
      <c r="S45" s="55"/>
    </row>
    <row r="46" spans="1:19" s="26" customFormat="1" x14ac:dyDescent="0.25">
      <c r="A46" s="119"/>
      <c r="B46" s="132"/>
      <c r="C46" s="155"/>
      <c r="D46" s="156"/>
      <c r="E46" s="157"/>
      <c r="F46" s="157"/>
      <c r="G46" s="157"/>
      <c r="H46" s="149"/>
      <c r="I46" s="150"/>
      <c r="J46" s="147"/>
      <c r="K46" s="145"/>
      <c r="L46" s="145"/>
      <c r="M46" s="141"/>
      <c r="N46" s="142"/>
      <c r="O46" s="146"/>
      <c r="P46" s="55"/>
      <c r="Q46" s="55"/>
      <c r="R46" s="55"/>
      <c r="S46" s="55"/>
    </row>
    <row r="47" spans="1:19" s="26" customFormat="1" x14ac:dyDescent="0.25">
      <c r="A47" s="119"/>
      <c r="B47" s="133"/>
      <c r="C47" s="155"/>
      <c r="D47" s="156"/>
      <c r="E47" s="157"/>
      <c r="F47" s="157"/>
      <c r="G47" s="157"/>
      <c r="H47" s="149"/>
      <c r="I47" s="153"/>
      <c r="J47" s="154"/>
      <c r="K47" s="141"/>
      <c r="L47" s="141"/>
      <c r="M47" s="141"/>
      <c r="N47" s="142"/>
      <c r="O47" s="143"/>
      <c r="P47" s="55"/>
      <c r="Q47" s="55"/>
      <c r="R47" s="55"/>
      <c r="S47" s="55"/>
    </row>
    <row r="48" spans="1:19" s="26" customFormat="1" ht="41.25" customHeight="1" x14ac:dyDescent="0.25">
      <c r="A48" s="120"/>
      <c r="B48" s="131"/>
      <c r="C48" s="150"/>
      <c r="D48" s="144"/>
      <c r="E48" s="147"/>
      <c r="F48" s="147"/>
      <c r="G48" s="144"/>
      <c r="H48" s="149"/>
      <c r="I48" s="150"/>
      <c r="J48" s="151"/>
      <c r="K48" s="145"/>
      <c r="L48" s="145"/>
      <c r="M48" s="146"/>
      <c r="N48" s="152"/>
      <c r="O48" s="146"/>
      <c r="P48" s="55"/>
      <c r="Q48" s="55"/>
      <c r="R48" s="55"/>
      <c r="S48" s="55"/>
    </row>
    <row r="49" spans="1:19" s="26" customFormat="1" x14ac:dyDescent="0.25">
      <c r="A49" s="120"/>
      <c r="B49" s="131"/>
      <c r="C49" s="150"/>
      <c r="D49" s="144"/>
      <c r="E49" s="147"/>
      <c r="F49" s="147"/>
      <c r="G49" s="144"/>
      <c r="H49" s="149"/>
      <c r="I49" s="150"/>
      <c r="J49" s="151"/>
      <c r="K49" s="145"/>
      <c r="L49" s="145"/>
      <c r="M49" s="146"/>
      <c r="N49" s="152"/>
      <c r="O49" s="146"/>
      <c r="P49" s="55"/>
      <c r="Q49" s="55"/>
      <c r="R49" s="55"/>
      <c r="S49" s="55"/>
    </row>
    <row r="50" spans="1:19" s="26" customFormat="1" x14ac:dyDescent="0.25">
      <c r="A50" s="120"/>
      <c r="B50" s="131"/>
      <c r="C50" s="150"/>
      <c r="D50" s="144"/>
      <c r="E50" s="147"/>
      <c r="F50" s="147"/>
      <c r="G50" s="144"/>
      <c r="H50" s="149"/>
      <c r="I50" s="150"/>
      <c r="J50" s="151"/>
      <c r="K50" s="145"/>
      <c r="L50" s="145"/>
      <c r="M50" s="146"/>
      <c r="N50" s="152"/>
      <c r="O50" s="146"/>
      <c r="P50" s="55"/>
      <c r="Q50" s="55"/>
      <c r="R50" s="55"/>
      <c r="S50" s="55"/>
    </row>
    <row r="51" spans="1:19" s="26" customFormat="1" x14ac:dyDescent="0.25">
      <c r="A51" s="120"/>
      <c r="B51" s="131"/>
      <c r="C51" s="150"/>
      <c r="D51" s="144"/>
      <c r="E51" s="147"/>
      <c r="F51" s="147"/>
      <c r="G51" s="144"/>
      <c r="H51" s="149"/>
      <c r="I51" s="150"/>
      <c r="J51" s="151"/>
      <c r="K51" s="145"/>
      <c r="L51" s="145"/>
      <c r="M51" s="146"/>
      <c r="N51" s="152"/>
      <c r="O51" s="146"/>
      <c r="P51" s="55"/>
      <c r="Q51" s="55"/>
      <c r="R51" s="55"/>
      <c r="S51" s="55"/>
    </row>
    <row r="52" spans="1:19" s="26" customFormat="1" x14ac:dyDescent="0.25">
      <c r="A52" s="120"/>
      <c r="B52" s="131"/>
      <c r="C52" s="150"/>
      <c r="D52" s="144"/>
      <c r="E52" s="147"/>
      <c r="F52" s="147"/>
      <c r="G52" s="144"/>
      <c r="H52" s="149"/>
      <c r="I52" s="150"/>
      <c r="J52" s="151"/>
      <c r="K52" s="145"/>
      <c r="L52" s="145"/>
      <c r="M52" s="146"/>
      <c r="N52" s="152"/>
      <c r="O52" s="146"/>
      <c r="P52" s="55"/>
      <c r="Q52" s="55"/>
      <c r="R52" s="55"/>
      <c r="S52" s="55"/>
    </row>
    <row r="53" spans="1:19" s="26" customFormat="1" x14ac:dyDescent="0.25">
      <c r="A53" s="120"/>
      <c r="B53" s="131"/>
      <c r="C53" s="150"/>
      <c r="D53" s="144"/>
      <c r="E53" s="147"/>
      <c r="F53" s="147"/>
      <c r="G53" s="144"/>
      <c r="H53" s="149"/>
      <c r="I53" s="150"/>
      <c r="J53" s="151"/>
      <c r="K53" s="145"/>
      <c r="L53" s="145"/>
      <c r="M53" s="146"/>
      <c r="N53" s="152"/>
      <c r="O53" s="146"/>
      <c r="P53" s="55"/>
      <c r="Q53" s="55"/>
      <c r="R53" s="55"/>
      <c r="S53" s="55"/>
    </row>
    <row r="54" spans="1:19" s="88" customFormat="1" x14ac:dyDescent="0.25">
      <c r="A54" s="119"/>
      <c r="B54" s="132"/>
      <c r="C54" s="155"/>
      <c r="D54" s="156"/>
      <c r="E54" s="157"/>
      <c r="F54" s="157"/>
      <c r="G54" s="157"/>
      <c r="H54" s="149"/>
      <c r="I54" s="153"/>
      <c r="J54" s="154"/>
      <c r="K54" s="141"/>
      <c r="L54" s="141"/>
      <c r="M54" s="141"/>
      <c r="N54" s="142"/>
      <c r="O54" s="143"/>
      <c r="P54" s="71"/>
      <c r="Q54" s="71"/>
      <c r="R54" s="71"/>
      <c r="S54" s="71"/>
    </row>
    <row r="55" spans="1:19" s="26" customFormat="1" x14ac:dyDescent="0.25">
      <c r="A55" s="120"/>
      <c r="B55" s="131"/>
      <c r="C55" s="154"/>
      <c r="D55" s="144"/>
      <c r="E55" s="147"/>
      <c r="F55" s="148"/>
      <c r="G55" s="147"/>
      <c r="H55" s="149"/>
      <c r="I55" s="150"/>
      <c r="J55" s="151"/>
      <c r="K55" s="145"/>
      <c r="L55" s="145"/>
      <c r="M55" s="146"/>
      <c r="N55" s="152"/>
      <c r="O55" s="146"/>
      <c r="P55" s="55"/>
      <c r="Q55" s="55"/>
      <c r="R55" s="55"/>
      <c r="S55" s="55"/>
    </row>
    <row r="56" spans="1:19" s="26" customFormat="1" x14ac:dyDescent="0.25">
      <c r="A56" s="120"/>
      <c r="B56" s="131"/>
      <c r="C56" s="154"/>
      <c r="D56" s="144"/>
      <c r="E56" s="147"/>
      <c r="F56" s="148"/>
      <c r="G56" s="147"/>
      <c r="H56" s="149"/>
      <c r="I56" s="150"/>
      <c r="J56" s="150"/>
      <c r="K56" s="145"/>
      <c r="L56" s="145"/>
      <c r="M56" s="146"/>
      <c r="N56" s="152"/>
      <c r="O56" s="146"/>
      <c r="P56" s="55"/>
      <c r="Q56" s="55"/>
      <c r="R56" s="55"/>
      <c r="S56" s="55"/>
    </row>
    <row r="57" spans="1:19" s="26" customFormat="1" x14ac:dyDescent="0.25">
      <c r="A57" s="120"/>
      <c r="B57" s="131"/>
      <c r="C57" s="154"/>
      <c r="D57" s="144"/>
      <c r="E57" s="147"/>
      <c r="F57" s="148"/>
      <c r="G57" s="147"/>
      <c r="H57" s="149"/>
      <c r="I57" s="150"/>
      <c r="J57" s="150"/>
      <c r="K57" s="145"/>
      <c r="L57" s="145"/>
      <c r="M57" s="146"/>
      <c r="N57" s="142"/>
      <c r="O57" s="146"/>
      <c r="P57" s="55"/>
      <c r="Q57" s="55"/>
      <c r="R57" s="55"/>
      <c r="S57" s="55"/>
    </row>
    <row r="58" spans="1:19" s="26" customFormat="1" x14ac:dyDescent="0.25">
      <c r="A58" s="120"/>
      <c r="B58" s="131"/>
      <c r="C58" s="150"/>
      <c r="D58" s="144"/>
      <c r="E58" s="147"/>
      <c r="F58" s="148"/>
      <c r="G58" s="147"/>
      <c r="H58" s="149"/>
      <c r="I58" s="150"/>
      <c r="J58" s="151"/>
      <c r="K58" s="145"/>
      <c r="L58" s="145"/>
      <c r="M58" s="146"/>
      <c r="N58" s="152"/>
      <c r="O58" s="146"/>
      <c r="P58" s="55"/>
      <c r="Q58" s="55"/>
      <c r="R58" s="55"/>
      <c r="S58" s="55"/>
    </row>
    <row r="59" spans="1:19" s="26" customFormat="1" x14ac:dyDescent="0.25">
      <c r="A59" s="120"/>
      <c r="B59" s="131"/>
      <c r="C59" s="150"/>
      <c r="D59" s="144"/>
      <c r="E59" s="147"/>
      <c r="F59" s="148"/>
      <c r="G59" s="147"/>
      <c r="H59" s="149"/>
      <c r="I59" s="150"/>
      <c r="J59" s="151"/>
      <c r="K59" s="145"/>
      <c r="L59" s="145"/>
      <c r="M59" s="146"/>
      <c r="N59" s="152"/>
      <c r="O59" s="146"/>
      <c r="P59" s="55"/>
      <c r="Q59" s="55"/>
      <c r="R59" s="55"/>
      <c r="S59" s="55"/>
    </row>
    <row r="60" spans="1:19" s="26" customFormat="1" x14ac:dyDescent="0.25">
      <c r="A60" s="120"/>
      <c r="B60" s="131"/>
      <c r="C60" s="154"/>
      <c r="D60" s="144"/>
      <c r="E60" s="147"/>
      <c r="F60" s="148"/>
      <c r="G60" s="147"/>
      <c r="H60" s="149"/>
      <c r="I60" s="150"/>
      <c r="J60" s="151"/>
      <c r="K60" s="145"/>
      <c r="L60" s="145"/>
      <c r="M60" s="146"/>
      <c r="N60" s="152"/>
      <c r="O60" s="146"/>
      <c r="P60" s="55"/>
      <c r="Q60" s="55"/>
      <c r="R60" s="55"/>
      <c r="S60" s="55"/>
    </row>
    <row r="61" spans="1:19" s="26" customFormat="1" x14ac:dyDescent="0.25">
      <c r="A61" s="120"/>
      <c r="B61" s="131"/>
      <c r="C61" s="154"/>
      <c r="D61" s="144"/>
      <c r="E61" s="147"/>
      <c r="F61" s="148"/>
      <c r="G61" s="147"/>
      <c r="H61" s="149"/>
      <c r="I61" s="150"/>
      <c r="J61" s="150"/>
      <c r="K61" s="145"/>
      <c r="L61" s="145"/>
      <c r="M61" s="146"/>
      <c r="N61" s="152"/>
      <c r="O61" s="146"/>
      <c r="P61" s="55"/>
      <c r="Q61" s="55"/>
      <c r="R61" s="55"/>
      <c r="S61" s="55"/>
    </row>
    <row r="62" spans="1:19" s="26" customFormat="1" x14ac:dyDescent="0.25">
      <c r="A62" s="120"/>
      <c r="B62" s="131"/>
      <c r="C62" s="154"/>
      <c r="D62" s="144"/>
      <c r="E62" s="147"/>
      <c r="F62" s="148"/>
      <c r="G62" s="147"/>
      <c r="H62" s="149"/>
      <c r="I62" s="150"/>
      <c r="J62" s="150"/>
      <c r="K62" s="145"/>
      <c r="L62" s="145"/>
      <c r="M62" s="141"/>
      <c r="N62" s="152"/>
      <c r="O62" s="146"/>
      <c r="P62" s="55"/>
      <c r="Q62" s="55"/>
      <c r="R62" s="55"/>
      <c r="S62" s="55"/>
    </row>
    <row r="63" spans="1:19" s="26" customFormat="1" x14ac:dyDescent="0.25">
      <c r="A63" s="120"/>
      <c r="B63" s="131"/>
      <c r="C63" s="154"/>
      <c r="D63" s="144"/>
      <c r="E63" s="147"/>
      <c r="F63" s="148"/>
      <c r="G63" s="147"/>
      <c r="H63" s="149"/>
      <c r="I63" s="150"/>
      <c r="J63" s="150"/>
      <c r="K63" s="145"/>
      <c r="L63" s="145"/>
      <c r="M63" s="141"/>
      <c r="N63" s="152"/>
      <c r="O63" s="146"/>
      <c r="P63" s="55"/>
      <c r="Q63" s="55"/>
      <c r="R63" s="55"/>
      <c r="S63" s="55"/>
    </row>
    <row r="64" spans="1:19" s="26" customFormat="1" x14ac:dyDescent="0.25">
      <c r="A64" s="59"/>
      <c r="B64" s="134"/>
      <c r="C64" s="141"/>
      <c r="D64" s="158"/>
      <c r="E64" s="142"/>
      <c r="F64" s="152"/>
      <c r="G64" s="142"/>
      <c r="H64" s="143"/>
      <c r="I64" s="146"/>
      <c r="J64" s="159"/>
      <c r="K64" s="145"/>
      <c r="L64" s="145"/>
      <c r="M64" s="141"/>
      <c r="N64" s="152"/>
      <c r="O64" s="146"/>
      <c r="P64" s="55"/>
      <c r="Q64" s="55"/>
      <c r="R64" s="55"/>
      <c r="S64" s="55"/>
    </row>
    <row r="65" spans="1:19" s="88" customFormat="1" x14ac:dyDescent="0.25">
      <c r="A65" s="105"/>
      <c r="B65" s="135"/>
      <c r="C65" s="160"/>
      <c r="D65" s="161"/>
      <c r="E65" s="162"/>
      <c r="F65" s="162"/>
      <c r="G65" s="162"/>
      <c r="H65" s="143"/>
      <c r="I65" s="163"/>
      <c r="J65" s="141"/>
      <c r="K65" s="141"/>
      <c r="L65" s="141"/>
      <c r="M65" s="141"/>
      <c r="N65" s="142"/>
      <c r="O65" s="143"/>
      <c r="P65" s="71"/>
      <c r="Q65" s="71"/>
      <c r="R65" s="71"/>
      <c r="S65" s="71"/>
    </row>
    <row r="66" spans="1:19" s="26" customFormat="1" x14ac:dyDescent="0.25">
      <c r="A66" s="61"/>
      <c r="B66" s="134"/>
      <c r="C66" s="141"/>
      <c r="D66" s="158"/>
      <c r="E66" s="142"/>
      <c r="F66" s="152"/>
      <c r="G66" s="142"/>
      <c r="H66" s="143"/>
      <c r="I66" s="146"/>
      <c r="J66" s="159"/>
      <c r="K66" s="145"/>
      <c r="L66" s="145"/>
      <c r="M66" s="141"/>
      <c r="N66" s="152"/>
      <c r="O66" s="146"/>
      <c r="P66" s="55"/>
      <c r="Q66" s="55"/>
      <c r="R66" s="55"/>
      <c r="S66" s="55"/>
    </row>
    <row r="67" spans="1:19" s="26" customFormat="1" x14ac:dyDescent="0.25">
      <c r="A67" s="61"/>
      <c r="B67" s="134"/>
      <c r="C67" s="141"/>
      <c r="D67" s="158"/>
      <c r="E67" s="142"/>
      <c r="F67" s="152"/>
      <c r="G67" s="142"/>
      <c r="H67" s="143"/>
      <c r="I67" s="146"/>
      <c r="J67" s="159"/>
      <c r="K67" s="145"/>
      <c r="L67" s="145"/>
      <c r="M67" s="141"/>
      <c r="N67" s="152"/>
      <c r="O67" s="146"/>
      <c r="P67" s="55"/>
      <c r="Q67" s="55"/>
      <c r="R67" s="55"/>
      <c r="S67" s="55"/>
    </row>
    <row r="68" spans="1:19" s="26" customFormat="1" x14ac:dyDescent="0.25">
      <c r="A68" s="61"/>
      <c r="B68" s="134"/>
      <c r="C68" s="141"/>
      <c r="D68" s="158"/>
      <c r="E68" s="142"/>
      <c r="F68" s="152"/>
      <c r="G68" s="142"/>
      <c r="H68" s="143"/>
      <c r="I68" s="146"/>
      <c r="J68" s="159"/>
      <c r="K68" s="145"/>
      <c r="L68" s="145"/>
      <c r="M68" s="141"/>
      <c r="N68" s="152"/>
      <c r="O68" s="146"/>
      <c r="P68" s="55"/>
      <c r="Q68" s="55"/>
      <c r="R68" s="55"/>
      <c r="S68" s="55"/>
    </row>
    <row r="69" spans="1:19" s="26" customFormat="1" x14ac:dyDescent="0.25">
      <c r="A69" s="61"/>
      <c r="B69" s="134"/>
      <c r="C69" s="141"/>
      <c r="D69" s="158"/>
      <c r="E69" s="142"/>
      <c r="F69" s="152"/>
      <c r="G69" s="142"/>
      <c r="H69" s="143"/>
      <c r="I69" s="146"/>
      <c r="J69" s="159"/>
      <c r="K69" s="145"/>
      <c r="L69" s="145"/>
      <c r="M69" s="141"/>
      <c r="N69" s="152"/>
      <c r="O69" s="146"/>
      <c r="P69" s="55"/>
      <c r="Q69" s="55"/>
      <c r="R69" s="55"/>
      <c r="S69" s="55"/>
    </row>
    <row r="70" spans="1:19" s="26" customFormat="1" x14ac:dyDescent="0.25">
      <c r="A70" s="61"/>
      <c r="B70" s="134"/>
      <c r="C70" s="141"/>
      <c r="D70" s="158"/>
      <c r="E70" s="142"/>
      <c r="F70" s="152"/>
      <c r="G70" s="142"/>
      <c r="H70" s="143"/>
      <c r="I70" s="142"/>
      <c r="J70" s="142"/>
      <c r="K70" s="145"/>
      <c r="L70" s="145"/>
      <c r="M70" s="141"/>
      <c r="N70" s="152"/>
      <c r="O70" s="146"/>
      <c r="P70" s="55"/>
      <c r="Q70" s="55"/>
      <c r="R70" s="55"/>
      <c r="S70" s="55"/>
    </row>
    <row r="71" spans="1:19" s="26" customFormat="1" x14ac:dyDescent="0.25">
      <c r="A71" s="61"/>
      <c r="B71" s="134"/>
      <c r="C71" s="141"/>
      <c r="D71" s="158"/>
      <c r="E71" s="142"/>
      <c r="F71" s="152"/>
      <c r="G71" s="142"/>
      <c r="H71" s="143"/>
      <c r="I71" s="142"/>
      <c r="J71" s="142"/>
      <c r="K71" s="145"/>
      <c r="L71" s="145"/>
      <c r="M71" s="141"/>
      <c r="N71" s="152"/>
      <c r="O71" s="146"/>
      <c r="P71" s="55"/>
      <c r="Q71" s="55"/>
      <c r="R71" s="55"/>
      <c r="S71" s="55"/>
    </row>
    <row r="72" spans="1:19" s="26" customFormat="1" x14ac:dyDescent="0.25">
      <c r="A72" s="61"/>
      <c r="B72" s="134"/>
      <c r="C72" s="141"/>
      <c r="D72" s="158"/>
      <c r="E72" s="142"/>
      <c r="F72" s="152"/>
      <c r="G72" s="142"/>
      <c r="H72" s="143"/>
      <c r="I72" s="159"/>
      <c r="J72" s="142"/>
      <c r="K72" s="145"/>
      <c r="L72" s="145"/>
      <c r="M72" s="146"/>
      <c r="N72" s="152"/>
      <c r="O72" s="146"/>
      <c r="P72" s="55"/>
      <c r="Q72" s="55"/>
      <c r="R72" s="55"/>
      <c r="S72" s="55"/>
    </row>
    <row r="73" spans="1:19" s="26" customFormat="1" x14ac:dyDescent="0.25">
      <c r="A73" s="61"/>
      <c r="B73" s="134"/>
      <c r="C73" s="141"/>
      <c r="D73" s="158"/>
      <c r="E73" s="142"/>
      <c r="F73" s="152"/>
      <c r="G73" s="142"/>
      <c r="H73" s="143"/>
      <c r="I73" s="159"/>
      <c r="J73" s="142"/>
      <c r="K73" s="145"/>
      <c r="L73" s="145"/>
      <c r="M73" s="146"/>
      <c r="N73" s="152"/>
      <c r="O73" s="146"/>
      <c r="P73" s="55"/>
      <c r="Q73" s="55"/>
      <c r="R73" s="55"/>
      <c r="S73" s="55"/>
    </row>
    <row r="74" spans="1:19" s="26" customFormat="1" x14ac:dyDescent="0.25">
      <c r="A74" s="61"/>
      <c r="B74" s="134"/>
      <c r="C74" s="141"/>
      <c r="D74" s="158"/>
      <c r="E74" s="142"/>
      <c r="F74" s="152"/>
      <c r="G74" s="142"/>
      <c r="H74" s="143"/>
      <c r="I74" s="159"/>
      <c r="J74" s="146"/>
      <c r="K74" s="145"/>
      <c r="L74" s="145"/>
      <c r="M74" s="146"/>
      <c r="N74" s="152"/>
      <c r="O74" s="146"/>
      <c r="P74" s="55"/>
      <c r="Q74" s="55"/>
      <c r="R74" s="55"/>
      <c r="S74" s="55"/>
    </row>
    <row r="75" spans="1:19" s="26" customFormat="1" x14ac:dyDescent="0.25">
      <c r="A75" s="61"/>
      <c r="B75" s="134"/>
      <c r="C75" s="146"/>
      <c r="D75" s="158"/>
      <c r="E75" s="142"/>
      <c r="F75" s="152"/>
      <c r="G75" s="142"/>
      <c r="H75" s="143"/>
      <c r="I75" s="159"/>
      <c r="J75" s="146"/>
      <c r="K75" s="145"/>
      <c r="L75" s="145"/>
      <c r="M75" s="146"/>
      <c r="N75" s="152"/>
      <c r="O75" s="146"/>
      <c r="P75" s="55"/>
      <c r="Q75" s="55"/>
      <c r="R75" s="55"/>
      <c r="S75" s="55"/>
    </row>
    <row r="76" spans="1:19" s="26" customFormat="1" x14ac:dyDescent="0.25">
      <c r="A76" s="61"/>
      <c r="B76" s="134"/>
      <c r="C76" s="146"/>
      <c r="D76" s="158"/>
      <c r="E76" s="142"/>
      <c r="F76" s="152"/>
      <c r="G76" s="142"/>
      <c r="H76" s="143"/>
      <c r="I76" s="159"/>
      <c r="J76" s="146"/>
      <c r="K76" s="145"/>
      <c r="L76" s="145"/>
      <c r="M76" s="146"/>
      <c r="N76" s="152"/>
      <c r="O76" s="146"/>
      <c r="P76" s="55"/>
      <c r="Q76" s="55"/>
      <c r="R76" s="55"/>
      <c r="S76" s="55"/>
    </row>
    <row r="77" spans="1:19" s="48" customFormat="1" x14ac:dyDescent="0.25">
      <c r="A77" s="61"/>
      <c r="B77" s="134"/>
      <c r="C77" s="146"/>
      <c r="D77" s="158"/>
      <c r="E77" s="142"/>
      <c r="F77" s="152"/>
      <c r="G77" s="142"/>
      <c r="H77" s="143"/>
      <c r="I77" s="146"/>
      <c r="J77" s="146"/>
      <c r="K77" s="146"/>
      <c r="L77" s="146"/>
      <c r="M77" s="146"/>
      <c r="N77" s="146"/>
      <c r="O77" s="146"/>
      <c r="P77" s="60"/>
      <c r="Q77" s="60"/>
      <c r="R77" s="60"/>
      <c r="S77" s="60"/>
    </row>
    <row r="78" spans="1:19" s="88" customFormat="1" x14ac:dyDescent="0.25">
      <c r="A78" s="105"/>
      <c r="B78" s="135"/>
      <c r="C78" s="160"/>
      <c r="D78" s="161"/>
      <c r="E78" s="162"/>
      <c r="F78" s="162"/>
      <c r="G78" s="162"/>
      <c r="H78" s="143"/>
      <c r="I78" s="163"/>
      <c r="J78" s="141"/>
      <c r="K78" s="141"/>
      <c r="L78" s="141"/>
      <c r="M78" s="141"/>
      <c r="N78" s="142"/>
      <c r="O78" s="143"/>
      <c r="P78" s="71"/>
      <c r="Q78" s="71"/>
      <c r="R78" s="71"/>
      <c r="S78" s="71"/>
    </row>
    <row r="79" spans="1:19" s="26" customFormat="1" x14ac:dyDescent="0.25">
      <c r="A79" s="50"/>
      <c r="B79" s="136"/>
      <c r="C79" s="146"/>
      <c r="D79" s="146"/>
      <c r="E79" s="142"/>
      <c r="F79" s="152"/>
      <c r="G79" s="142"/>
      <c r="H79" s="143"/>
      <c r="I79" s="146"/>
      <c r="J79" s="146"/>
      <c r="K79" s="146"/>
      <c r="L79" s="146"/>
      <c r="M79" s="146"/>
      <c r="N79" s="146"/>
      <c r="O79" s="146"/>
      <c r="P79" s="55"/>
      <c r="Q79" s="55"/>
      <c r="R79" s="55"/>
      <c r="S79" s="55"/>
    </row>
    <row r="80" spans="1:19" s="26" customFormat="1" x14ac:dyDescent="0.25">
      <c r="A80" s="50"/>
      <c r="B80" s="136"/>
      <c r="C80" s="146"/>
      <c r="D80" s="146"/>
      <c r="E80" s="142"/>
      <c r="F80" s="152"/>
      <c r="G80" s="142"/>
      <c r="H80" s="143"/>
      <c r="I80" s="146"/>
      <c r="J80" s="146"/>
      <c r="K80" s="146"/>
      <c r="L80" s="146"/>
      <c r="M80" s="146"/>
      <c r="N80" s="146"/>
      <c r="O80" s="146"/>
      <c r="P80" s="55"/>
      <c r="Q80" s="55"/>
      <c r="R80" s="55"/>
      <c r="S80" s="55"/>
    </row>
    <row r="81" spans="1:19" s="26" customFormat="1" x14ac:dyDescent="0.25">
      <c r="A81" s="50"/>
      <c r="B81" s="136"/>
      <c r="C81" s="146"/>
      <c r="D81" s="146"/>
      <c r="E81" s="142"/>
      <c r="F81" s="152"/>
      <c r="G81" s="142"/>
      <c r="H81" s="143"/>
      <c r="I81" s="146"/>
      <c r="J81" s="146"/>
      <c r="K81" s="146"/>
      <c r="L81" s="146"/>
      <c r="M81" s="146"/>
      <c r="N81" s="146"/>
      <c r="O81" s="146"/>
      <c r="P81" s="55"/>
      <c r="Q81" s="55"/>
      <c r="R81" s="55"/>
      <c r="S81" s="55"/>
    </row>
    <row r="82" spans="1:19" s="26" customFormat="1" x14ac:dyDescent="0.25">
      <c r="A82" s="50"/>
      <c r="B82" s="136"/>
      <c r="C82" s="146"/>
      <c r="D82" s="146"/>
      <c r="E82" s="142"/>
      <c r="F82" s="152"/>
      <c r="G82" s="142"/>
      <c r="H82" s="143"/>
      <c r="I82" s="146"/>
      <c r="J82" s="146"/>
      <c r="K82" s="146"/>
      <c r="L82" s="146"/>
      <c r="M82" s="146"/>
      <c r="N82" s="146"/>
      <c r="O82" s="146"/>
      <c r="P82" s="55"/>
      <c r="Q82" s="55"/>
      <c r="R82" s="55"/>
      <c r="S82" s="55"/>
    </row>
    <row r="83" spans="1:19" s="88" customFormat="1" x14ac:dyDescent="0.25">
      <c r="A83" s="105"/>
      <c r="B83" s="135"/>
      <c r="C83" s="160"/>
      <c r="D83" s="161"/>
      <c r="E83" s="162"/>
      <c r="F83" s="162"/>
      <c r="G83" s="162"/>
      <c r="H83" s="143"/>
      <c r="I83" s="163"/>
      <c r="J83" s="141"/>
      <c r="K83" s="141"/>
      <c r="L83" s="141"/>
      <c r="M83" s="141"/>
      <c r="N83" s="142"/>
      <c r="O83" s="143"/>
      <c r="P83" s="71"/>
      <c r="Q83" s="71"/>
      <c r="R83" s="71"/>
      <c r="S83" s="71"/>
    </row>
    <row r="84" spans="1:19" s="26" customFormat="1" x14ac:dyDescent="0.25">
      <c r="A84" s="50"/>
      <c r="B84" s="136"/>
      <c r="C84" s="146"/>
      <c r="D84" s="146"/>
      <c r="E84" s="142"/>
      <c r="F84" s="152"/>
      <c r="G84" s="142"/>
      <c r="H84" s="143"/>
      <c r="I84" s="146"/>
      <c r="J84" s="146"/>
      <c r="K84" s="146"/>
      <c r="L84" s="146"/>
      <c r="M84" s="146"/>
      <c r="N84" s="146"/>
      <c r="O84" s="146"/>
      <c r="P84" s="55"/>
      <c r="Q84" s="55"/>
      <c r="R84" s="55"/>
      <c r="S84" s="55"/>
    </row>
    <row r="85" spans="1:19" s="26" customFormat="1" x14ac:dyDescent="0.25">
      <c r="A85" s="50"/>
      <c r="B85" s="136"/>
      <c r="C85" s="146"/>
      <c r="D85" s="146"/>
      <c r="E85" s="142"/>
      <c r="F85" s="152"/>
      <c r="G85" s="142"/>
      <c r="H85" s="143"/>
      <c r="I85" s="146"/>
      <c r="J85" s="146"/>
      <c r="K85" s="146"/>
      <c r="L85" s="146"/>
      <c r="M85" s="146"/>
      <c r="N85" s="146"/>
      <c r="O85" s="146"/>
      <c r="P85" s="55"/>
      <c r="Q85" s="55"/>
      <c r="R85" s="55"/>
      <c r="S85" s="55"/>
    </row>
    <row r="86" spans="1:19" s="26" customFormat="1" x14ac:dyDescent="0.25">
      <c r="A86" s="50"/>
      <c r="B86" s="136"/>
      <c r="C86" s="146"/>
      <c r="D86" s="146"/>
      <c r="E86" s="142"/>
      <c r="F86" s="152"/>
      <c r="G86" s="142"/>
      <c r="H86" s="143"/>
      <c r="I86" s="146"/>
      <c r="J86" s="146"/>
      <c r="K86" s="146"/>
      <c r="L86" s="146"/>
      <c r="M86" s="146"/>
      <c r="N86" s="146"/>
      <c r="O86" s="146"/>
      <c r="P86" s="55"/>
      <c r="Q86" s="55"/>
      <c r="R86" s="55"/>
      <c r="S86" s="55"/>
    </row>
    <row r="87" spans="1:19" s="26" customFormat="1" x14ac:dyDescent="0.25">
      <c r="A87" s="50"/>
      <c r="B87" s="136"/>
      <c r="C87" s="146"/>
      <c r="D87" s="146"/>
      <c r="E87" s="142"/>
      <c r="F87" s="152"/>
      <c r="G87" s="142"/>
      <c r="H87" s="143"/>
      <c r="I87" s="146"/>
      <c r="J87" s="146"/>
      <c r="K87" s="146"/>
      <c r="L87" s="146"/>
      <c r="M87" s="146"/>
      <c r="N87" s="146"/>
      <c r="O87" s="146"/>
      <c r="P87" s="55"/>
      <c r="Q87" s="55"/>
      <c r="R87" s="55"/>
      <c r="S87" s="55"/>
    </row>
    <row r="88" spans="1:19" s="26" customFormat="1" x14ac:dyDescent="0.25">
      <c r="A88" s="50"/>
      <c r="B88" s="136"/>
      <c r="C88" s="146"/>
      <c r="D88" s="146"/>
      <c r="E88" s="142"/>
      <c r="F88" s="152"/>
      <c r="G88" s="142"/>
      <c r="H88" s="143"/>
      <c r="I88" s="146"/>
      <c r="J88" s="146"/>
      <c r="K88" s="146"/>
      <c r="L88" s="146"/>
      <c r="M88" s="146"/>
      <c r="N88" s="146"/>
      <c r="O88" s="146"/>
      <c r="P88" s="55"/>
      <c r="Q88" s="55"/>
      <c r="R88" s="55"/>
      <c r="S88" s="55"/>
    </row>
    <row r="89" spans="1:19" s="26" customFormat="1" x14ac:dyDescent="0.25">
      <c r="A89" s="50"/>
      <c r="B89" s="54"/>
      <c r="C89" s="137"/>
      <c r="D89" s="137"/>
      <c r="E89" s="138"/>
      <c r="F89" s="64"/>
      <c r="G89" s="138"/>
      <c r="H89" s="139"/>
      <c r="I89" s="137"/>
      <c r="J89" s="137"/>
      <c r="K89" s="137"/>
      <c r="L89" s="137"/>
      <c r="M89" s="137"/>
      <c r="N89" s="137"/>
      <c r="O89" s="55"/>
      <c r="P89" s="55"/>
      <c r="Q89" s="55"/>
      <c r="R89" s="55"/>
      <c r="S89" s="55"/>
    </row>
    <row r="90" spans="1:19" s="26" customFormat="1" x14ac:dyDescent="0.25">
      <c r="A90" s="50"/>
      <c r="B90" s="54"/>
      <c r="C90" s="51"/>
      <c r="D90" s="51"/>
      <c r="E90" s="56"/>
      <c r="F90" s="64"/>
      <c r="G90" s="56"/>
      <c r="H90" s="69"/>
      <c r="I90" s="51"/>
      <c r="J90" s="51"/>
      <c r="K90" s="51"/>
      <c r="L90" s="51"/>
      <c r="M90" s="51"/>
      <c r="N90" s="51"/>
      <c r="O90" s="55"/>
      <c r="P90" s="55"/>
      <c r="Q90" s="55"/>
      <c r="R90" s="55"/>
      <c r="S90" s="55"/>
    </row>
    <row r="91" spans="1:19" s="88" customFormat="1" x14ac:dyDescent="0.25">
      <c r="A91" s="82"/>
      <c r="B91" s="83"/>
      <c r="C91" s="83"/>
      <c r="D91" s="47"/>
      <c r="E91" s="78"/>
      <c r="F91" s="66"/>
      <c r="G91" s="66"/>
      <c r="H91" s="92"/>
      <c r="I91" s="84"/>
      <c r="J91" s="85"/>
      <c r="K91" s="85"/>
      <c r="L91" s="85"/>
      <c r="M91" s="86"/>
      <c r="N91" s="99"/>
    </row>
    <row r="92" spans="1:19" s="26" customFormat="1" x14ac:dyDescent="0.25">
      <c r="A92" s="49"/>
      <c r="B92" s="24"/>
      <c r="C92" s="25"/>
      <c r="D92" s="25"/>
      <c r="E92" s="62"/>
      <c r="F92" s="65"/>
      <c r="G92" s="57"/>
      <c r="H92" s="92"/>
      <c r="I92" s="25"/>
      <c r="J92" s="25"/>
      <c r="K92" s="25"/>
      <c r="L92" s="25"/>
      <c r="M92" s="25"/>
      <c r="N92" s="25"/>
    </row>
    <row r="93" spans="1:19" s="26" customFormat="1" x14ac:dyDescent="0.25">
      <c r="A93" s="49"/>
      <c r="B93" s="24"/>
      <c r="C93" s="25"/>
      <c r="D93" s="25"/>
      <c r="E93" s="62"/>
      <c r="F93" s="65"/>
      <c r="G93" s="57"/>
      <c r="H93" s="92"/>
      <c r="I93" s="25"/>
      <c r="J93" s="25"/>
      <c r="K93" s="25"/>
      <c r="L93" s="25"/>
      <c r="M93" s="25"/>
      <c r="N93" s="25"/>
    </row>
    <row r="94" spans="1:19" s="26" customFormat="1" x14ac:dyDescent="0.25">
      <c r="A94" s="49"/>
      <c r="B94" s="24"/>
      <c r="C94" s="25"/>
      <c r="D94" s="25"/>
      <c r="E94" s="62"/>
      <c r="F94" s="65"/>
      <c r="G94" s="57"/>
      <c r="H94" s="92"/>
      <c r="I94" s="25"/>
      <c r="J94" s="25"/>
      <c r="K94" s="25"/>
      <c r="L94" s="25"/>
      <c r="M94" s="25"/>
      <c r="N94" s="25"/>
    </row>
    <row r="95" spans="1:19" s="26" customFormat="1" x14ac:dyDescent="0.25">
      <c r="A95" s="49"/>
      <c r="B95" s="24"/>
      <c r="C95" s="25"/>
      <c r="D95" s="25"/>
      <c r="E95" s="62"/>
      <c r="F95" s="65"/>
      <c r="G95" s="57"/>
      <c r="H95" s="92"/>
      <c r="I95" s="25"/>
      <c r="J95" s="25"/>
      <c r="K95" s="25"/>
      <c r="L95" s="25"/>
      <c r="M95" s="25"/>
      <c r="N95" s="25"/>
    </row>
    <row r="96" spans="1:19" s="26" customFormat="1" x14ac:dyDescent="0.25">
      <c r="A96" s="49"/>
      <c r="B96" s="24"/>
      <c r="C96" s="25"/>
      <c r="D96" s="25"/>
      <c r="E96" s="62"/>
      <c r="F96" s="65"/>
      <c r="G96" s="57"/>
      <c r="H96" s="92"/>
      <c r="I96" s="25"/>
      <c r="J96" s="25"/>
      <c r="K96" s="25"/>
      <c r="L96" s="25"/>
      <c r="M96" s="25"/>
      <c r="N96" s="25"/>
    </row>
    <row r="97" spans="1:15" s="26" customFormat="1" x14ac:dyDescent="0.25">
      <c r="A97" s="49"/>
      <c r="B97" s="24"/>
      <c r="C97" s="25"/>
      <c r="D97" s="25"/>
      <c r="E97" s="62"/>
      <c r="F97" s="65"/>
      <c r="G97" s="57"/>
      <c r="H97" s="92"/>
      <c r="I97" s="25"/>
      <c r="J97" s="25"/>
      <c r="K97" s="25"/>
      <c r="L97" s="25"/>
      <c r="M97" s="25"/>
      <c r="N97" s="25"/>
    </row>
    <row r="98" spans="1:15" s="26" customFormat="1" x14ac:dyDescent="0.25">
      <c r="A98" s="49"/>
      <c r="B98" s="24"/>
      <c r="C98" s="25"/>
      <c r="D98" s="25"/>
      <c r="E98" s="62"/>
      <c r="F98" s="65"/>
      <c r="G98" s="57"/>
      <c r="H98" s="92"/>
      <c r="I98" s="25"/>
      <c r="J98" s="25"/>
      <c r="K98" s="25"/>
      <c r="L98" s="25"/>
      <c r="M98" s="25"/>
      <c r="N98" s="25"/>
    </row>
    <row r="99" spans="1:15" s="26" customFormat="1" x14ac:dyDescent="0.25">
      <c r="A99" s="49"/>
      <c r="B99" s="24"/>
      <c r="C99" s="25"/>
      <c r="D99" s="25"/>
      <c r="E99" s="62"/>
      <c r="F99" s="65"/>
      <c r="G99" s="57"/>
      <c r="H99" s="92"/>
      <c r="I99" s="25"/>
      <c r="J99" s="25"/>
      <c r="K99" s="25"/>
      <c r="L99" s="25"/>
      <c r="M99" s="25"/>
      <c r="N99" s="25"/>
    </row>
    <row r="100" spans="1:15" s="53" customFormat="1" x14ac:dyDescent="0.25">
      <c r="A100" s="50"/>
      <c r="B100" s="54"/>
      <c r="C100" s="51"/>
      <c r="D100" s="51"/>
      <c r="E100" s="63"/>
      <c r="F100" s="64"/>
      <c r="G100" s="57"/>
      <c r="H100" s="92"/>
      <c r="I100" s="52"/>
      <c r="J100" s="52"/>
      <c r="K100" s="52"/>
      <c r="L100" s="52"/>
      <c r="M100" s="52"/>
      <c r="N100" s="52"/>
    </row>
    <row r="101" spans="1:15" s="53" customFormat="1" x14ac:dyDescent="0.25">
      <c r="A101" s="50"/>
      <c r="B101" s="54"/>
      <c r="C101" s="51"/>
      <c r="D101" s="51"/>
      <c r="E101" s="63"/>
      <c r="F101" s="64"/>
      <c r="G101" s="80"/>
      <c r="H101" s="92"/>
      <c r="I101" s="52"/>
      <c r="J101" s="52"/>
      <c r="K101" s="52"/>
      <c r="L101" s="52"/>
      <c r="M101" s="52"/>
      <c r="N101" s="52"/>
    </row>
    <row r="102" spans="1:15" s="89" customFormat="1" x14ac:dyDescent="0.25">
      <c r="A102" s="82"/>
      <c r="B102" s="83"/>
      <c r="C102" s="83"/>
      <c r="D102" s="47"/>
      <c r="E102" s="78"/>
      <c r="F102" s="66"/>
      <c r="G102" s="66"/>
      <c r="H102" s="106"/>
      <c r="I102" s="84"/>
      <c r="J102" s="85"/>
      <c r="K102" s="85"/>
      <c r="L102" s="85"/>
      <c r="M102" s="86"/>
      <c r="N102" s="93"/>
    </row>
    <row r="103" spans="1:15" s="26" customFormat="1" x14ac:dyDescent="0.25">
      <c r="A103" s="44"/>
      <c r="B103" s="91"/>
      <c r="C103" s="91"/>
      <c r="D103" s="23"/>
      <c r="E103" s="67"/>
      <c r="F103" s="58"/>
      <c r="G103" s="41"/>
      <c r="H103" s="92"/>
      <c r="I103" s="67"/>
      <c r="J103" s="94"/>
      <c r="K103" s="94"/>
      <c r="L103" s="94"/>
      <c r="M103" s="95"/>
      <c r="N103" s="96"/>
      <c r="O103" s="97"/>
    </row>
    <row r="104" spans="1:15" s="26" customFormat="1" x14ac:dyDescent="0.25">
      <c r="A104" s="44"/>
      <c r="B104" s="91"/>
      <c r="C104" s="91"/>
      <c r="D104" s="23"/>
      <c r="E104" s="67"/>
      <c r="F104" s="58"/>
      <c r="G104" s="41"/>
      <c r="H104" s="92"/>
      <c r="I104" s="67"/>
      <c r="J104" s="94"/>
      <c r="K104" s="94"/>
      <c r="L104" s="94"/>
      <c r="M104" s="95"/>
      <c r="N104" s="96"/>
      <c r="O104" s="97"/>
    </row>
    <row r="105" spans="1:15" s="26" customFormat="1" x14ac:dyDescent="0.25">
      <c r="A105" s="44"/>
      <c r="B105" s="91"/>
      <c r="C105" s="91"/>
      <c r="D105" s="23"/>
      <c r="E105" s="67"/>
      <c r="F105" s="58"/>
      <c r="G105" s="41"/>
      <c r="H105" s="92"/>
      <c r="I105" s="67"/>
      <c r="J105" s="94"/>
      <c r="K105" s="94"/>
      <c r="L105" s="94"/>
      <c r="M105" s="95"/>
      <c r="N105" s="96"/>
      <c r="O105" s="97"/>
    </row>
    <row r="106" spans="1:15" s="26" customFormat="1" x14ac:dyDescent="0.25">
      <c r="A106" s="44"/>
      <c r="B106" s="91"/>
      <c r="C106" s="91"/>
      <c r="D106" s="23"/>
      <c r="E106" s="67"/>
      <c r="F106" s="58"/>
      <c r="G106" s="41"/>
      <c r="H106" s="92"/>
      <c r="I106" s="67"/>
      <c r="J106" s="94"/>
      <c r="K106" s="94"/>
      <c r="L106" s="94"/>
      <c r="M106" s="95"/>
      <c r="N106" s="96"/>
      <c r="O106" s="97"/>
    </row>
    <row r="107" spans="1:15" s="26" customFormat="1" ht="27.95" customHeight="1" x14ac:dyDescent="0.25">
      <c r="A107" s="44"/>
      <c r="B107" s="91"/>
      <c r="C107" s="91"/>
      <c r="D107" s="23"/>
      <c r="E107" s="67"/>
      <c r="F107" s="58"/>
      <c r="G107" s="41"/>
      <c r="H107" s="92"/>
      <c r="I107" s="67"/>
      <c r="J107" s="94"/>
      <c r="K107" s="94"/>
      <c r="L107" s="94"/>
      <c r="M107" s="98"/>
      <c r="N107" s="98"/>
      <c r="O107" s="97"/>
    </row>
    <row r="108" spans="1:15" s="26" customFormat="1" x14ac:dyDescent="0.25">
      <c r="A108" s="44"/>
      <c r="B108" s="91"/>
      <c r="C108" s="91"/>
      <c r="D108" s="23"/>
      <c r="E108" s="67"/>
      <c r="F108" s="58"/>
      <c r="G108" s="41"/>
      <c r="H108" s="92"/>
      <c r="I108" s="67"/>
      <c r="J108" s="94"/>
      <c r="K108" s="94"/>
      <c r="L108" s="94"/>
      <c r="M108" s="98"/>
      <c r="N108" s="98"/>
      <c r="O108" s="97"/>
    </row>
    <row r="109" spans="1:15" s="89" customFormat="1" x14ac:dyDescent="0.25">
      <c r="A109" s="82"/>
      <c r="B109" s="83"/>
      <c r="C109" s="83"/>
      <c r="D109" s="47"/>
      <c r="E109" s="78"/>
      <c r="F109" s="66"/>
      <c r="G109" s="66"/>
      <c r="H109" s="106"/>
      <c r="I109" s="84"/>
      <c r="J109" s="85"/>
      <c r="K109" s="85"/>
      <c r="L109" s="85"/>
      <c r="M109" s="86"/>
      <c r="N109" s="99"/>
    </row>
    <row r="110" spans="1:15" s="26" customFormat="1" x14ac:dyDescent="0.25">
      <c r="A110" s="44"/>
      <c r="B110" s="24"/>
      <c r="C110" s="24"/>
      <c r="D110" s="23"/>
      <c r="E110" s="67"/>
      <c r="F110" s="58"/>
      <c r="G110" s="57"/>
      <c r="H110" s="92"/>
      <c r="I110" s="67"/>
      <c r="J110" s="100"/>
      <c r="K110" s="98"/>
      <c r="L110" s="98"/>
      <c r="M110" s="98"/>
      <c r="N110" s="98"/>
      <c r="O110" s="97"/>
    </row>
    <row r="111" spans="1:15" s="26" customFormat="1" x14ac:dyDescent="0.25">
      <c r="A111" s="44"/>
      <c r="B111" s="24"/>
      <c r="C111" s="24"/>
      <c r="D111" s="23"/>
      <c r="E111" s="67"/>
      <c r="F111" s="58"/>
      <c r="G111" s="57"/>
      <c r="H111" s="92"/>
      <c r="I111" s="67"/>
      <c r="J111" s="100"/>
      <c r="K111" s="98"/>
      <c r="L111" s="98"/>
      <c r="M111" s="98"/>
      <c r="N111" s="98"/>
      <c r="O111" s="97"/>
    </row>
    <row r="112" spans="1:15" s="26" customFormat="1" x14ac:dyDescent="0.25">
      <c r="A112" s="44"/>
      <c r="B112" s="24"/>
      <c r="C112" s="24"/>
      <c r="D112" s="23"/>
      <c r="E112" s="67"/>
      <c r="F112" s="58"/>
      <c r="G112" s="57"/>
      <c r="H112" s="92"/>
      <c r="I112" s="67"/>
      <c r="J112" s="100"/>
      <c r="K112" s="98"/>
      <c r="L112" s="98"/>
      <c r="M112" s="98"/>
      <c r="N112" s="98"/>
      <c r="O112" s="97"/>
    </row>
    <row r="113" spans="1:15" s="26" customFormat="1" x14ac:dyDescent="0.25">
      <c r="A113" s="44"/>
      <c r="B113" s="24"/>
      <c r="C113" s="24"/>
      <c r="D113" s="23"/>
      <c r="E113" s="67"/>
      <c r="F113" s="58"/>
      <c r="G113" s="57"/>
      <c r="H113" s="92"/>
      <c r="I113" s="70"/>
      <c r="J113" s="98"/>
      <c r="K113" s="94"/>
      <c r="L113" s="94"/>
      <c r="M113" s="98"/>
      <c r="N113" s="98"/>
      <c r="O113" s="97"/>
    </row>
    <row r="114" spans="1:15" s="26" customFormat="1" x14ac:dyDescent="0.25">
      <c r="A114" s="44"/>
      <c r="B114" s="98"/>
      <c r="C114" s="98"/>
      <c r="D114" s="23"/>
      <c r="E114" s="70"/>
      <c r="F114" s="58"/>
      <c r="G114" s="57"/>
      <c r="H114" s="92"/>
      <c r="I114" s="70"/>
      <c r="J114" s="94"/>
      <c r="K114" s="94"/>
      <c r="L114" s="94"/>
      <c r="M114" s="98"/>
      <c r="N114" s="98"/>
      <c r="O114" s="97"/>
    </row>
    <row r="115" spans="1:15" x14ac:dyDescent="0.25">
      <c r="A115" s="82"/>
      <c r="B115" s="83"/>
      <c r="C115" s="83"/>
      <c r="D115" s="47"/>
      <c r="E115" s="78"/>
      <c r="F115" s="66"/>
      <c r="G115" s="66"/>
      <c r="H115" s="106"/>
      <c r="I115" s="84"/>
      <c r="J115" s="85"/>
      <c r="K115" s="85"/>
      <c r="L115" s="85"/>
      <c r="M115" s="86"/>
      <c r="N115" s="87"/>
    </row>
    <row r="116" spans="1:15" x14ac:dyDescent="0.25">
      <c r="A116" s="44"/>
      <c r="B116" s="91"/>
      <c r="C116" s="91"/>
      <c r="D116" s="23"/>
      <c r="E116" s="45"/>
      <c r="F116" s="58"/>
      <c r="G116" s="41"/>
      <c r="H116" s="92"/>
      <c r="I116" s="101"/>
      <c r="J116" s="94"/>
      <c r="K116" s="94"/>
      <c r="L116" s="94"/>
      <c r="M116" s="95"/>
      <c r="N116" s="96"/>
    </row>
    <row r="117" spans="1:15" x14ac:dyDescent="0.25">
      <c r="A117" s="44"/>
      <c r="B117" s="91"/>
      <c r="C117" s="91"/>
      <c r="D117" s="23"/>
      <c r="E117" s="45"/>
      <c r="F117" s="58"/>
      <c r="G117" s="41"/>
      <c r="H117" s="92"/>
      <c r="I117" s="101"/>
      <c r="J117" s="94"/>
      <c r="K117" s="94"/>
      <c r="L117" s="94"/>
      <c r="M117" s="95"/>
      <c r="N117" s="96"/>
    </row>
    <row r="118" spans="1:15" x14ac:dyDescent="0.25">
      <c r="A118" s="44"/>
      <c r="B118" s="91"/>
      <c r="C118" s="91"/>
      <c r="D118" s="23"/>
      <c r="E118" s="45"/>
      <c r="F118" s="58"/>
      <c r="G118" s="41"/>
      <c r="H118" s="92"/>
      <c r="I118" s="101"/>
      <c r="J118" s="94"/>
      <c r="K118" s="94"/>
      <c r="L118" s="94"/>
      <c r="M118" s="95"/>
      <c r="N118" s="96"/>
    </row>
    <row r="119" spans="1:15" x14ac:dyDescent="0.25">
      <c r="A119" s="44"/>
      <c r="B119" s="91"/>
      <c r="C119" s="91"/>
      <c r="D119" s="23"/>
      <c r="E119" s="45"/>
      <c r="F119" s="58"/>
      <c r="G119" s="41"/>
      <c r="H119" s="92"/>
      <c r="I119" s="25"/>
      <c r="J119" s="25"/>
      <c r="K119" s="25"/>
      <c r="L119" s="25"/>
      <c r="M119" s="25"/>
      <c r="N119" s="25"/>
    </row>
    <row r="120" spans="1:15" x14ac:dyDescent="0.25">
      <c r="A120" s="44"/>
      <c r="B120" s="91"/>
      <c r="C120" s="91"/>
      <c r="D120" s="23"/>
      <c r="E120" s="45"/>
      <c r="F120" s="58"/>
      <c r="G120" s="41"/>
      <c r="H120" s="92"/>
      <c r="I120" s="25"/>
      <c r="J120" s="25"/>
      <c r="K120" s="25"/>
      <c r="L120" s="25"/>
      <c r="M120" s="25"/>
      <c r="N120" s="25"/>
    </row>
    <row r="121" spans="1:15" x14ac:dyDescent="0.25">
      <c r="A121" s="49"/>
      <c r="B121" s="91"/>
      <c r="C121" s="91"/>
      <c r="D121" s="23"/>
      <c r="E121" s="45"/>
      <c r="F121" s="58"/>
      <c r="G121" s="41"/>
      <c r="H121" s="92"/>
      <c r="I121" s="25"/>
      <c r="J121" s="25"/>
      <c r="K121" s="25"/>
      <c r="L121" s="25"/>
      <c r="M121" s="25"/>
      <c r="N121" s="25"/>
    </row>
    <row r="122" spans="1:15" x14ac:dyDescent="0.25">
      <c r="A122" s="49"/>
      <c r="B122" s="91"/>
      <c r="C122" s="91"/>
      <c r="D122" s="23"/>
      <c r="E122" s="45"/>
      <c r="F122" s="58"/>
      <c r="G122" s="41"/>
      <c r="H122" s="92"/>
      <c r="I122" s="25"/>
      <c r="J122" s="25"/>
      <c r="K122" s="25"/>
      <c r="L122" s="25"/>
      <c r="M122" s="25"/>
      <c r="N122" s="25"/>
    </row>
    <row r="123" spans="1:15" x14ac:dyDescent="0.25">
      <c r="A123" s="49"/>
      <c r="B123" s="91"/>
      <c r="C123" s="91"/>
      <c r="D123" s="23"/>
      <c r="E123" s="45"/>
      <c r="F123" s="58"/>
      <c r="G123" s="41"/>
      <c r="H123" s="92"/>
      <c r="I123" s="25"/>
      <c r="J123" s="25"/>
      <c r="K123" s="25"/>
      <c r="L123" s="25"/>
      <c r="M123" s="25"/>
      <c r="N123" s="25"/>
    </row>
    <row r="124" spans="1:15" x14ac:dyDescent="0.25">
      <c r="A124" s="82"/>
      <c r="B124" s="83"/>
      <c r="C124" s="83"/>
      <c r="D124" s="47"/>
      <c r="E124" s="78"/>
      <c r="F124" s="66"/>
      <c r="G124" s="66"/>
      <c r="H124" s="92"/>
      <c r="I124" s="84"/>
      <c r="J124" s="85"/>
      <c r="K124" s="85"/>
      <c r="L124" s="85"/>
      <c r="M124" s="86"/>
      <c r="N124" s="87"/>
    </row>
    <row r="125" spans="1:15" x14ac:dyDescent="0.25">
      <c r="A125" s="44"/>
      <c r="B125" s="91"/>
      <c r="C125" s="91"/>
      <c r="D125" s="23"/>
      <c r="E125" s="45"/>
      <c r="F125" s="58"/>
      <c r="G125" s="41"/>
      <c r="H125" s="23"/>
      <c r="I125" s="101"/>
      <c r="J125" s="94"/>
      <c r="K125" s="94"/>
      <c r="L125" s="94"/>
      <c r="M125" s="95"/>
      <c r="N125" s="96"/>
    </row>
    <row r="126" spans="1:15" s="88" customFormat="1" x14ac:dyDescent="0.25">
      <c r="A126" s="82"/>
      <c r="B126" s="83"/>
      <c r="C126" s="83"/>
      <c r="D126" s="47"/>
      <c r="E126" s="78"/>
      <c r="F126" s="66"/>
      <c r="G126" s="66"/>
      <c r="H126" s="92"/>
      <c r="I126" s="84"/>
      <c r="J126" s="85"/>
      <c r="K126" s="85"/>
      <c r="L126" s="85"/>
      <c r="M126" s="86"/>
      <c r="N126" s="87"/>
    </row>
    <row r="127" spans="1:15" s="26" customFormat="1" x14ac:dyDescent="0.25">
      <c r="A127" s="44"/>
      <c r="B127" s="91"/>
      <c r="C127" s="91"/>
      <c r="D127" s="23"/>
      <c r="E127" s="45"/>
      <c r="F127" s="58"/>
      <c r="G127" s="41"/>
      <c r="H127" s="23"/>
      <c r="I127" s="101"/>
      <c r="J127" s="94"/>
      <c r="K127" s="94"/>
      <c r="L127" s="94"/>
      <c r="M127" s="95"/>
      <c r="N127" s="96"/>
      <c r="O127" s="97"/>
    </row>
  </sheetData>
  <autoFilter ref="A3:S4"/>
  <mergeCells count="2">
    <mergeCell ref="A1:N1"/>
    <mergeCell ref="A2:N2"/>
  </mergeCell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1"/>
  <sheetViews>
    <sheetView topLeftCell="C1" zoomScale="115" zoomScaleNormal="115" workbookViewId="0">
      <selection activeCell="H9" sqref="H9"/>
    </sheetView>
  </sheetViews>
  <sheetFormatPr defaultColWidth="10.85546875" defaultRowHeight="12.75" x14ac:dyDescent="0.25"/>
  <cols>
    <col min="1" max="1" width="16.42578125" style="122" customWidth="1"/>
    <col min="2" max="3" width="15.42578125" style="122" customWidth="1"/>
    <col min="4" max="4" width="16.85546875" style="122" customWidth="1"/>
    <col min="5" max="5" width="17" style="122" customWidth="1"/>
    <col min="6" max="7" width="22.42578125" style="122" customWidth="1"/>
    <col min="8" max="8" width="16.28515625" style="122" customWidth="1"/>
    <col min="9" max="9" width="15.42578125" style="122" customWidth="1"/>
    <col min="10" max="10" width="23" style="122" customWidth="1"/>
    <col min="11" max="12" width="10.85546875" style="107"/>
    <col min="13" max="13" width="14" style="107" customWidth="1"/>
    <col min="14" max="16384" width="10.85546875" style="107"/>
  </cols>
  <sheetData>
    <row r="1" spans="1:13" ht="38.25" x14ac:dyDescent="0.25">
      <c r="A1" s="232" t="s">
        <v>2</v>
      </c>
      <c r="B1" s="233" t="s">
        <v>8</v>
      </c>
      <c r="C1" s="233" t="s">
        <v>227</v>
      </c>
      <c r="D1" s="233" t="s">
        <v>34</v>
      </c>
      <c r="E1" s="234" t="s">
        <v>35</v>
      </c>
      <c r="F1" s="234" t="s">
        <v>87</v>
      </c>
      <c r="G1" s="235" t="s">
        <v>89</v>
      </c>
      <c r="H1" s="233" t="s">
        <v>228</v>
      </c>
      <c r="I1" s="236" t="s">
        <v>36</v>
      </c>
      <c r="J1" s="237" t="s">
        <v>74</v>
      </c>
      <c r="L1" s="164" t="s">
        <v>66</v>
      </c>
      <c r="M1" s="221"/>
    </row>
    <row r="2" spans="1:13" ht="15" x14ac:dyDescent="0.25">
      <c r="A2" s="121" t="s">
        <v>42</v>
      </c>
      <c r="B2" s="121" t="s">
        <v>14</v>
      </c>
      <c r="C2" s="238">
        <f>Lydia!G4</f>
        <v>40900</v>
      </c>
      <c r="D2" s="239">
        <f>'Personal Recieved'!D6+'Balance UGX'!M2</f>
        <v>2151500</v>
      </c>
      <c r="E2" s="239">
        <f>GETPIVOTDATA("Sum of Spent  in national currency (UGX)",'Personal Costs'!$A$3,"Name","Lydia")</f>
        <v>2349700</v>
      </c>
      <c r="F2" s="239"/>
      <c r="G2" s="238"/>
      <c r="H2" s="240">
        <f>Lydia!G115</f>
        <v>-157300</v>
      </c>
      <c r="I2" s="241">
        <f>C2+D2-E2+F2-G2</f>
        <v>-157300</v>
      </c>
      <c r="J2" s="242">
        <f t="shared" ref="J2:J4" si="0">H2-I2</f>
        <v>0</v>
      </c>
      <c r="K2" s="107" t="s">
        <v>15</v>
      </c>
      <c r="L2" s="121" t="s">
        <v>42</v>
      </c>
      <c r="M2" s="165">
        <f>GETPIVOTDATA("Spent  in national currency (UGX)",'Airtime summary'!$A$12,"Name","Lydia")</f>
        <v>150000</v>
      </c>
    </row>
    <row r="3" spans="1:13" ht="15" x14ac:dyDescent="0.25">
      <c r="A3" s="121"/>
      <c r="B3" s="202"/>
      <c r="C3" s="238"/>
      <c r="D3" s="239"/>
      <c r="E3" s="239"/>
      <c r="F3" s="239"/>
      <c r="G3" s="238"/>
      <c r="H3" s="240"/>
      <c r="I3" s="241"/>
      <c r="J3" s="242"/>
      <c r="L3" s="121"/>
      <c r="M3" s="165"/>
    </row>
    <row r="4" spans="1:13" ht="15" x14ac:dyDescent="0.25">
      <c r="A4" s="121" t="s">
        <v>65</v>
      </c>
      <c r="B4" s="202"/>
      <c r="C4" s="238">
        <f>'Airtime summary'!G4</f>
        <v>0</v>
      </c>
      <c r="D4" s="239">
        <v>0</v>
      </c>
      <c r="E4" s="239">
        <v>0</v>
      </c>
      <c r="F4" s="239"/>
      <c r="G4" s="238"/>
      <c r="H4" s="240">
        <f>'Airtime summary'!G10</f>
        <v>0</v>
      </c>
      <c r="I4" s="241">
        <f>'Airtime summary'!G11</f>
        <v>0</v>
      </c>
      <c r="J4" s="242">
        <f t="shared" si="0"/>
        <v>0</v>
      </c>
      <c r="L4" s="222"/>
      <c r="M4" s="221"/>
    </row>
    <row r="5" spans="1:13" s="108" customFormat="1" ht="15" x14ac:dyDescent="0.25">
      <c r="A5" s="243"/>
      <c r="B5" s="244"/>
      <c r="C5" s="245"/>
      <c r="D5" s="245"/>
      <c r="E5" s="246"/>
      <c r="F5" s="326" t="s">
        <v>88</v>
      </c>
      <c r="G5" s="327" t="s">
        <v>73</v>
      </c>
      <c r="H5" s="245"/>
      <c r="I5" s="247"/>
      <c r="J5" s="242"/>
      <c r="L5"/>
      <c r="M5" s="290">
        <f>SUM(M2:M3)</f>
        <v>150000</v>
      </c>
    </row>
    <row r="6" spans="1:13" x14ac:dyDescent="0.2">
      <c r="A6" s="248" t="s">
        <v>75</v>
      </c>
      <c r="B6" s="249"/>
      <c r="C6" s="250">
        <f>SUM(C2:C5)</f>
        <v>40900</v>
      </c>
      <c r="D6" s="250">
        <f>SUM(D2:D5)</f>
        <v>2151500</v>
      </c>
      <c r="E6" s="250">
        <f>SUM(E2:E5)</f>
        <v>2349700</v>
      </c>
      <c r="F6" s="249"/>
      <c r="G6" s="251"/>
      <c r="H6" s="252">
        <f>SUM(H2:H5)</f>
        <v>-157300</v>
      </c>
      <c r="I6" s="253">
        <f>SUM(I2:I5)</f>
        <v>-157300</v>
      </c>
      <c r="J6" s="254">
        <f>H6-I6</f>
        <v>0</v>
      </c>
    </row>
    <row r="7" spans="1:13" x14ac:dyDescent="0.2">
      <c r="A7" s="255"/>
      <c r="B7" s="256"/>
      <c r="C7" s="257"/>
      <c r="D7" s="258"/>
      <c r="E7" s="258"/>
      <c r="F7" s="258"/>
      <c r="G7" s="258"/>
      <c r="H7" s="257"/>
      <c r="I7" s="259"/>
      <c r="J7" s="242"/>
    </row>
    <row r="8" spans="1:13" x14ac:dyDescent="0.2">
      <c r="A8" s="260" t="s">
        <v>76</v>
      </c>
      <c r="B8" s="261"/>
      <c r="C8" s="262">
        <f>'Bank reconciliation UGX'!D14</f>
        <v>3296</v>
      </c>
      <c r="D8" s="304">
        <v>0</v>
      </c>
      <c r="E8" s="262">
        <f>GETPIVOTDATA("Sum of Spent  in national currency (UGX)",'Personal Costs'!$A$3,"Name","Bank UGX")</f>
        <v>2000</v>
      </c>
      <c r="F8" s="262">
        <f>'Bank reconciliation UGX'!D15</f>
        <v>19472780</v>
      </c>
      <c r="G8" s="262">
        <f>'Bank reconciliation UGX'!E15+'Bank reconciliation UGX'!E16</f>
        <v>4990000</v>
      </c>
      <c r="H8" s="262">
        <f>'Bank reconciliation UGX'!D18</f>
        <v>14484076</v>
      </c>
      <c r="I8" s="263">
        <f>C8+D8-E8+F8-G8</f>
        <v>14484076</v>
      </c>
      <c r="J8" s="242">
        <f>H8-I8</f>
        <v>0</v>
      </c>
    </row>
    <row r="9" spans="1:13" x14ac:dyDescent="0.2">
      <c r="A9" s="260" t="s">
        <v>95</v>
      </c>
      <c r="B9" s="261"/>
      <c r="C9" s="262">
        <f>'UGX-Operational Account'!D14</f>
        <v>600943</v>
      </c>
      <c r="D9" s="304">
        <f>'UGX-Operational Account'!D15</f>
        <v>26646400</v>
      </c>
      <c r="E9" s="262">
        <f>GETPIVOTDATA("Sum of Spent  in national currency (UGX)",'Personal Costs'!$A$3,"Name","UGX OPP")</f>
        <v>9389660</v>
      </c>
      <c r="F9" s="262">
        <f>'UGX-Operational Account'!D26</f>
        <v>4990000</v>
      </c>
      <c r="G9" s="262">
        <f>'UGX-Operational Account'!E16+'UGX-Operational Account'!E17+'UGX-Operational Account'!E27</f>
        <v>22203780</v>
      </c>
      <c r="H9" s="262">
        <f>'UGX-Operational Account'!D33</f>
        <v>643903</v>
      </c>
      <c r="I9" s="263">
        <f>C9+D9-E9+F9-G9</f>
        <v>643903</v>
      </c>
      <c r="J9" s="242">
        <f>H9-I9</f>
        <v>0</v>
      </c>
    </row>
    <row r="10" spans="1:13" x14ac:dyDescent="0.2">
      <c r="A10" s="264" t="s">
        <v>77</v>
      </c>
      <c r="B10" s="265"/>
      <c r="C10" s="265">
        <f t="shared" ref="C10:I10" si="1">SUM(C8:C9)</f>
        <v>604239</v>
      </c>
      <c r="D10" s="265">
        <f t="shared" si="1"/>
        <v>26646400</v>
      </c>
      <c r="E10" s="454">
        <f t="shared" si="1"/>
        <v>9391660</v>
      </c>
      <c r="F10" s="265">
        <f t="shared" si="1"/>
        <v>24462780</v>
      </c>
      <c r="G10" s="265">
        <f t="shared" si="1"/>
        <v>27193780</v>
      </c>
      <c r="H10" s="265">
        <f t="shared" si="1"/>
        <v>15127979</v>
      </c>
      <c r="I10" s="266">
        <f t="shared" si="1"/>
        <v>15127979</v>
      </c>
      <c r="J10" s="267">
        <f>H10-I10</f>
        <v>0</v>
      </c>
    </row>
    <row r="11" spans="1:13" x14ac:dyDescent="0.2">
      <c r="A11" s="268" t="s">
        <v>78</v>
      </c>
      <c r="B11" s="269"/>
      <c r="C11" s="269"/>
      <c r="D11" s="334"/>
      <c r="E11" s="453"/>
      <c r="F11" s="269"/>
      <c r="G11" s="269"/>
      <c r="H11" s="269"/>
      <c r="I11" s="270"/>
      <c r="J11" s="271"/>
    </row>
    <row r="12" spans="1:13" ht="13.5" thickBot="1" x14ac:dyDescent="0.25">
      <c r="A12" s="272"/>
      <c r="B12" s="273"/>
      <c r="C12" s="273"/>
      <c r="D12" s="273"/>
      <c r="E12" s="273"/>
      <c r="F12" s="273"/>
      <c r="G12" s="273"/>
      <c r="H12" s="273"/>
      <c r="I12" s="274"/>
      <c r="J12" s="242"/>
    </row>
    <row r="13" spans="1:13" ht="13.5" thickBot="1" x14ac:dyDescent="0.25">
      <c r="A13" s="275" t="s">
        <v>79</v>
      </c>
      <c r="B13" s="276"/>
      <c r="C13" s="276"/>
      <c r="D13" s="276"/>
      <c r="E13" s="276">
        <f>E6+E10</f>
        <v>11741360</v>
      </c>
      <c r="F13" s="276"/>
      <c r="G13" s="276"/>
      <c r="H13" s="276"/>
      <c r="I13" s="277"/>
      <c r="J13" s="278"/>
    </row>
    <row r="14" spans="1:13" x14ac:dyDescent="0.2">
      <c r="A14" s="279"/>
      <c r="B14" s="280"/>
      <c r="C14" s="280"/>
      <c r="D14" s="280"/>
      <c r="E14" s="280"/>
      <c r="F14" s="280"/>
      <c r="G14" s="280">
        <f>G10-F15</f>
        <v>24462780</v>
      </c>
      <c r="H14" s="280"/>
      <c r="I14" s="281"/>
      <c r="J14" s="242"/>
    </row>
    <row r="15" spans="1:13" ht="15.75" x14ac:dyDescent="0.25">
      <c r="A15" s="282" t="s">
        <v>37</v>
      </c>
      <c r="B15" s="283"/>
      <c r="C15" s="284">
        <f>'UGX Cash Box May'!G3</f>
        <v>1513286</v>
      </c>
      <c r="D15" s="285">
        <f>'Personal Recieved'!C10</f>
        <v>105300</v>
      </c>
      <c r="E15" s="285">
        <f>GETPIVOTDATA("Sum of spent in national currency (Ugx)",'Personal Recieved'!$A$4)</f>
        <v>2256800</v>
      </c>
      <c r="F15" s="285">
        <f>'UGX-Operational Account'!E16+'UGX-Operational Account'!E27</f>
        <v>2731000</v>
      </c>
      <c r="G15" s="285">
        <v>0</v>
      </c>
      <c r="H15" s="285">
        <f>'UGX Cash Box May'!G36</f>
        <v>2092786</v>
      </c>
      <c r="I15" s="286">
        <f>C15+D15-E15+F15</f>
        <v>2092786</v>
      </c>
      <c r="J15" s="242">
        <f t="shared" ref="J15" si="2">H15-I15</f>
        <v>0</v>
      </c>
      <c r="K15" s="292"/>
    </row>
    <row r="16" spans="1:13" ht="16.5" thickBot="1" x14ac:dyDescent="0.3">
      <c r="A16" s="287"/>
      <c r="B16" s="288"/>
      <c r="C16" s="288"/>
      <c r="D16" s="288"/>
      <c r="E16" s="288"/>
      <c r="F16" s="288"/>
      <c r="G16" s="288"/>
      <c r="H16" s="288"/>
      <c r="I16" s="288"/>
      <c r="J16" s="452"/>
      <c r="K16" s="293"/>
    </row>
    <row r="17" spans="1:11" ht="15.75" x14ac:dyDescent="0.25">
      <c r="A17" s="223"/>
      <c r="B17" s="224"/>
      <c r="C17" s="224"/>
      <c r="D17" s="645" t="s">
        <v>38</v>
      </c>
      <c r="E17" s="645"/>
      <c r="F17" s="224"/>
      <c r="G17" s="224"/>
      <c r="H17" s="224"/>
      <c r="I17" s="295"/>
      <c r="J17" s="296"/>
      <c r="K17" s="294"/>
    </row>
    <row r="18" spans="1:11" ht="47.25" x14ac:dyDescent="0.25">
      <c r="A18" s="226"/>
      <c r="B18" s="227"/>
      <c r="C18" s="227" t="s">
        <v>229</v>
      </c>
      <c r="D18" s="227" t="s">
        <v>67</v>
      </c>
      <c r="E18" s="227" t="s">
        <v>68</v>
      </c>
      <c r="F18" s="227"/>
      <c r="G18" s="227"/>
      <c r="H18" s="227" t="s">
        <v>230</v>
      </c>
      <c r="I18" s="227" t="s">
        <v>69</v>
      </c>
      <c r="J18" s="228" t="s">
        <v>70</v>
      </c>
    </row>
    <row r="19" spans="1:11" ht="32.25" thickBot="1" x14ac:dyDescent="0.3">
      <c r="A19" s="229" t="s">
        <v>71</v>
      </c>
      <c r="B19" s="230"/>
      <c r="C19" s="230">
        <f>C15+C10+C6</f>
        <v>2158425</v>
      </c>
      <c r="D19" s="230">
        <f>D9</f>
        <v>26646400</v>
      </c>
      <c r="E19" s="230">
        <f>E13</f>
        <v>11741360</v>
      </c>
      <c r="F19" s="230"/>
      <c r="G19" s="230"/>
      <c r="H19" s="230">
        <f>H15+H10+H6+G19</f>
        <v>17063465</v>
      </c>
      <c r="I19" s="230">
        <f>C19+D19-E19</f>
        <v>17063465</v>
      </c>
      <c r="J19" s="231">
        <f>H19-I19</f>
        <v>0</v>
      </c>
      <c r="K19" s="303"/>
    </row>
    <row r="23" spans="1:11" x14ac:dyDescent="0.25">
      <c r="G23" s="507"/>
    </row>
    <row r="180" spans="1:15" x14ac:dyDescent="0.25">
      <c r="A180" s="291"/>
      <c r="B180" s="291"/>
      <c r="C180" s="291"/>
      <c r="D180" s="291"/>
      <c r="E180" s="291"/>
      <c r="F180" s="291"/>
      <c r="G180" s="291"/>
      <c r="H180" s="291"/>
      <c r="I180" s="291"/>
      <c r="J180" s="291"/>
      <c r="K180" s="333"/>
      <c r="L180" s="333"/>
      <c r="M180" s="333"/>
      <c r="N180" s="333"/>
      <c r="O180" s="333"/>
    </row>
    <row r="181" spans="1:15" x14ac:dyDescent="0.25">
      <c r="A181" s="291"/>
      <c r="B181" s="291"/>
      <c r="C181" s="291"/>
      <c r="D181" s="291"/>
      <c r="E181" s="291"/>
      <c r="F181" s="291"/>
      <c r="G181" s="291"/>
      <c r="H181" s="291"/>
      <c r="I181" s="291"/>
      <c r="J181" s="291"/>
      <c r="K181" s="333"/>
      <c r="L181" s="333"/>
      <c r="M181" s="333"/>
      <c r="N181" s="333"/>
      <c r="O181" s="333"/>
    </row>
    <row r="182" spans="1:15" x14ac:dyDescent="0.25">
      <c r="A182" s="291"/>
      <c r="B182" s="291"/>
      <c r="C182" s="291"/>
      <c r="D182" s="291"/>
      <c r="E182" s="291"/>
      <c r="F182" s="291"/>
      <c r="G182" s="291"/>
      <c r="H182" s="291"/>
      <c r="I182" s="291"/>
      <c r="J182" s="291"/>
      <c r="K182" s="333"/>
      <c r="L182" s="333"/>
      <c r="M182" s="333"/>
      <c r="N182" s="333"/>
      <c r="O182" s="333"/>
    </row>
    <row r="183" spans="1:15" x14ac:dyDescent="0.25">
      <c r="A183" s="291"/>
      <c r="B183" s="291"/>
      <c r="C183" s="291"/>
      <c r="D183" s="291"/>
      <c r="E183" s="291"/>
      <c r="F183" s="291"/>
      <c r="G183" s="291"/>
      <c r="H183" s="291"/>
      <c r="I183" s="291"/>
      <c r="J183" s="291"/>
      <c r="K183" s="333"/>
      <c r="L183" s="333"/>
      <c r="M183" s="333"/>
      <c r="N183" s="333"/>
      <c r="O183" s="333"/>
    </row>
    <row r="184" spans="1:15" x14ac:dyDescent="0.25">
      <c r="A184" s="291"/>
      <c r="B184" s="291"/>
      <c r="C184" s="291"/>
      <c r="D184" s="291"/>
      <c r="E184" s="291"/>
      <c r="F184" s="291"/>
      <c r="G184" s="291"/>
      <c r="H184" s="291"/>
      <c r="I184" s="291"/>
      <c r="J184" s="291"/>
      <c r="K184" s="333"/>
      <c r="L184" s="333"/>
      <c r="M184" s="333"/>
      <c r="N184" s="333"/>
      <c r="O184" s="333"/>
    </row>
    <row r="185" spans="1:15" x14ac:dyDescent="0.25">
      <c r="A185" s="291"/>
      <c r="B185" s="291"/>
      <c r="C185" s="291"/>
      <c r="D185" s="291"/>
      <c r="E185" s="291"/>
      <c r="F185" s="291"/>
      <c r="G185" s="291"/>
      <c r="H185" s="291"/>
      <c r="I185" s="291"/>
      <c r="J185" s="291"/>
      <c r="K185" s="333"/>
      <c r="L185" s="333"/>
      <c r="M185" s="333"/>
      <c r="N185" s="333"/>
      <c r="O185" s="333"/>
    </row>
    <row r="186" spans="1:15" x14ac:dyDescent="0.25">
      <c r="A186" s="291"/>
      <c r="B186" s="291"/>
      <c r="C186" s="291"/>
      <c r="D186" s="291"/>
      <c r="E186" s="291"/>
      <c r="F186" s="291"/>
      <c r="G186" s="291"/>
      <c r="H186" s="291"/>
      <c r="I186" s="291"/>
      <c r="J186" s="291"/>
      <c r="K186" s="333"/>
      <c r="L186" s="333"/>
      <c r="M186" s="333"/>
      <c r="N186" s="333"/>
      <c r="O186" s="333"/>
    </row>
    <row r="187" spans="1:15" x14ac:dyDescent="0.25">
      <c r="A187" s="291"/>
      <c r="B187" s="291"/>
      <c r="C187" s="291"/>
      <c r="D187" s="291"/>
      <c r="E187" s="291"/>
      <c r="F187" s="291"/>
      <c r="G187" s="291"/>
      <c r="H187" s="291"/>
      <c r="I187" s="291"/>
      <c r="J187" s="291"/>
      <c r="K187" s="333"/>
      <c r="L187" s="333"/>
      <c r="M187" s="333"/>
      <c r="N187" s="333"/>
      <c r="O187" s="333"/>
    </row>
    <row r="188" spans="1:15" x14ac:dyDescent="0.25">
      <c r="A188" s="291"/>
      <c r="B188" s="291"/>
      <c r="C188" s="291"/>
      <c r="D188" s="291"/>
      <c r="E188" s="291"/>
      <c r="F188" s="291"/>
      <c r="G188" s="291"/>
      <c r="H188" s="291"/>
      <c r="I188" s="291"/>
      <c r="J188" s="291"/>
      <c r="K188" s="333"/>
      <c r="L188" s="333"/>
      <c r="M188" s="333"/>
      <c r="N188" s="333"/>
      <c r="O188" s="333"/>
    </row>
    <row r="189" spans="1:15" x14ac:dyDescent="0.25">
      <c r="A189" s="291"/>
      <c r="B189" s="291"/>
      <c r="C189" s="291"/>
      <c r="D189" s="291"/>
      <c r="E189" s="291"/>
      <c r="F189" s="291"/>
      <c r="G189" s="291"/>
      <c r="H189" s="291"/>
      <c r="I189" s="291"/>
      <c r="J189" s="291"/>
      <c r="K189" s="333"/>
      <c r="L189" s="333"/>
      <c r="M189" s="333"/>
      <c r="N189" s="333"/>
      <c r="O189" s="333"/>
    </row>
    <row r="190" spans="1:15" x14ac:dyDescent="0.25">
      <c r="A190" s="291"/>
      <c r="B190" s="291"/>
      <c r="C190" s="291"/>
      <c r="D190" s="291"/>
      <c r="E190" s="291"/>
      <c r="F190" s="291"/>
      <c r="G190" s="291"/>
      <c r="H190" s="291"/>
      <c r="I190" s="291"/>
      <c r="J190" s="291"/>
      <c r="K190" s="333"/>
      <c r="L190" s="333"/>
      <c r="M190" s="333"/>
      <c r="N190" s="333"/>
      <c r="O190" s="333"/>
    </row>
    <row r="191" spans="1:15" x14ac:dyDescent="0.25">
      <c r="A191" s="291"/>
      <c r="B191" s="291"/>
      <c r="C191" s="291"/>
      <c r="D191" s="291"/>
      <c r="E191" s="291"/>
      <c r="F191" s="291"/>
      <c r="G191" s="291"/>
      <c r="H191" s="291"/>
      <c r="I191" s="291"/>
      <c r="J191" s="291"/>
      <c r="K191" s="333"/>
      <c r="L191" s="333"/>
      <c r="M191" s="333"/>
      <c r="N191" s="333"/>
      <c r="O191" s="333"/>
    </row>
    <row r="192" spans="1:15" x14ac:dyDescent="0.25">
      <c r="A192" s="291"/>
      <c r="B192" s="291"/>
      <c r="C192" s="291"/>
      <c r="D192" s="291"/>
      <c r="E192" s="291"/>
      <c r="F192" s="291"/>
      <c r="G192" s="291"/>
      <c r="H192" s="291"/>
      <c r="I192" s="291"/>
      <c r="J192" s="291"/>
      <c r="K192" s="333"/>
      <c r="L192" s="333"/>
      <c r="M192" s="333"/>
      <c r="N192" s="333"/>
      <c r="O192" s="333"/>
    </row>
    <row r="193" spans="1:15" x14ac:dyDescent="0.25">
      <c r="A193" s="291"/>
      <c r="B193" s="291"/>
      <c r="C193" s="291"/>
      <c r="D193" s="291"/>
      <c r="E193" s="291"/>
      <c r="F193" s="291"/>
      <c r="G193" s="291"/>
      <c r="H193" s="291"/>
      <c r="I193" s="291"/>
      <c r="J193" s="291"/>
      <c r="K193" s="333"/>
      <c r="L193" s="333"/>
      <c r="M193" s="333"/>
      <c r="N193" s="333"/>
      <c r="O193" s="333"/>
    </row>
    <row r="194" spans="1:15" x14ac:dyDescent="0.25">
      <c r="A194" s="291"/>
      <c r="B194" s="291"/>
      <c r="C194" s="291"/>
      <c r="D194" s="291"/>
      <c r="E194" s="291"/>
      <c r="F194" s="291"/>
      <c r="G194" s="291"/>
      <c r="H194" s="291"/>
      <c r="I194" s="291"/>
      <c r="J194" s="291"/>
      <c r="K194" s="333"/>
      <c r="L194" s="333"/>
      <c r="M194" s="333"/>
      <c r="N194" s="333"/>
      <c r="O194" s="333"/>
    </row>
    <row r="195" spans="1:15" x14ac:dyDescent="0.25">
      <c r="A195" s="291"/>
      <c r="B195" s="291"/>
      <c r="C195" s="291"/>
      <c r="D195" s="291"/>
      <c r="E195" s="291"/>
      <c r="F195" s="291"/>
      <c r="G195" s="291"/>
      <c r="H195" s="291"/>
      <c r="I195" s="291"/>
      <c r="J195" s="291"/>
      <c r="K195" s="333"/>
      <c r="L195" s="333"/>
      <c r="M195" s="333"/>
      <c r="N195" s="333"/>
      <c r="O195" s="333"/>
    </row>
    <row r="196" spans="1:15" x14ac:dyDescent="0.25">
      <c r="A196" s="291"/>
      <c r="B196" s="291"/>
      <c r="C196" s="291"/>
      <c r="D196" s="291"/>
      <c r="E196" s="291"/>
      <c r="F196" s="291"/>
      <c r="G196" s="291"/>
      <c r="H196" s="291"/>
      <c r="I196" s="291"/>
      <c r="J196" s="291"/>
      <c r="K196" s="333"/>
      <c r="L196" s="333"/>
      <c r="M196" s="333"/>
      <c r="N196" s="333"/>
      <c r="O196" s="333"/>
    </row>
    <row r="197" spans="1:15" x14ac:dyDescent="0.25">
      <c r="A197" s="291"/>
      <c r="B197" s="291"/>
      <c r="C197" s="291"/>
      <c r="D197" s="291"/>
      <c r="E197" s="291"/>
      <c r="F197" s="291"/>
      <c r="G197" s="291"/>
      <c r="H197" s="291"/>
      <c r="I197" s="291"/>
      <c r="J197" s="291"/>
      <c r="K197" s="333"/>
      <c r="L197" s="333"/>
      <c r="M197" s="333"/>
      <c r="N197" s="333"/>
      <c r="O197" s="333"/>
    </row>
    <row r="198" spans="1:15" x14ac:dyDescent="0.25">
      <c r="A198" s="291"/>
      <c r="B198" s="291"/>
      <c r="C198" s="291"/>
      <c r="D198" s="291"/>
      <c r="E198" s="291"/>
      <c r="F198" s="291"/>
      <c r="G198" s="291"/>
      <c r="H198" s="291"/>
      <c r="I198" s="291"/>
      <c r="J198" s="291"/>
      <c r="K198" s="333"/>
      <c r="L198" s="333"/>
      <c r="M198" s="333"/>
      <c r="N198" s="333"/>
      <c r="O198" s="333"/>
    </row>
    <row r="199" spans="1:15" x14ac:dyDescent="0.25">
      <c r="A199" s="291"/>
      <c r="B199" s="291"/>
      <c r="C199" s="291"/>
      <c r="D199" s="291"/>
      <c r="E199" s="291"/>
      <c r="F199" s="291"/>
      <c r="G199" s="291"/>
      <c r="H199" s="291"/>
      <c r="I199" s="291"/>
      <c r="J199" s="291"/>
      <c r="K199" s="333"/>
      <c r="L199" s="333"/>
      <c r="M199" s="333"/>
      <c r="N199" s="333"/>
      <c r="O199" s="333"/>
    </row>
    <row r="200" spans="1:15" x14ac:dyDescent="0.25">
      <c r="A200" s="291"/>
      <c r="B200" s="291"/>
      <c r="C200" s="291"/>
      <c r="D200" s="291"/>
      <c r="E200" s="291"/>
      <c r="F200" s="291"/>
      <c r="G200" s="291"/>
      <c r="H200" s="291"/>
      <c r="I200" s="291"/>
      <c r="J200" s="291"/>
      <c r="K200" s="333"/>
      <c r="L200" s="333"/>
      <c r="M200" s="333"/>
      <c r="N200" s="333"/>
      <c r="O200" s="333"/>
    </row>
    <row r="201" spans="1:15" x14ac:dyDescent="0.25">
      <c r="A201" s="291"/>
      <c r="B201" s="291"/>
      <c r="C201" s="291"/>
      <c r="D201" s="291"/>
      <c r="E201" s="291"/>
      <c r="F201" s="291"/>
      <c r="G201" s="291"/>
      <c r="H201" s="291"/>
      <c r="I201" s="291"/>
      <c r="J201" s="291"/>
      <c r="K201" s="333"/>
      <c r="L201" s="333"/>
      <c r="M201" s="333"/>
      <c r="N201" s="333"/>
      <c r="O201" s="333"/>
    </row>
    <row r="202" spans="1:15" x14ac:dyDescent="0.25">
      <c r="A202" s="291"/>
      <c r="B202" s="291"/>
      <c r="C202" s="291"/>
      <c r="D202" s="291"/>
      <c r="E202" s="291"/>
      <c r="F202" s="291"/>
      <c r="G202" s="291"/>
      <c r="H202" s="291"/>
      <c r="I202" s="291"/>
      <c r="J202" s="291"/>
      <c r="K202" s="333"/>
      <c r="L202" s="333"/>
      <c r="M202" s="333"/>
      <c r="N202" s="333"/>
      <c r="O202" s="333"/>
    </row>
    <row r="203" spans="1:15" x14ac:dyDescent="0.25">
      <c r="A203" s="291"/>
      <c r="B203" s="291"/>
      <c r="C203" s="291"/>
      <c r="D203" s="291"/>
      <c r="E203" s="291"/>
      <c r="F203" s="291"/>
      <c r="G203" s="291"/>
      <c r="H203" s="291"/>
      <c r="I203" s="291"/>
      <c r="J203" s="291"/>
      <c r="K203" s="333"/>
      <c r="L203" s="333"/>
      <c r="M203" s="333"/>
      <c r="N203" s="333"/>
      <c r="O203" s="333"/>
    </row>
    <row r="204" spans="1:15" x14ac:dyDescent="0.25">
      <c r="A204" s="291"/>
      <c r="B204" s="291"/>
      <c r="C204" s="291"/>
      <c r="D204" s="291"/>
      <c r="E204" s="291"/>
      <c r="F204" s="291"/>
      <c r="G204" s="291"/>
      <c r="H204" s="291"/>
      <c r="I204" s="291"/>
      <c r="J204" s="291"/>
      <c r="K204" s="333"/>
      <c r="L204" s="333"/>
      <c r="M204" s="333"/>
      <c r="N204" s="333"/>
      <c r="O204" s="333"/>
    </row>
    <row r="205" spans="1:15" x14ac:dyDescent="0.25">
      <c r="A205" s="291"/>
      <c r="B205" s="291"/>
      <c r="C205" s="291"/>
      <c r="D205" s="291"/>
      <c r="E205" s="291"/>
      <c r="F205" s="291"/>
      <c r="G205" s="291"/>
      <c r="H205" s="291"/>
      <c r="I205" s="291"/>
      <c r="J205" s="291"/>
      <c r="K205" s="333"/>
      <c r="L205" s="333"/>
      <c r="M205" s="333"/>
      <c r="N205" s="333"/>
      <c r="O205" s="333"/>
    </row>
    <row r="206" spans="1:15" x14ac:dyDescent="0.25">
      <c r="A206" s="291"/>
      <c r="B206" s="291"/>
      <c r="C206" s="291"/>
      <c r="D206" s="291"/>
      <c r="E206" s="291"/>
      <c r="F206" s="291"/>
      <c r="G206" s="291"/>
      <c r="H206" s="291"/>
      <c r="I206" s="291"/>
      <c r="J206" s="291"/>
      <c r="K206" s="333"/>
      <c r="L206" s="333"/>
      <c r="M206" s="333"/>
      <c r="N206" s="333"/>
      <c r="O206" s="333"/>
    </row>
    <row r="207" spans="1:15" x14ac:dyDescent="0.25">
      <c r="A207" s="291"/>
      <c r="B207" s="291"/>
      <c r="C207" s="291"/>
      <c r="D207" s="291"/>
      <c r="E207" s="291"/>
      <c r="F207" s="291"/>
      <c r="G207" s="291"/>
      <c r="H207" s="291"/>
      <c r="I207" s="291"/>
      <c r="J207" s="291"/>
      <c r="K207" s="333"/>
      <c r="L207" s="333"/>
      <c r="M207" s="333"/>
      <c r="N207" s="333"/>
      <c r="O207" s="333"/>
    </row>
    <row r="208" spans="1:15" x14ac:dyDescent="0.25">
      <c r="A208" s="291"/>
      <c r="B208" s="291"/>
      <c r="C208" s="291"/>
      <c r="D208" s="291"/>
      <c r="E208" s="291"/>
      <c r="F208" s="291"/>
      <c r="G208" s="291"/>
      <c r="H208" s="291"/>
      <c r="I208" s="291"/>
      <c r="J208" s="291"/>
      <c r="K208" s="333"/>
      <c r="L208" s="333"/>
      <c r="M208" s="333"/>
      <c r="N208" s="333"/>
      <c r="O208" s="333"/>
    </row>
    <row r="209" spans="1:15" x14ac:dyDescent="0.25">
      <c r="A209" s="291"/>
      <c r="B209" s="291"/>
      <c r="C209" s="291"/>
      <c r="D209" s="291"/>
      <c r="E209" s="291"/>
      <c r="F209" s="291"/>
      <c r="G209" s="291"/>
      <c r="H209" s="291"/>
      <c r="I209" s="291"/>
      <c r="J209" s="291"/>
      <c r="K209" s="333"/>
      <c r="L209" s="333"/>
      <c r="M209" s="333"/>
      <c r="N209" s="333"/>
      <c r="O209" s="333"/>
    </row>
    <row r="210" spans="1:15" x14ac:dyDescent="0.25">
      <c r="A210" s="291"/>
      <c r="B210" s="291"/>
      <c r="C210" s="291"/>
      <c r="D210" s="291"/>
      <c r="E210" s="291"/>
      <c r="F210" s="291"/>
      <c r="G210" s="291"/>
      <c r="H210" s="291"/>
      <c r="I210" s="291"/>
      <c r="J210" s="291"/>
      <c r="K210" s="333"/>
      <c r="L210" s="333"/>
      <c r="M210" s="333"/>
      <c r="N210" s="333"/>
      <c r="O210" s="333"/>
    </row>
    <row r="211" spans="1:15" x14ac:dyDescent="0.25">
      <c r="A211" s="291"/>
      <c r="B211" s="291"/>
      <c r="C211" s="291"/>
      <c r="D211" s="291"/>
      <c r="E211" s="291"/>
      <c r="F211" s="291"/>
      <c r="G211" s="291"/>
      <c r="H211" s="291"/>
      <c r="I211" s="291"/>
      <c r="J211" s="291"/>
      <c r="K211" s="333"/>
      <c r="L211" s="333"/>
      <c r="M211" s="333"/>
      <c r="N211" s="333"/>
      <c r="O211" s="333"/>
    </row>
    <row r="212" spans="1:15" x14ac:dyDescent="0.25">
      <c r="A212" s="291"/>
      <c r="B212" s="291"/>
      <c r="C212" s="291"/>
      <c r="D212" s="291"/>
      <c r="E212" s="291"/>
      <c r="F212" s="291"/>
      <c r="G212" s="291"/>
      <c r="H212" s="291"/>
      <c r="I212" s="291"/>
      <c r="J212" s="291"/>
      <c r="K212" s="333"/>
      <c r="L212" s="333"/>
      <c r="M212" s="333"/>
      <c r="N212" s="333"/>
      <c r="O212" s="333"/>
    </row>
    <row r="213" spans="1:15" x14ac:dyDescent="0.25">
      <c r="A213" s="291"/>
      <c r="B213" s="291"/>
      <c r="C213" s="291"/>
      <c r="D213" s="291"/>
      <c r="E213" s="291"/>
      <c r="F213" s="291"/>
      <c r="G213" s="291"/>
      <c r="H213" s="291"/>
      <c r="I213" s="291"/>
      <c r="J213" s="291"/>
      <c r="K213" s="333"/>
      <c r="L213" s="333"/>
      <c r="M213" s="333"/>
      <c r="N213" s="333"/>
      <c r="O213" s="333"/>
    </row>
    <row r="214" spans="1:15" x14ac:dyDescent="0.25">
      <c r="A214" s="291"/>
      <c r="B214" s="291"/>
      <c r="C214" s="291"/>
      <c r="D214" s="291"/>
      <c r="E214" s="291"/>
      <c r="F214" s="291"/>
      <c r="G214" s="291"/>
      <c r="H214" s="291"/>
      <c r="I214" s="291"/>
      <c r="J214" s="291"/>
      <c r="K214" s="333"/>
      <c r="L214" s="333"/>
      <c r="M214" s="333"/>
      <c r="N214" s="333"/>
      <c r="O214" s="333"/>
    </row>
    <row r="215" spans="1:15" x14ac:dyDescent="0.25">
      <c r="A215" s="291"/>
      <c r="B215" s="291"/>
      <c r="C215" s="291"/>
      <c r="D215" s="291"/>
      <c r="E215" s="291"/>
      <c r="F215" s="291"/>
      <c r="G215" s="291"/>
      <c r="H215" s="291"/>
      <c r="I215" s="291"/>
      <c r="J215" s="291"/>
      <c r="K215" s="333"/>
      <c r="L215" s="333"/>
      <c r="M215" s="333"/>
      <c r="N215" s="333"/>
      <c r="O215" s="333"/>
    </row>
    <row r="216" spans="1:15" x14ac:dyDescent="0.25">
      <c r="A216" s="291"/>
      <c r="B216" s="291"/>
      <c r="C216" s="291"/>
      <c r="D216" s="291"/>
      <c r="E216" s="291"/>
      <c r="F216" s="291"/>
      <c r="G216" s="291"/>
      <c r="H216" s="291"/>
      <c r="I216" s="291"/>
      <c r="J216" s="291"/>
      <c r="K216" s="333"/>
      <c r="L216" s="333"/>
      <c r="M216" s="333"/>
      <c r="N216" s="333"/>
      <c r="O216" s="333"/>
    </row>
    <row r="217" spans="1:15" x14ac:dyDescent="0.25">
      <c r="A217" s="291"/>
      <c r="B217" s="291"/>
      <c r="C217" s="291"/>
      <c r="D217" s="291"/>
      <c r="E217" s="291"/>
      <c r="F217" s="291"/>
      <c r="G217" s="291"/>
      <c r="H217" s="291"/>
      <c r="I217" s="291"/>
      <c r="J217" s="291"/>
      <c r="K217" s="333"/>
      <c r="L217" s="333"/>
      <c r="M217" s="333"/>
      <c r="N217" s="333"/>
      <c r="O217" s="333"/>
    </row>
    <row r="218" spans="1:15" x14ac:dyDescent="0.25">
      <c r="A218" s="291"/>
      <c r="B218" s="291"/>
      <c r="C218" s="291"/>
      <c r="D218" s="291"/>
      <c r="E218" s="291"/>
      <c r="F218" s="291"/>
      <c r="G218" s="291"/>
      <c r="H218" s="291"/>
      <c r="I218" s="291"/>
      <c r="J218" s="291"/>
      <c r="K218" s="333"/>
      <c r="L218" s="333"/>
      <c r="M218" s="333"/>
      <c r="N218" s="333"/>
      <c r="O218" s="333"/>
    </row>
    <row r="219" spans="1:15" x14ac:dyDescent="0.25">
      <c r="A219" s="291"/>
      <c r="B219" s="291"/>
      <c r="C219" s="291"/>
      <c r="D219" s="291"/>
      <c r="E219" s="291"/>
      <c r="F219" s="291"/>
      <c r="G219" s="291"/>
      <c r="H219" s="291"/>
      <c r="I219" s="291"/>
      <c r="J219" s="291"/>
      <c r="K219" s="333"/>
      <c r="L219" s="333"/>
      <c r="M219" s="333"/>
      <c r="N219" s="333"/>
      <c r="O219" s="333"/>
    </row>
    <row r="220" spans="1:15" x14ac:dyDescent="0.25">
      <c r="A220" s="291"/>
      <c r="B220" s="291"/>
      <c r="C220" s="291"/>
      <c r="D220" s="291"/>
      <c r="E220" s="291"/>
      <c r="F220" s="291"/>
      <c r="G220" s="291"/>
      <c r="H220" s="291"/>
      <c r="I220" s="291"/>
      <c r="J220" s="291"/>
      <c r="K220" s="333"/>
      <c r="L220" s="333"/>
      <c r="M220" s="333"/>
      <c r="N220" s="333"/>
      <c r="O220" s="333"/>
    </row>
    <row r="221" spans="1:15" x14ac:dyDescent="0.25">
      <c r="A221" s="291"/>
      <c r="B221" s="291"/>
      <c r="C221" s="291"/>
      <c r="D221" s="291"/>
      <c r="E221" s="291"/>
      <c r="F221" s="291"/>
      <c r="G221" s="291"/>
      <c r="H221" s="291"/>
      <c r="I221" s="291"/>
      <c r="J221" s="291"/>
      <c r="K221" s="333"/>
      <c r="L221" s="333"/>
      <c r="M221" s="333"/>
      <c r="N221" s="333"/>
      <c r="O221" s="333"/>
    </row>
  </sheetData>
  <mergeCells count="1">
    <mergeCell ref="D17:E1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topLeftCell="C13" workbookViewId="0">
      <selection activeCell="G28" sqref="G28"/>
    </sheetView>
  </sheetViews>
  <sheetFormatPr defaultColWidth="8.85546875" defaultRowHeight="15" x14ac:dyDescent="0.25"/>
  <cols>
    <col min="1" max="1" width="12.42578125" customWidth="1"/>
    <col min="2" max="2" width="19.140625" customWidth="1"/>
    <col min="3" max="5" width="19.85546875" customWidth="1"/>
    <col min="6" max="6" width="20.42578125" customWidth="1"/>
    <col min="7" max="8" width="20.140625" customWidth="1"/>
    <col min="9" max="9" width="21" customWidth="1"/>
    <col min="10" max="10" width="13.7109375" customWidth="1"/>
  </cols>
  <sheetData>
    <row r="1" spans="1:11" ht="25.5" x14ac:dyDescent="0.25">
      <c r="A1" s="232" t="s">
        <v>2</v>
      </c>
      <c r="B1" s="233" t="s">
        <v>8</v>
      </c>
      <c r="C1" s="233" t="s">
        <v>231</v>
      </c>
      <c r="D1" s="233" t="s">
        <v>34</v>
      </c>
      <c r="E1" s="234" t="s">
        <v>35</v>
      </c>
      <c r="F1" s="234" t="s">
        <v>72</v>
      </c>
      <c r="G1" s="235" t="s">
        <v>73</v>
      </c>
      <c r="H1" s="233" t="s">
        <v>228</v>
      </c>
      <c r="I1" s="236" t="s">
        <v>36</v>
      </c>
      <c r="J1" s="237" t="s">
        <v>74</v>
      </c>
      <c r="K1" s="107"/>
    </row>
    <row r="2" spans="1:11" x14ac:dyDescent="0.25">
      <c r="A2" s="121" t="s">
        <v>42</v>
      </c>
      <c r="B2" s="121" t="s">
        <v>14</v>
      </c>
      <c r="C2" s="238">
        <v>0</v>
      </c>
      <c r="D2" s="239">
        <v>0</v>
      </c>
      <c r="E2" s="239">
        <v>0</v>
      </c>
      <c r="F2" s="239"/>
      <c r="G2" s="238"/>
      <c r="H2" s="240">
        <v>0</v>
      </c>
      <c r="I2" s="241">
        <f t="shared" ref="I2" si="0">C2+D2-E2</f>
        <v>0</v>
      </c>
      <c r="J2" s="242">
        <f t="shared" ref="J2:J4" si="1">H2-I2</f>
        <v>0</v>
      </c>
      <c r="K2" s="107" t="s">
        <v>15</v>
      </c>
    </row>
    <row r="3" spans="1:11" x14ac:dyDescent="0.25">
      <c r="A3" s="121"/>
      <c r="B3" s="202"/>
      <c r="C3" s="238"/>
      <c r="D3" s="239"/>
      <c r="E3" s="239"/>
      <c r="F3" s="239"/>
      <c r="G3" s="238"/>
      <c r="H3" s="240"/>
      <c r="I3" s="241"/>
      <c r="J3" s="242"/>
      <c r="K3" s="107"/>
    </row>
    <row r="4" spans="1:11" x14ac:dyDescent="0.25">
      <c r="A4" s="121" t="s">
        <v>65</v>
      </c>
      <c r="B4" s="202"/>
      <c r="C4" s="238">
        <v>0</v>
      </c>
      <c r="D4" s="239">
        <v>0</v>
      </c>
      <c r="E4" s="239">
        <v>0</v>
      </c>
      <c r="F4" s="239"/>
      <c r="G4" s="238"/>
      <c r="H4" s="240">
        <v>0</v>
      </c>
      <c r="I4" s="241">
        <v>0</v>
      </c>
      <c r="J4" s="242">
        <f t="shared" si="1"/>
        <v>0</v>
      </c>
      <c r="K4" s="107"/>
    </row>
    <row r="5" spans="1:11" x14ac:dyDescent="0.25">
      <c r="A5" s="243"/>
      <c r="B5" s="244"/>
      <c r="C5" s="245"/>
      <c r="D5" s="245"/>
      <c r="E5" s="246"/>
      <c r="F5" s="246"/>
      <c r="G5" s="245"/>
      <c r="H5" s="245"/>
      <c r="I5" s="247"/>
      <c r="J5" s="242"/>
      <c r="K5" s="108"/>
    </row>
    <row r="6" spans="1:11" x14ac:dyDescent="0.25">
      <c r="A6" s="248" t="s">
        <v>75</v>
      </c>
      <c r="B6" s="249"/>
      <c r="C6" s="250">
        <f>SUM(C2:C5)</f>
        <v>0</v>
      </c>
      <c r="D6" s="250">
        <f>SUM(D2:D5)</f>
        <v>0</v>
      </c>
      <c r="E6" s="250">
        <f>SUM(E2:E5)</f>
        <v>0</v>
      </c>
      <c r="F6" s="249"/>
      <c r="G6" s="251"/>
      <c r="H6" s="252">
        <f>SUM(H2:H5)</f>
        <v>0</v>
      </c>
      <c r="I6" s="253">
        <f>SUM(I2:I5)</f>
        <v>0</v>
      </c>
      <c r="J6" s="254">
        <f>H6-I6</f>
        <v>0</v>
      </c>
      <c r="K6" s="107"/>
    </row>
    <row r="7" spans="1:11" x14ac:dyDescent="0.25">
      <c r="A7" s="255"/>
      <c r="B7" s="256"/>
      <c r="C7" s="257"/>
      <c r="D7" s="258"/>
      <c r="E7" s="258"/>
      <c r="F7" s="258"/>
      <c r="G7" s="258"/>
      <c r="H7" s="257"/>
      <c r="I7" s="259"/>
      <c r="J7" s="242"/>
      <c r="K7" s="107"/>
    </row>
    <row r="8" spans="1:11" x14ac:dyDescent="0.25">
      <c r="A8" s="260" t="s">
        <v>80</v>
      </c>
      <c r="B8" s="261"/>
      <c r="C8" s="262">
        <f>'Bank reconciliation USD'!D19</f>
        <v>9979.74</v>
      </c>
      <c r="D8" s="262">
        <f>'Bank reconciliation USD'!D20</f>
        <v>0</v>
      </c>
      <c r="E8" s="262">
        <f>GETPIVOTDATA("Sum of Spent in $",'Personal Costs'!$A$3,"Name","Bank USD")</f>
        <v>2401.1999999999998</v>
      </c>
      <c r="F8" s="262"/>
      <c r="G8" s="262">
        <f>'Bank reconciliation USD'!E20</f>
        <v>7570</v>
      </c>
      <c r="H8" s="262">
        <f>'Bank reconciliation USD'!D24</f>
        <v>8.5399999999990541</v>
      </c>
      <c r="I8" s="263">
        <f>C8+D8-E8+F8-G8</f>
        <v>8.5399999999999636</v>
      </c>
      <c r="J8" s="242">
        <f>I8-H8</f>
        <v>9.0949470177292824E-13</v>
      </c>
      <c r="K8" s="107"/>
    </row>
    <row r="9" spans="1:11" x14ac:dyDescent="0.25">
      <c r="A9" s="264" t="s">
        <v>77</v>
      </c>
      <c r="B9" s="265"/>
      <c r="C9" s="265">
        <f t="shared" ref="C9:I9" si="2">SUM(C8:C8)</f>
        <v>9979.74</v>
      </c>
      <c r="D9" s="265">
        <f t="shared" si="2"/>
        <v>0</v>
      </c>
      <c r="E9" s="265">
        <f t="shared" si="2"/>
        <v>2401.1999999999998</v>
      </c>
      <c r="F9" s="265">
        <f t="shared" si="2"/>
        <v>0</v>
      </c>
      <c r="G9" s="265">
        <f t="shared" si="2"/>
        <v>7570</v>
      </c>
      <c r="H9" s="265">
        <f t="shared" si="2"/>
        <v>8.5399999999990541</v>
      </c>
      <c r="I9" s="266">
        <f t="shared" si="2"/>
        <v>8.5399999999999636</v>
      </c>
      <c r="J9" s="267">
        <f>I9-H9</f>
        <v>9.0949470177292824E-13</v>
      </c>
      <c r="K9" s="107"/>
    </row>
    <row r="10" spans="1:11" x14ac:dyDescent="0.25">
      <c r="A10" s="268" t="s">
        <v>78</v>
      </c>
      <c r="B10" s="269"/>
      <c r="C10" s="269"/>
      <c r="D10" s="269"/>
      <c r="E10" s="269"/>
      <c r="F10" s="269">
        <f>F9+F14</f>
        <v>0</v>
      </c>
      <c r="G10" s="269">
        <f>G9</f>
        <v>7570</v>
      </c>
      <c r="H10" s="269"/>
      <c r="I10" s="270"/>
      <c r="J10" s="271"/>
      <c r="K10" s="107"/>
    </row>
    <row r="11" spans="1:11" ht="15.75" thickBot="1" x14ac:dyDescent="0.3">
      <c r="A11" s="272"/>
      <c r="B11" s="273"/>
      <c r="C11" s="273"/>
      <c r="D11" s="273"/>
      <c r="E11" s="273"/>
      <c r="F11" s="273"/>
      <c r="G11" s="273"/>
      <c r="H11" s="273"/>
      <c r="I11" s="274"/>
      <c r="J11" s="242"/>
      <c r="K11" s="107"/>
    </row>
    <row r="12" spans="1:11" ht="15.75" thickBot="1" x14ac:dyDescent="0.3">
      <c r="A12" s="275" t="s">
        <v>79</v>
      </c>
      <c r="B12" s="276"/>
      <c r="C12" s="276"/>
      <c r="D12" s="276"/>
      <c r="E12" s="276">
        <f>E6+E9</f>
        <v>2401.1999999999998</v>
      </c>
      <c r="F12" s="276"/>
      <c r="G12" s="276"/>
      <c r="H12" s="276"/>
      <c r="I12" s="277"/>
      <c r="J12" s="278"/>
      <c r="K12" s="107"/>
    </row>
    <row r="13" spans="1:11" ht="15.75" thickBot="1" x14ac:dyDescent="0.3">
      <c r="A13" s="279"/>
      <c r="B13" s="280"/>
      <c r="C13" s="280"/>
      <c r="D13" s="280"/>
      <c r="E13" s="280"/>
      <c r="F13" s="280"/>
      <c r="G13" s="280"/>
      <c r="H13" s="280"/>
      <c r="I13" s="281"/>
      <c r="J13" s="242"/>
      <c r="K13" s="107"/>
    </row>
    <row r="14" spans="1:11" ht="15.75" x14ac:dyDescent="0.25">
      <c r="A14" s="282" t="s">
        <v>37</v>
      </c>
      <c r="B14" s="283"/>
      <c r="C14" s="284">
        <f>'USD-cash box May'!G4</f>
        <v>5</v>
      </c>
      <c r="D14" s="285">
        <v>0</v>
      </c>
      <c r="E14" s="285">
        <v>0</v>
      </c>
      <c r="F14" s="285">
        <v>0</v>
      </c>
      <c r="G14" s="285">
        <v>0</v>
      </c>
      <c r="H14" s="285">
        <f>'USD-cash box May'!G6</f>
        <v>5</v>
      </c>
      <c r="I14" s="286">
        <f>C14+D14-E14+F14-G14</f>
        <v>5</v>
      </c>
      <c r="J14" s="242">
        <f t="shared" ref="J14" si="3">H14-I14</f>
        <v>0</v>
      </c>
      <c r="K14" s="225"/>
    </row>
    <row r="15" spans="1:11" ht="15" customHeight="1" thickBot="1" x14ac:dyDescent="0.3">
      <c r="A15" s="287"/>
      <c r="B15" s="288"/>
      <c r="C15" s="288"/>
      <c r="D15" s="288"/>
      <c r="E15" s="288"/>
      <c r="F15" s="288"/>
      <c r="G15" s="288"/>
      <c r="H15" s="288"/>
      <c r="I15" s="288"/>
      <c r="J15" s="289"/>
      <c r="K15" s="228" t="s">
        <v>70</v>
      </c>
    </row>
    <row r="16" spans="1:11" ht="16.5" thickBot="1" x14ac:dyDescent="0.3">
      <c r="A16" s="223"/>
      <c r="B16" s="224"/>
      <c r="C16" s="224"/>
      <c r="D16" s="645" t="s">
        <v>38</v>
      </c>
      <c r="E16" s="645"/>
      <c r="F16" s="224"/>
      <c r="G16" s="224"/>
      <c r="H16" s="224"/>
      <c r="I16" s="224"/>
      <c r="J16" s="225"/>
      <c r="K16" s="231">
        <f>I16-J16</f>
        <v>0</v>
      </c>
    </row>
    <row r="17" spans="1:11" ht="47.25" x14ac:dyDescent="0.25">
      <c r="A17" s="226"/>
      <c r="B17" s="227"/>
      <c r="C17" s="227" t="s">
        <v>229</v>
      </c>
      <c r="D17" s="227" t="s">
        <v>83</v>
      </c>
      <c r="E17" s="227" t="s">
        <v>84</v>
      </c>
      <c r="F17" s="227"/>
      <c r="G17" s="227"/>
      <c r="H17" s="227" t="s">
        <v>230</v>
      </c>
      <c r="I17" s="227" t="s">
        <v>69</v>
      </c>
      <c r="J17" s="228" t="s">
        <v>70</v>
      </c>
      <c r="K17" s="107"/>
    </row>
    <row r="18" spans="1:11" ht="31.5" x14ac:dyDescent="0.25">
      <c r="A18" s="348" t="s">
        <v>71</v>
      </c>
      <c r="B18" s="349"/>
      <c r="C18" s="349">
        <f>C14+C9+C6</f>
        <v>9984.74</v>
      </c>
      <c r="D18" s="349">
        <f>D9</f>
        <v>0</v>
      </c>
      <c r="E18" s="349">
        <f>E12</f>
        <v>2401.1999999999998</v>
      </c>
      <c r="F18" s="349"/>
      <c r="G18" s="349">
        <f>G8</f>
        <v>7570</v>
      </c>
      <c r="H18" s="349">
        <f>H14+H9+H6</f>
        <v>13.539999999999054</v>
      </c>
      <c r="I18" s="349">
        <f>C18+D18-E18-G18</f>
        <v>13.539999999999964</v>
      </c>
      <c r="J18" s="350">
        <f>I18-H18</f>
        <v>9.0949470177292824E-13</v>
      </c>
      <c r="K18" s="107"/>
    </row>
    <row r="19" spans="1:11" x14ac:dyDescent="0.25">
      <c r="A19" s="351"/>
      <c r="B19" s="351"/>
      <c r="C19" s="351"/>
      <c r="D19" s="351"/>
      <c r="E19" s="351"/>
      <c r="F19" s="351"/>
      <c r="G19" s="351"/>
      <c r="H19" s="351"/>
      <c r="I19" s="352"/>
      <c r="J19" s="125"/>
    </row>
    <row r="20" spans="1:11" x14ac:dyDescent="0.25">
      <c r="A20" s="351"/>
      <c r="B20" s="351"/>
      <c r="C20" s="351"/>
      <c r="D20" s="351"/>
      <c r="E20" s="351"/>
      <c r="F20" s="351"/>
      <c r="G20" s="353"/>
      <c r="H20" s="353"/>
      <c r="I20" s="352"/>
      <c r="J20" s="125"/>
    </row>
    <row r="21" spans="1:11" x14ac:dyDescent="0.25">
      <c r="A21" s="353"/>
      <c r="B21" s="353"/>
      <c r="C21" s="351"/>
      <c r="D21" s="353"/>
      <c r="E21" s="353"/>
      <c r="F21" s="351"/>
      <c r="G21" s="351"/>
      <c r="H21" s="351"/>
      <c r="I21" s="352"/>
      <c r="J21" s="125"/>
    </row>
    <row r="22" spans="1:11" x14ac:dyDescent="0.25">
      <c r="A22" s="351"/>
      <c r="B22" s="351"/>
      <c r="C22" s="353"/>
      <c r="D22" s="351"/>
      <c r="E22" s="351"/>
      <c r="F22" s="353"/>
      <c r="G22" s="354"/>
      <c r="H22" s="354"/>
      <c r="I22" s="352"/>
      <c r="J22" s="125"/>
    </row>
    <row r="23" spans="1:11" x14ac:dyDescent="0.25">
      <c r="A23" s="354"/>
      <c r="B23" s="354"/>
      <c r="C23" s="354"/>
      <c r="D23" s="354"/>
      <c r="E23" s="354"/>
      <c r="F23" s="354"/>
      <c r="G23" s="354"/>
      <c r="H23" s="354"/>
      <c r="I23" s="355"/>
      <c r="J23" s="125"/>
    </row>
    <row r="24" spans="1:11" x14ac:dyDescent="0.25">
      <c r="A24" s="354"/>
      <c r="B24" s="354"/>
      <c r="C24" s="354"/>
      <c r="D24" s="356"/>
      <c r="E24" s="356"/>
      <c r="F24" s="357"/>
      <c r="G24" s="354"/>
      <c r="H24" s="354"/>
      <c r="I24" s="355"/>
      <c r="J24" s="125"/>
    </row>
    <row r="25" spans="1:11" x14ac:dyDescent="0.25">
      <c r="A25" s="354"/>
      <c r="B25" s="354"/>
      <c r="C25" s="354"/>
      <c r="D25" s="356"/>
      <c r="E25" s="356"/>
      <c r="F25" s="357"/>
      <c r="G25" s="354"/>
      <c r="H25" s="354"/>
      <c r="I25" s="355"/>
      <c r="J25" s="125"/>
    </row>
    <row r="26" spans="1:11" x14ac:dyDescent="0.25">
      <c r="A26" s="354"/>
      <c r="B26" s="354"/>
      <c r="C26" s="354"/>
      <c r="D26" s="356"/>
      <c r="E26" s="356"/>
      <c r="F26" s="357"/>
      <c r="G26" s="354"/>
      <c r="H26" s="354"/>
      <c r="I26" s="355"/>
      <c r="J26" s="125"/>
    </row>
    <row r="27" spans="1:11" x14ac:dyDescent="0.25">
      <c r="A27" s="358"/>
      <c r="B27" s="358"/>
      <c r="C27" s="358"/>
      <c r="D27" s="358"/>
      <c r="E27" s="358"/>
      <c r="F27" s="358"/>
      <c r="G27" s="358"/>
      <c r="H27" s="358"/>
      <c r="I27" s="125"/>
      <c r="J27" s="125"/>
    </row>
    <row r="28" spans="1:11" x14ac:dyDescent="0.25">
      <c r="A28" s="125"/>
      <c r="B28" s="125"/>
      <c r="C28" s="125"/>
      <c r="D28" s="125"/>
      <c r="E28" s="125"/>
      <c r="F28" s="125"/>
      <c r="G28" s="125"/>
      <c r="H28" s="125"/>
      <c r="I28" s="125"/>
      <c r="J28" s="125"/>
    </row>
    <row r="29" spans="1:11" x14ac:dyDescent="0.25">
      <c r="A29" s="125"/>
      <c r="B29" s="125"/>
      <c r="C29" s="125"/>
      <c r="D29" s="125"/>
      <c r="E29" s="125"/>
      <c r="F29" s="125"/>
      <c r="G29" s="125"/>
      <c r="H29" s="125"/>
      <c r="I29" s="125"/>
      <c r="J29" s="125"/>
    </row>
    <row r="30" spans="1:11" x14ac:dyDescent="0.25">
      <c r="A30" s="125"/>
      <c r="B30" s="125"/>
      <c r="C30" s="125"/>
      <c r="D30" s="125"/>
      <c r="E30" s="125"/>
      <c r="F30" s="125"/>
      <c r="G30" s="125"/>
      <c r="H30" s="125"/>
      <c r="I30" s="125"/>
      <c r="J30" s="125"/>
    </row>
    <row r="31" spans="1:11" x14ac:dyDescent="0.25">
      <c r="A31" s="125"/>
      <c r="B31" s="125"/>
      <c r="C31" s="125"/>
      <c r="D31" s="125"/>
      <c r="E31" s="125"/>
      <c r="F31" s="125"/>
      <c r="G31" s="125"/>
      <c r="H31" s="125"/>
      <c r="I31" s="125"/>
      <c r="J31" s="125"/>
    </row>
  </sheetData>
  <mergeCells count="1">
    <mergeCell ref="D16:E16"/>
  </mergeCells>
  <pageMargins left="0.7" right="0.7" top="0.78740157499999996" bottom="0.78740157499999996" header="0.3" footer="0.3"/>
  <pageSetup orientation="portrait"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opLeftCell="A3" zoomScale="125" workbookViewId="0">
      <selection activeCell="E22" sqref="E22"/>
    </sheetView>
  </sheetViews>
  <sheetFormatPr defaultColWidth="16" defaultRowHeight="12.75" x14ac:dyDescent="0.2"/>
  <cols>
    <col min="1" max="1" width="9.28515625" style="3" customWidth="1"/>
    <col min="2" max="2" width="4.140625" style="3" bestFit="1" customWidth="1"/>
    <col min="3" max="3" width="30.42578125" style="3" customWidth="1"/>
    <col min="4" max="4" width="11.140625" style="3" customWidth="1"/>
    <col min="5" max="5" width="15" style="3" customWidth="1"/>
    <col min="6" max="6" width="4.7109375" style="3" customWidth="1"/>
    <col min="7" max="7" width="10.7109375" style="3" customWidth="1"/>
    <col min="8" max="8" width="3.28515625" style="3" bestFit="1" customWidth="1"/>
    <col min="9" max="9" width="29.85546875" style="3" customWidth="1"/>
    <col min="10" max="10" width="11" style="3" customWidth="1"/>
    <col min="11" max="11" width="16.42578125" style="3" customWidth="1"/>
    <col min="12" max="14" width="16" style="3"/>
    <col min="15" max="15" width="20.7109375" style="3" bestFit="1" customWidth="1"/>
    <col min="16" max="258" width="16" style="3"/>
    <col min="259" max="259" width="6" style="3" customWidth="1"/>
    <col min="260" max="260" width="26.7109375" style="3" customWidth="1"/>
    <col min="261" max="261" width="11.7109375" style="3" bestFit="1" customWidth="1"/>
    <col min="262" max="262" width="11.42578125" style="3" bestFit="1" customWidth="1"/>
    <col min="263" max="263" width="12.7109375" style="3" bestFit="1" customWidth="1"/>
    <col min="264" max="264" width="5.7109375" style="3" customWidth="1"/>
    <col min="265" max="265" width="28.140625" style="3" customWidth="1"/>
    <col min="266" max="514" width="16" style="3"/>
    <col min="515" max="515" width="6" style="3" customWidth="1"/>
    <col min="516" max="516" width="26.7109375" style="3" customWidth="1"/>
    <col min="517" max="517" width="11.7109375" style="3" bestFit="1" customWidth="1"/>
    <col min="518" max="518" width="11.42578125" style="3" bestFit="1" customWidth="1"/>
    <col min="519" max="519" width="12.7109375" style="3" bestFit="1" customWidth="1"/>
    <col min="520" max="520" width="5.7109375" style="3" customWidth="1"/>
    <col min="521" max="521" width="28.140625" style="3" customWidth="1"/>
    <col min="522" max="770" width="16" style="3"/>
    <col min="771" max="771" width="6" style="3" customWidth="1"/>
    <col min="772" max="772" width="26.7109375" style="3" customWidth="1"/>
    <col min="773" max="773" width="11.7109375" style="3" bestFit="1" customWidth="1"/>
    <col min="774" max="774" width="11.42578125" style="3" bestFit="1" customWidth="1"/>
    <col min="775" max="775" width="12.7109375" style="3" bestFit="1" customWidth="1"/>
    <col min="776" max="776" width="5.7109375" style="3" customWidth="1"/>
    <col min="777" max="777" width="28.140625" style="3" customWidth="1"/>
    <col min="778" max="1026" width="16" style="3"/>
    <col min="1027" max="1027" width="6" style="3" customWidth="1"/>
    <col min="1028" max="1028" width="26.7109375" style="3" customWidth="1"/>
    <col min="1029" max="1029" width="11.7109375" style="3" bestFit="1" customWidth="1"/>
    <col min="1030" max="1030" width="11.42578125" style="3" bestFit="1" customWidth="1"/>
    <col min="1031" max="1031" width="12.7109375" style="3" bestFit="1" customWidth="1"/>
    <col min="1032" max="1032" width="5.7109375" style="3" customWidth="1"/>
    <col min="1033" max="1033" width="28.140625" style="3" customWidth="1"/>
    <col min="1034" max="1282" width="16" style="3"/>
    <col min="1283" max="1283" width="6" style="3" customWidth="1"/>
    <col min="1284" max="1284" width="26.7109375" style="3" customWidth="1"/>
    <col min="1285" max="1285" width="11.7109375" style="3" bestFit="1" customWidth="1"/>
    <col min="1286" max="1286" width="11.42578125" style="3" bestFit="1" customWidth="1"/>
    <col min="1287" max="1287" width="12.7109375" style="3" bestFit="1" customWidth="1"/>
    <col min="1288" max="1288" width="5.7109375" style="3" customWidth="1"/>
    <col min="1289" max="1289" width="28.140625" style="3" customWidth="1"/>
    <col min="1290" max="1538" width="16" style="3"/>
    <col min="1539" max="1539" width="6" style="3" customWidth="1"/>
    <col min="1540" max="1540" width="26.7109375" style="3" customWidth="1"/>
    <col min="1541" max="1541" width="11.7109375" style="3" bestFit="1" customWidth="1"/>
    <col min="1542" max="1542" width="11.42578125" style="3" bestFit="1" customWidth="1"/>
    <col min="1543" max="1543" width="12.7109375" style="3" bestFit="1" customWidth="1"/>
    <col min="1544" max="1544" width="5.7109375" style="3" customWidth="1"/>
    <col min="1545" max="1545" width="28.140625" style="3" customWidth="1"/>
    <col min="1546" max="1794" width="16" style="3"/>
    <col min="1795" max="1795" width="6" style="3" customWidth="1"/>
    <col min="1796" max="1796" width="26.7109375" style="3" customWidth="1"/>
    <col min="1797" max="1797" width="11.7109375" style="3" bestFit="1" customWidth="1"/>
    <col min="1798" max="1798" width="11.42578125" style="3" bestFit="1" customWidth="1"/>
    <col min="1799" max="1799" width="12.7109375" style="3" bestFit="1" customWidth="1"/>
    <col min="1800" max="1800" width="5.7109375" style="3" customWidth="1"/>
    <col min="1801" max="1801" width="28.140625" style="3" customWidth="1"/>
    <col min="1802" max="2050" width="16" style="3"/>
    <col min="2051" max="2051" width="6" style="3" customWidth="1"/>
    <col min="2052" max="2052" width="26.7109375" style="3" customWidth="1"/>
    <col min="2053" max="2053" width="11.7109375" style="3" bestFit="1" customWidth="1"/>
    <col min="2054" max="2054" width="11.42578125" style="3" bestFit="1" customWidth="1"/>
    <col min="2055" max="2055" width="12.7109375" style="3" bestFit="1" customWidth="1"/>
    <col min="2056" max="2056" width="5.7109375" style="3" customWidth="1"/>
    <col min="2057" max="2057" width="28.140625" style="3" customWidth="1"/>
    <col min="2058" max="2306" width="16" style="3"/>
    <col min="2307" max="2307" width="6" style="3" customWidth="1"/>
    <col min="2308" max="2308" width="26.7109375" style="3" customWidth="1"/>
    <col min="2309" max="2309" width="11.7109375" style="3" bestFit="1" customWidth="1"/>
    <col min="2310" max="2310" width="11.42578125" style="3" bestFit="1" customWidth="1"/>
    <col min="2311" max="2311" width="12.7109375" style="3" bestFit="1" customWidth="1"/>
    <col min="2312" max="2312" width="5.7109375" style="3" customWidth="1"/>
    <col min="2313" max="2313" width="28.140625" style="3" customWidth="1"/>
    <col min="2314" max="2562" width="16" style="3"/>
    <col min="2563" max="2563" width="6" style="3" customWidth="1"/>
    <col min="2564" max="2564" width="26.7109375" style="3" customWidth="1"/>
    <col min="2565" max="2565" width="11.7109375" style="3" bestFit="1" customWidth="1"/>
    <col min="2566" max="2566" width="11.42578125" style="3" bestFit="1" customWidth="1"/>
    <col min="2567" max="2567" width="12.7109375" style="3" bestFit="1" customWidth="1"/>
    <col min="2568" max="2568" width="5.7109375" style="3" customWidth="1"/>
    <col min="2569" max="2569" width="28.140625" style="3" customWidth="1"/>
    <col min="2570" max="2818" width="16" style="3"/>
    <col min="2819" max="2819" width="6" style="3" customWidth="1"/>
    <col min="2820" max="2820" width="26.7109375" style="3" customWidth="1"/>
    <col min="2821" max="2821" width="11.7109375" style="3" bestFit="1" customWidth="1"/>
    <col min="2822" max="2822" width="11.42578125" style="3" bestFit="1" customWidth="1"/>
    <col min="2823" max="2823" width="12.7109375" style="3" bestFit="1" customWidth="1"/>
    <col min="2824" max="2824" width="5.7109375" style="3" customWidth="1"/>
    <col min="2825" max="2825" width="28.140625" style="3" customWidth="1"/>
    <col min="2826" max="3074" width="16" style="3"/>
    <col min="3075" max="3075" width="6" style="3" customWidth="1"/>
    <col min="3076" max="3076" width="26.7109375" style="3" customWidth="1"/>
    <col min="3077" max="3077" width="11.7109375" style="3" bestFit="1" customWidth="1"/>
    <col min="3078" max="3078" width="11.42578125" style="3" bestFit="1" customWidth="1"/>
    <col min="3079" max="3079" width="12.7109375" style="3" bestFit="1" customWidth="1"/>
    <col min="3080" max="3080" width="5.7109375" style="3" customWidth="1"/>
    <col min="3081" max="3081" width="28.140625" style="3" customWidth="1"/>
    <col min="3082" max="3330" width="16" style="3"/>
    <col min="3331" max="3331" width="6" style="3" customWidth="1"/>
    <col min="3332" max="3332" width="26.7109375" style="3" customWidth="1"/>
    <col min="3333" max="3333" width="11.7109375" style="3" bestFit="1" customWidth="1"/>
    <col min="3334" max="3334" width="11.42578125" style="3" bestFit="1" customWidth="1"/>
    <col min="3335" max="3335" width="12.7109375" style="3" bestFit="1" customWidth="1"/>
    <col min="3336" max="3336" width="5.7109375" style="3" customWidth="1"/>
    <col min="3337" max="3337" width="28.140625" style="3" customWidth="1"/>
    <col min="3338" max="3586" width="16" style="3"/>
    <col min="3587" max="3587" width="6" style="3" customWidth="1"/>
    <col min="3588" max="3588" width="26.7109375" style="3" customWidth="1"/>
    <col min="3589" max="3589" width="11.7109375" style="3" bestFit="1" customWidth="1"/>
    <col min="3590" max="3590" width="11.42578125" style="3" bestFit="1" customWidth="1"/>
    <col min="3591" max="3591" width="12.7109375" style="3" bestFit="1" customWidth="1"/>
    <col min="3592" max="3592" width="5.7109375" style="3" customWidth="1"/>
    <col min="3593" max="3593" width="28.140625" style="3" customWidth="1"/>
    <col min="3594" max="3842" width="16" style="3"/>
    <col min="3843" max="3843" width="6" style="3" customWidth="1"/>
    <col min="3844" max="3844" width="26.7109375" style="3" customWidth="1"/>
    <col min="3845" max="3845" width="11.7109375" style="3" bestFit="1" customWidth="1"/>
    <col min="3846" max="3846" width="11.42578125" style="3" bestFit="1" customWidth="1"/>
    <col min="3847" max="3847" width="12.7109375" style="3" bestFit="1" customWidth="1"/>
    <col min="3848" max="3848" width="5.7109375" style="3" customWidth="1"/>
    <col min="3849" max="3849" width="28.140625" style="3" customWidth="1"/>
    <col min="3850" max="4098" width="16" style="3"/>
    <col min="4099" max="4099" width="6" style="3" customWidth="1"/>
    <col min="4100" max="4100" width="26.7109375" style="3" customWidth="1"/>
    <col min="4101" max="4101" width="11.7109375" style="3" bestFit="1" customWidth="1"/>
    <col min="4102" max="4102" width="11.42578125" style="3" bestFit="1" customWidth="1"/>
    <col min="4103" max="4103" width="12.7109375" style="3" bestFit="1" customWidth="1"/>
    <col min="4104" max="4104" width="5.7109375" style="3" customWidth="1"/>
    <col min="4105" max="4105" width="28.140625" style="3" customWidth="1"/>
    <col min="4106" max="4354" width="16" style="3"/>
    <col min="4355" max="4355" width="6" style="3" customWidth="1"/>
    <col min="4356" max="4356" width="26.7109375" style="3" customWidth="1"/>
    <col min="4357" max="4357" width="11.7109375" style="3" bestFit="1" customWidth="1"/>
    <col min="4358" max="4358" width="11.42578125" style="3" bestFit="1" customWidth="1"/>
    <col min="4359" max="4359" width="12.7109375" style="3" bestFit="1" customWidth="1"/>
    <col min="4360" max="4360" width="5.7109375" style="3" customWidth="1"/>
    <col min="4361" max="4361" width="28.140625" style="3" customWidth="1"/>
    <col min="4362" max="4610" width="16" style="3"/>
    <col min="4611" max="4611" width="6" style="3" customWidth="1"/>
    <col min="4612" max="4612" width="26.7109375" style="3" customWidth="1"/>
    <col min="4613" max="4613" width="11.7109375" style="3" bestFit="1" customWidth="1"/>
    <col min="4614" max="4614" width="11.42578125" style="3" bestFit="1" customWidth="1"/>
    <col min="4615" max="4615" width="12.7109375" style="3" bestFit="1" customWidth="1"/>
    <col min="4616" max="4616" width="5.7109375" style="3" customWidth="1"/>
    <col min="4617" max="4617" width="28.140625" style="3" customWidth="1"/>
    <col min="4618" max="4866" width="16" style="3"/>
    <col min="4867" max="4867" width="6" style="3" customWidth="1"/>
    <col min="4868" max="4868" width="26.7109375" style="3" customWidth="1"/>
    <col min="4869" max="4869" width="11.7109375" style="3" bestFit="1" customWidth="1"/>
    <col min="4870" max="4870" width="11.42578125" style="3" bestFit="1" customWidth="1"/>
    <col min="4871" max="4871" width="12.7109375" style="3" bestFit="1" customWidth="1"/>
    <col min="4872" max="4872" width="5.7109375" style="3" customWidth="1"/>
    <col min="4873" max="4873" width="28.140625" style="3" customWidth="1"/>
    <col min="4874" max="5122" width="16" style="3"/>
    <col min="5123" max="5123" width="6" style="3" customWidth="1"/>
    <col min="5124" max="5124" width="26.7109375" style="3" customWidth="1"/>
    <col min="5125" max="5125" width="11.7109375" style="3" bestFit="1" customWidth="1"/>
    <col min="5126" max="5126" width="11.42578125" style="3" bestFit="1" customWidth="1"/>
    <col min="5127" max="5127" width="12.7109375" style="3" bestFit="1" customWidth="1"/>
    <col min="5128" max="5128" width="5.7109375" style="3" customWidth="1"/>
    <col min="5129" max="5129" width="28.140625" style="3" customWidth="1"/>
    <col min="5130" max="5378" width="16" style="3"/>
    <col min="5379" max="5379" width="6" style="3" customWidth="1"/>
    <col min="5380" max="5380" width="26.7109375" style="3" customWidth="1"/>
    <col min="5381" max="5381" width="11.7109375" style="3" bestFit="1" customWidth="1"/>
    <col min="5382" max="5382" width="11.42578125" style="3" bestFit="1" customWidth="1"/>
    <col min="5383" max="5383" width="12.7109375" style="3" bestFit="1" customWidth="1"/>
    <col min="5384" max="5384" width="5.7109375" style="3" customWidth="1"/>
    <col min="5385" max="5385" width="28.140625" style="3" customWidth="1"/>
    <col min="5386" max="5634" width="16" style="3"/>
    <col min="5635" max="5635" width="6" style="3" customWidth="1"/>
    <col min="5636" max="5636" width="26.7109375" style="3" customWidth="1"/>
    <col min="5637" max="5637" width="11.7109375" style="3" bestFit="1" customWidth="1"/>
    <col min="5638" max="5638" width="11.42578125" style="3" bestFit="1" customWidth="1"/>
    <col min="5639" max="5639" width="12.7109375" style="3" bestFit="1" customWidth="1"/>
    <col min="5640" max="5640" width="5.7109375" style="3" customWidth="1"/>
    <col min="5641" max="5641" width="28.140625" style="3" customWidth="1"/>
    <col min="5642" max="5890" width="16" style="3"/>
    <col min="5891" max="5891" width="6" style="3" customWidth="1"/>
    <col min="5892" max="5892" width="26.7109375" style="3" customWidth="1"/>
    <col min="5893" max="5893" width="11.7109375" style="3" bestFit="1" customWidth="1"/>
    <col min="5894" max="5894" width="11.42578125" style="3" bestFit="1" customWidth="1"/>
    <col min="5895" max="5895" width="12.7109375" style="3" bestFit="1" customWidth="1"/>
    <col min="5896" max="5896" width="5.7109375" style="3" customWidth="1"/>
    <col min="5897" max="5897" width="28.140625" style="3" customWidth="1"/>
    <col min="5898" max="6146" width="16" style="3"/>
    <col min="6147" max="6147" width="6" style="3" customWidth="1"/>
    <col min="6148" max="6148" width="26.7109375" style="3" customWidth="1"/>
    <col min="6149" max="6149" width="11.7109375" style="3" bestFit="1" customWidth="1"/>
    <col min="6150" max="6150" width="11.42578125" style="3" bestFit="1" customWidth="1"/>
    <col min="6151" max="6151" width="12.7109375" style="3" bestFit="1" customWidth="1"/>
    <col min="6152" max="6152" width="5.7109375" style="3" customWidth="1"/>
    <col min="6153" max="6153" width="28.140625" style="3" customWidth="1"/>
    <col min="6154" max="6402" width="16" style="3"/>
    <col min="6403" max="6403" width="6" style="3" customWidth="1"/>
    <col min="6404" max="6404" width="26.7109375" style="3" customWidth="1"/>
    <col min="6405" max="6405" width="11.7109375" style="3" bestFit="1" customWidth="1"/>
    <col min="6406" max="6406" width="11.42578125" style="3" bestFit="1" customWidth="1"/>
    <col min="6407" max="6407" width="12.7109375" style="3" bestFit="1" customWidth="1"/>
    <col min="6408" max="6408" width="5.7109375" style="3" customWidth="1"/>
    <col min="6409" max="6409" width="28.140625" style="3" customWidth="1"/>
    <col min="6410" max="6658" width="16" style="3"/>
    <col min="6659" max="6659" width="6" style="3" customWidth="1"/>
    <col min="6660" max="6660" width="26.7109375" style="3" customWidth="1"/>
    <col min="6661" max="6661" width="11.7109375" style="3" bestFit="1" customWidth="1"/>
    <col min="6662" max="6662" width="11.42578125" style="3" bestFit="1" customWidth="1"/>
    <col min="6663" max="6663" width="12.7109375" style="3" bestFit="1" customWidth="1"/>
    <col min="6664" max="6664" width="5.7109375" style="3" customWidth="1"/>
    <col min="6665" max="6665" width="28.140625" style="3" customWidth="1"/>
    <col min="6666" max="6914" width="16" style="3"/>
    <col min="6915" max="6915" width="6" style="3" customWidth="1"/>
    <col min="6916" max="6916" width="26.7109375" style="3" customWidth="1"/>
    <col min="6917" max="6917" width="11.7109375" style="3" bestFit="1" customWidth="1"/>
    <col min="6918" max="6918" width="11.42578125" style="3" bestFit="1" customWidth="1"/>
    <col min="6919" max="6919" width="12.7109375" style="3" bestFit="1" customWidth="1"/>
    <col min="6920" max="6920" width="5.7109375" style="3" customWidth="1"/>
    <col min="6921" max="6921" width="28.140625" style="3" customWidth="1"/>
    <col min="6922" max="7170" width="16" style="3"/>
    <col min="7171" max="7171" width="6" style="3" customWidth="1"/>
    <col min="7172" max="7172" width="26.7109375" style="3" customWidth="1"/>
    <col min="7173" max="7173" width="11.7109375" style="3" bestFit="1" customWidth="1"/>
    <col min="7174" max="7174" width="11.42578125" style="3" bestFit="1" customWidth="1"/>
    <col min="7175" max="7175" width="12.7109375" style="3" bestFit="1" customWidth="1"/>
    <col min="7176" max="7176" width="5.7109375" style="3" customWidth="1"/>
    <col min="7177" max="7177" width="28.140625" style="3" customWidth="1"/>
    <col min="7178" max="7426" width="16" style="3"/>
    <col min="7427" max="7427" width="6" style="3" customWidth="1"/>
    <col min="7428" max="7428" width="26.7109375" style="3" customWidth="1"/>
    <col min="7429" max="7429" width="11.7109375" style="3" bestFit="1" customWidth="1"/>
    <col min="7430" max="7430" width="11.42578125" style="3" bestFit="1" customWidth="1"/>
    <col min="7431" max="7431" width="12.7109375" style="3" bestFit="1" customWidth="1"/>
    <col min="7432" max="7432" width="5.7109375" style="3" customWidth="1"/>
    <col min="7433" max="7433" width="28.140625" style="3" customWidth="1"/>
    <col min="7434" max="7682" width="16" style="3"/>
    <col min="7683" max="7683" width="6" style="3" customWidth="1"/>
    <col min="7684" max="7684" width="26.7109375" style="3" customWidth="1"/>
    <col min="7685" max="7685" width="11.7109375" style="3" bestFit="1" customWidth="1"/>
    <col min="7686" max="7686" width="11.42578125" style="3" bestFit="1" customWidth="1"/>
    <col min="7687" max="7687" width="12.7109375" style="3" bestFit="1" customWidth="1"/>
    <col min="7688" max="7688" width="5.7109375" style="3" customWidth="1"/>
    <col min="7689" max="7689" width="28.140625" style="3" customWidth="1"/>
    <col min="7690" max="7938" width="16" style="3"/>
    <col min="7939" max="7939" width="6" style="3" customWidth="1"/>
    <col min="7940" max="7940" width="26.7109375" style="3" customWidth="1"/>
    <col min="7941" max="7941" width="11.7109375" style="3" bestFit="1" customWidth="1"/>
    <col min="7942" max="7942" width="11.42578125" style="3" bestFit="1" customWidth="1"/>
    <col min="7943" max="7943" width="12.7109375" style="3" bestFit="1" customWidth="1"/>
    <col min="7944" max="7944" width="5.7109375" style="3" customWidth="1"/>
    <col min="7945" max="7945" width="28.140625" style="3" customWidth="1"/>
    <col min="7946" max="8194" width="16" style="3"/>
    <col min="8195" max="8195" width="6" style="3" customWidth="1"/>
    <col min="8196" max="8196" width="26.7109375" style="3" customWidth="1"/>
    <col min="8197" max="8197" width="11.7109375" style="3" bestFit="1" customWidth="1"/>
    <col min="8198" max="8198" width="11.42578125" style="3" bestFit="1" customWidth="1"/>
    <col min="8199" max="8199" width="12.7109375" style="3" bestFit="1" customWidth="1"/>
    <col min="8200" max="8200" width="5.7109375" style="3" customWidth="1"/>
    <col min="8201" max="8201" width="28.140625" style="3" customWidth="1"/>
    <col min="8202" max="8450" width="16" style="3"/>
    <col min="8451" max="8451" width="6" style="3" customWidth="1"/>
    <col min="8452" max="8452" width="26.7109375" style="3" customWidth="1"/>
    <col min="8453" max="8453" width="11.7109375" style="3" bestFit="1" customWidth="1"/>
    <col min="8454" max="8454" width="11.42578125" style="3" bestFit="1" customWidth="1"/>
    <col min="8455" max="8455" width="12.7109375" style="3" bestFit="1" customWidth="1"/>
    <col min="8456" max="8456" width="5.7109375" style="3" customWidth="1"/>
    <col min="8457" max="8457" width="28.140625" style="3" customWidth="1"/>
    <col min="8458" max="8706" width="16" style="3"/>
    <col min="8707" max="8707" width="6" style="3" customWidth="1"/>
    <col min="8708" max="8708" width="26.7109375" style="3" customWidth="1"/>
    <col min="8709" max="8709" width="11.7109375" style="3" bestFit="1" customWidth="1"/>
    <col min="8710" max="8710" width="11.42578125" style="3" bestFit="1" customWidth="1"/>
    <col min="8711" max="8711" width="12.7109375" style="3" bestFit="1" customWidth="1"/>
    <col min="8712" max="8712" width="5.7109375" style="3" customWidth="1"/>
    <col min="8713" max="8713" width="28.140625" style="3" customWidth="1"/>
    <col min="8714" max="8962" width="16" style="3"/>
    <col min="8963" max="8963" width="6" style="3" customWidth="1"/>
    <col min="8964" max="8964" width="26.7109375" style="3" customWidth="1"/>
    <col min="8965" max="8965" width="11.7109375" style="3" bestFit="1" customWidth="1"/>
    <col min="8966" max="8966" width="11.42578125" style="3" bestFit="1" customWidth="1"/>
    <col min="8967" max="8967" width="12.7109375" style="3" bestFit="1" customWidth="1"/>
    <col min="8968" max="8968" width="5.7109375" style="3" customWidth="1"/>
    <col min="8969" max="8969" width="28.140625" style="3" customWidth="1"/>
    <col min="8970" max="9218" width="16" style="3"/>
    <col min="9219" max="9219" width="6" style="3" customWidth="1"/>
    <col min="9220" max="9220" width="26.7109375" style="3" customWidth="1"/>
    <col min="9221" max="9221" width="11.7109375" style="3" bestFit="1" customWidth="1"/>
    <col min="9222" max="9222" width="11.42578125" style="3" bestFit="1" customWidth="1"/>
    <col min="9223" max="9223" width="12.7109375" style="3" bestFit="1" customWidth="1"/>
    <col min="9224" max="9224" width="5.7109375" style="3" customWidth="1"/>
    <col min="9225" max="9225" width="28.140625" style="3" customWidth="1"/>
    <col min="9226" max="9474" width="16" style="3"/>
    <col min="9475" max="9475" width="6" style="3" customWidth="1"/>
    <col min="9476" max="9476" width="26.7109375" style="3" customWidth="1"/>
    <col min="9477" max="9477" width="11.7109375" style="3" bestFit="1" customWidth="1"/>
    <col min="9478" max="9478" width="11.42578125" style="3" bestFit="1" customWidth="1"/>
    <col min="9479" max="9479" width="12.7109375" style="3" bestFit="1" customWidth="1"/>
    <col min="9480" max="9480" width="5.7109375" style="3" customWidth="1"/>
    <col min="9481" max="9481" width="28.140625" style="3" customWidth="1"/>
    <col min="9482" max="9730" width="16" style="3"/>
    <col min="9731" max="9731" width="6" style="3" customWidth="1"/>
    <col min="9732" max="9732" width="26.7109375" style="3" customWidth="1"/>
    <col min="9733" max="9733" width="11.7109375" style="3" bestFit="1" customWidth="1"/>
    <col min="9734" max="9734" width="11.42578125" style="3" bestFit="1" customWidth="1"/>
    <col min="9735" max="9735" width="12.7109375" style="3" bestFit="1" customWidth="1"/>
    <col min="9736" max="9736" width="5.7109375" style="3" customWidth="1"/>
    <col min="9737" max="9737" width="28.140625" style="3" customWidth="1"/>
    <col min="9738" max="9986" width="16" style="3"/>
    <col min="9987" max="9987" width="6" style="3" customWidth="1"/>
    <col min="9988" max="9988" width="26.7109375" style="3" customWidth="1"/>
    <col min="9989" max="9989" width="11.7109375" style="3" bestFit="1" customWidth="1"/>
    <col min="9990" max="9990" width="11.42578125" style="3" bestFit="1" customWidth="1"/>
    <col min="9991" max="9991" width="12.7109375" style="3" bestFit="1" customWidth="1"/>
    <col min="9992" max="9992" width="5.7109375" style="3" customWidth="1"/>
    <col min="9993" max="9993" width="28.140625" style="3" customWidth="1"/>
    <col min="9994" max="10242" width="16" style="3"/>
    <col min="10243" max="10243" width="6" style="3" customWidth="1"/>
    <col min="10244" max="10244" width="26.7109375" style="3" customWidth="1"/>
    <col min="10245" max="10245" width="11.7109375" style="3" bestFit="1" customWidth="1"/>
    <col min="10246" max="10246" width="11.42578125" style="3" bestFit="1" customWidth="1"/>
    <col min="10247" max="10247" width="12.7109375" style="3" bestFit="1" customWidth="1"/>
    <col min="10248" max="10248" width="5.7109375" style="3" customWidth="1"/>
    <col min="10249" max="10249" width="28.140625" style="3" customWidth="1"/>
    <col min="10250" max="10498" width="16" style="3"/>
    <col min="10499" max="10499" width="6" style="3" customWidth="1"/>
    <col min="10500" max="10500" width="26.7109375" style="3" customWidth="1"/>
    <col min="10501" max="10501" width="11.7109375" style="3" bestFit="1" customWidth="1"/>
    <col min="10502" max="10502" width="11.42578125" style="3" bestFit="1" customWidth="1"/>
    <col min="10503" max="10503" width="12.7109375" style="3" bestFit="1" customWidth="1"/>
    <col min="10504" max="10504" width="5.7109375" style="3" customWidth="1"/>
    <col min="10505" max="10505" width="28.140625" style="3" customWidth="1"/>
    <col min="10506" max="10754" width="16" style="3"/>
    <col min="10755" max="10755" width="6" style="3" customWidth="1"/>
    <col min="10756" max="10756" width="26.7109375" style="3" customWidth="1"/>
    <col min="10757" max="10757" width="11.7109375" style="3" bestFit="1" customWidth="1"/>
    <col min="10758" max="10758" width="11.42578125" style="3" bestFit="1" customWidth="1"/>
    <col min="10759" max="10759" width="12.7109375" style="3" bestFit="1" customWidth="1"/>
    <col min="10760" max="10760" width="5.7109375" style="3" customWidth="1"/>
    <col min="10761" max="10761" width="28.140625" style="3" customWidth="1"/>
    <col min="10762" max="11010" width="16" style="3"/>
    <col min="11011" max="11011" width="6" style="3" customWidth="1"/>
    <col min="11012" max="11012" width="26.7109375" style="3" customWidth="1"/>
    <col min="11013" max="11013" width="11.7109375" style="3" bestFit="1" customWidth="1"/>
    <col min="11014" max="11014" width="11.42578125" style="3" bestFit="1" customWidth="1"/>
    <col min="11015" max="11015" width="12.7109375" style="3" bestFit="1" customWidth="1"/>
    <col min="11016" max="11016" width="5.7109375" style="3" customWidth="1"/>
    <col min="11017" max="11017" width="28.140625" style="3" customWidth="1"/>
    <col min="11018" max="11266" width="16" style="3"/>
    <col min="11267" max="11267" width="6" style="3" customWidth="1"/>
    <col min="11268" max="11268" width="26.7109375" style="3" customWidth="1"/>
    <col min="11269" max="11269" width="11.7109375" style="3" bestFit="1" customWidth="1"/>
    <col min="11270" max="11270" width="11.42578125" style="3" bestFit="1" customWidth="1"/>
    <col min="11271" max="11271" width="12.7109375" style="3" bestFit="1" customWidth="1"/>
    <col min="11272" max="11272" width="5.7109375" style="3" customWidth="1"/>
    <col min="11273" max="11273" width="28.140625" style="3" customWidth="1"/>
    <col min="11274" max="11522" width="16" style="3"/>
    <col min="11523" max="11523" width="6" style="3" customWidth="1"/>
    <col min="11524" max="11524" width="26.7109375" style="3" customWidth="1"/>
    <col min="11525" max="11525" width="11.7109375" style="3" bestFit="1" customWidth="1"/>
    <col min="11526" max="11526" width="11.42578125" style="3" bestFit="1" customWidth="1"/>
    <col min="11527" max="11527" width="12.7109375" style="3" bestFit="1" customWidth="1"/>
    <col min="11528" max="11528" width="5.7109375" style="3" customWidth="1"/>
    <col min="11529" max="11529" width="28.140625" style="3" customWidth="1"/>
    <col min="11530" max="11778" width="16" style="3"/>
    <col min="11779" max="11779" width="6" style="3" customWidth="1"/>
    <col min="11780" max="11780" width="26.7109375" style="3" customWidth="1"/>
    <col min="11781" max="11781" width="11.7109375" style="3" bestFit="1" customWidth="1"/>
    <col min="11782" max="11782" width="11.42578125" style="3" bestFit="1" customWidth="1"/>
    <col min="11783" max="11783" width="12.7109375" style="3" bestFit="1" customWidth="1"/>
    <col min="11784" max="11784" width="5.7109375" style="3" customWidth="1"/>
    <col min="11785" max="11785" width="28.140625" style="3" customWidth="1"/>
    <col min="11786" max="12034" width="16" style="3"/>
    <col min="12035" max="12035" width="6" style="3" customWidth="1"/>
    <col min="12036" max="12036" width="26.7109375" style="3" customWidth="1"/>
    <col min="12037" max="12037" width="11.7109375" style="3" bestFit="1" customWidth="1"/>
    <col min="12038" max="12038" width="11.42578125" style="3" bestFit="1" customWidth="1"/>
    <col min="12039" max="12039" width="12.7109375" style="3" bestFit="1" customWidth="1"/>
    <col min="12040" max="12040" width="5.7109375" style="3" customWidth="1"/>
    <col min="12041" max="12041" width="28.140625" style="3" customWidth="1"/>
    <col min="12042" max="12290" width="16" style="3"/>
    <col min="12291" max="12291" width="6" style="3" customWidth="1"/>
    <col min="12292" max="12292" width="26.7109375" style="3" customWidth="1"/>
    <col min="12293" max="12293" width="11.7109375" style="3" bestFit="1" customWidth="1"/>
    <col min="12294" max="12294" width="11.42578125" style="3" bestFit="1" customWidth="1"/>
    <col min="12295" max="12295" width="12.7109375" style="3" bestFit="1" customWidth="1"/>
    <col min="12296" max="12296" width="5.7109375" style="3" customWidth="1"/>
    <col min="12297" max="12297" width="28.140625" style="3" customWidth="1"/>
    <col min="12298" max="12546" width="16" style="3"/>
    <col min="12547" max="12547" width="6" style="3" customWidth="1"/>
    <col min="12548" max="12548" width="26.7109375" style="3" customWidth="1"/>
    <col min="12549" max="12549" width="11.7109375" style="3" bestFit="1" customWidth="1"/>
    <col min="12550" max="12550" width="11.42578125" style="3" bestFit="1" customWidth="1"/>
    <col min="12551" max="12551" width="12.7109375" style="3" bestFit="1" customWidth="1"/>
    <col min="12552" max="12552" width="5.7109375" style="3" customWidth="1"/>
    <col min="12553" max="12553" width="28.140625" style="3" customWidth="1"/>
    <col min="12554" max="12802" width="16" style="3"/>
    <col min="12803" max="12803" width="6" style="3" customWidth="1"/>
    <col min="12804" max="12804" width="26.7109375" style="3" customWidth="1"/>
    <col min="12805" max="12805" width="11.7109375" style="3" bestFit="1" customWidth="1"/>
    <col min="12806" max="12806" width="11.42578125" style="3" bestFit="1" customWidth="1"/>
    <col min="12807" max="12807" width="12.7109375" style="3" bestFit="1" customWidth="1"/>
    <col min="12808" max="12808" width="5.7109375" style="3" customWidth="1"/>
    <col min="12809" max="12809" width="28.140625" style="3" customWidth="1"/>
    <col min="12810" max="13058" width="16" style="3"/>
    <col min="13059" max="13059" width="6" style="3" customWidth="1"/>
    <col min="13060" max="13060" width="26.7109375" style="3" customWidth="1"/>
    <col min="13061" max="13061" width="11.7109375" style="3" bestFit="1" customWidth="1"/>
    <col min="13062" max="13062" width="11.42578125" style="3" bestFit="1" customWidth="1"/>
    <col min="13063" max="13063" width="12.7109375" style="3" bestFit="1" customWidth="1"/>
    <col min="13064" max="13064" width="5.7109375" style="3" customWidth="1"/>
    <col min="13065" max="13065" width="28.140625" style="3" customWidth="1"/>
    <col min="13066" max="13314" width="16" style="3"/>
    <col min="13315" max="13315" width="6" style="3" customWidth="1"/>
    <col min="13316" max="13316" width="26.7109375" style="3" customWidth="1"/>
    <col min="13317" max="13317" width="11.7109375" style="3" bestFit="1" customWidth="1"/>
    <col min="13318" max="13318" width="11.42578125" style="3" bestFit="1" customWidth="1"/>
    <col min="13319" max="13319" width="12.7109375" style="3" bestFit="1" customWidth="1"/>
    <col min="13320" max="13320" width="5.7109375" style="3" customWidth="1"/>
    <col min="13321" max="13321" width="28.140625" style="3" customWidth="1"/>
    <col min="13322" max="13570" width="16" style="3"/>
    <col min="13571" max="13571" width="6" style="3" customWidth="1"/>
    <col min="13572" max="13572" width="26.7109375" style="3" customWidth="1"/>
    <col min="13573" max="13573" width="11.7109375" style="3" bestFit="1" customWidth="1"/>
    <col min="13574" max="13574" width="11.42578125" style="3" bestFit="1" customWidth="1"/>
    <col min="13575" max="13575" width="12.7109375" style="3" bestFit="1" customWidth="1"/>
    <col min="13576" max="13576" width="5.7109375" style="3" customWidth="1"/>
    <col min="13577" max="13577" width="28.140625" style="3" customWidth="1"/>
    <col min="13578" max="13826" width="16" style="3"/>
    <col min="13827" max="13827" width="6" style="3" customWidth="1"/>
    <col min="13828" max="13828" width="26.7109375" style="3" customWidth="1"/>
    <col min="13829" max="13829" width="11.7109375" style="3" bestFit="1" customWidth="1"/>
    <col min="13830" max="13830" width="11.42578125" style="3" bestFit="1" customWidth="1"/>
    <col min="13831" max="13831" width="12.7109375" style="3" bestFit="1" customWidth="1"/>
    <col min="13832" max="13832" width="5.7109375" style="3" customWidth="1"/>
    <col min="13833" max="13833" width="28.140625" style="3" customWidth="1"/>
    <col min="13834" max="14082" width="16" style="3"/>
    <col min="14083" max="14083" width="6" style="3" customWidth="1"/>
    <col min="14084" max="14084" width="26.7109375" style="3" customWidth="1"/>
    <col min="14085" max="14085" width="11.7109375" style="3" bestFit="1" customWidth="1"/>
    <col min="14086" max="14086" width="11.42578125" style="3" bestFit="1" customWidth="1"/>
    <col min="14087" max="14087" width="12.7109375" style="3" bestFit="1" customWidth="1"/>
    <col min="14088" max="14088" width="5.7109375" style="3" customWidth="1"/>
    <col min="14089" max="14089" width="28.140625" style="3" customWidth="1"/>
    <col min="14090" max="14338" width="16" style="3"/>
    <col min="14339" max="14339" width="6" style="3" customWidth="1"/>
    <col min="14340" max="14340" width="26.7109375" style="3" customWidth="1"/>
    <col min="14341" max="14341" width="11.7109375" style="3" bestFit="1" customWidth="1"/>
    <col min="14342" max="14342" width="11.42578125" style="3" bestFit="1" customWidth="1"/>
    <col min="14343" max="14343" width="12.7109375" style="3" bestFit="1" customWidth="1"/>
    <col min="14344" max="14344" width="5.7109375" style="3" customWidth="1"/>
    <col min="14345" max="14345" width="28.140625" style="3" customWidth="1"/>
    <col min="14346" max="14594" width="16" style="3"/>
    <col min="14595" max="14595" width="6" style="3" customWidth="1"/>
    <col min="14596" max="14596" width="26.7109375" style="3" customWidth="1"/>
    <col min="14597" max="14597" width="11.7109375" style="3" bestFit="1" customWidth="1"/>
    <col min="14598" max="14598" width="11.42578125" style="3" bestFit="1" customWidth="1"/>
    <col min="14599" max="14599" width="12.7109375" style="3" bestFit="1" customWidth="1"/>
    <col min="14600" max="14600" width="5.7109375" style="3" customWidth="1"/>
    <col min="14601" max="14601" width="28.140625" style="3" customWidth="1"/>
    <col min="14602" max="14850" width="16" style="3"/>
    <col min="14851" max="14851" width="6" style="3" customWidth="1"/>
    <col min="14852" max="14852" width="26.7109375" style="3" customWidth="1"/>
    <col min="14853" max="14853" width="11.7109375" style="3" bestFit="1" customWidth="1"/>
    <col min="14854" max="14854" width="11.42578125" style="3" bestFit="1" customWidth="1"/>
    <col min="14855" max="14855" width="12.7109375" style="3" bestFit="1" customWidth="1"/>
    <col min="14856" max="14856" width="5.7109375" style="3" customWidth="1"/>
    <col min="14857" max="14857" width="28.140625" style="3" customWidth="1"/>
    <col min="14858" max="15106" width="16" style="3"/>
    <col min="15107" max="15107" width="6" style="3" customWidth="1"/>
    <col min="15108" max="15108" width="26.7109375" style="3" customWidth="1"/>
    <col min="15109" max="15109" width="11.7109375" style="3" bestFit="1" customWidth="1"/>
    <col min="15110" max="15110" width="11.42578125" style="3" bestFit="1" customWidth="1"/>
    <col min="15111" max="15111" width="12.7109375" style="3" bestFit="1" customWidth="1"/>
    <col min="15112" max="15112" width="5.7109375" style="3" customWidth="1"/>
    <col min="15113" max="15113" width="28.140625" style="3" customWidth="1"/>
    <col min="15114" max="15362" width="16" style="3"/>
    <col min="15363" max="15363" width="6" style="3" customWidth="1"/>
    <col min="15364" max="15364" width="26.7109375" style="3" customWidth="1"/>
    <col min="15365" max="15365" width="11.7109375" style="3" bestFit="1" customWidth="1"/>
    <col min="15366" max="15366" width="11.42578125" style="3" bestFit="1" customWidth="1"/>
    <col min="15367" max="15367" width="12.7109375" style="3" bestFit="1" customWidth="1"/>
    <col min="15368" max="15368" width="5.7109375" style="3" customWidth="1"/>
    <col min="15369" max="15369" width="28.140625" style="3" customWidth="1"/>
    <col min="15370" max="15618" width="16" style="3"/>
    <col min="15619" max="15619" width="6" style="3" customWidth="1"/>
    <col min="15620" max="15620" width="26.7109375" style="3" customWidth="1"/>
    <col min="15621" max="15621" width="11.7109375" style="3" bestFit="1" customWidth="1"/>
    <col min="15622" max="15622" width="11.42578125" style="3" bestFit="1" customWidth="1"/>
    <col min="15623" max="15623" width="12.7109375" style="3" bestFit="1" customWidth="1"/>
    <col min="15624" max="15624" width="5.7109375" style="3" customWidth="1"/>
    <col min="15625" max="15625" width="28.140625" style="3" customWidth="1"/>
    <col min="15626" max="15874" width="16" style="3"/>
    <col min="15875" max="15875" width="6" style="3" customWidth="1"/>
    <col min="15876" max="15876" width="26.7109375" style="3" customWidth="1"/>
    <col min="15877" max="15877" width="11.7109375" style="3" bestFit="1" customWidth="1"/>
    <col min="15878" max="15878" width="11.42578125" style="3" bestFit="1" customWidth="1"/>
    <col min="15879" max="15879" width="12.7109375" style="3" bestFit="1" customWidth="1"/>
    <col min="15880" max="15880" width="5.7109375" style="3" customWidth="1"/>
    <col min="15881" max="15881" width="28.140625" style="3" customWidth="1"/>
    <col min="15882" max="16130" width="16" style="3"/>
    <col min="16131" max="16131" width="6" style="3" customWidth="1"/>
    <col min="16132" max="16132" width="26.7109375" style="3" customWidth="1"/>
    <col min="16133" max="16133" width="11.7109375" style="3" bestFit="1" customWidth="1"/>
    <col min="16134" max="16134" width="11.42578125" style="3" bestFit="1" customWidth="1"/>
    <col min="16135" max="16135" width="12.7109375" style="3" bestFit="1" customWidth="1"/>
    <col min="16136" max="16136" width="5.7109375" style="3" customWidth="1"/>
    <col min="16137" max="16137" width="28.140625" style="3" customWidth="1"/>
    <col min="16138" max="16384" width="16" style="3"/>
  </cols>
  <sheetData>
    <row r="1" spans="1:11" x14ac:dyDescent="0.2">
      <c r="A1" s="650"/>
      <c r="B1" s="650"/>
      <c r="C1" s="650"/>
      <c r="D1" s="650"/>
      <c r="E1" s="650"/>
      <c r="F1" s="650"/>
      <c r="G1" s="650"/>
      <c r="H1" s="650"/>
      <c r="I1" s="650"/>
      <c r="J1" s="650"/>
      <c r="K1" s="650"/>
    </row>
    <row r="2" spans="1:11" x14ac:dyDescent="0.2">
      <c r="A2" s="359"/>
      <c r="B2" s="359"/>
      <c r="C2" s="359"/>
      <c r="D2" s="359"/>
      <c r="E2" s="359"/>
      <c r="F2" s="359"/>
      <c r="G2" s="359"/>
      <c r="H2" s="359"/>
      <c r="I2" s="359"/>
      <c r="J2" s="359"/>
      <c r="K2" s="359"/>
    </row>
    <row r="3" spans="1:11" x14ac:dyDescent="0.2">
      <c r="A3" s="360" t="s">
        <v>16</v>
      </c>
      <c r="B3" s="361"/>
      <c r="C3" s="361"/>
      <c r="D3" s="361"/>
      <c r="E3" s="361"/>
      <c r="F3" s="361"/>
      <c r="G3" s="361"/>
      <c r="H3" s="361"/>
      <c r="I3" s="361"/>
      <c r="J3" s="361"/>
      <c r="K3" s="361"/>
    </row>
    <row r="4" spans="1:11" x14ac:dyDescent="0.2">
      <c r="A4" s="362" t="s">
        <v>19</v>
      </c>
      <c r="B4" s="362"/>
      <c r="C4" s="362" t="s">
        <v>18</v>
      </c>
      <c r="D4" s="363"/>
      <c r="E4" s="362"/>
      <c r="F4" s="362"/>
      <c r="G4" s="362"/>
      <c r="H4" s="362"/>
      <c r="I4" s="361"/>
      <c r="J4" s="361"/>
      <c r="K4" s="361"/>
    </row>
    <row r="5" spans="1:11" x14ac:dyDescent="0.2">
      <c r="A5" s="362" t="s">
        <v>82</v>
      </c>
      <c r="B5" s="362"/>
      <c r="C5" s="362" t="s">
        <v>96</v>
      </c>
      <c r="D5" s="362"/>
      <c r="E5" s="362"/>
      <c r="F5" s="362"/>
      <c r="G5" s="362"/>
      <c r="H5" s="362"/>
      <c r="I5" s="361"/>
      <c r="J5" s="361"/>
      <c r="K5" s="361"/>
    </row>
    <row r="6" spans="1:11" x14ac:dyDescent="0.2">
      <c r="A6" s="364"/>
      <c r="B6" s="362"/>
      <c r="C6" s="559">
        <v>2022</v>
      </c>
      <c r="D6" s="362"/>
      <c r="E6" s="362"/>
      <c r="F6" s="362"/>
      <c r="G6" s="362"/>
      <c r="H6" s="362"/>
      <c r="I6" s="651" t="s">
        <v>20</v>
      </c>
      <c r="J6" s="652"/>
      <c r="K6" s="653"/>
    </row>
    <row r="7" spans="1:11" x14ac:dyDescent="0.2">
      <c r="A7" s="364"/>
      <c r="B7" s="362"/>
      <c r="C7" s="362"/>
      <c r="D7" s="362"/>
      <c r="E7" s="362"/>
      <c r="F7" s="362"/>
      <c r="G7" s="362"/>
      <c r="H7" s="362"/>
      <c r="I7" s="365" t="s">
        <v>21</v>
      </c>
      <c r="J7" s="654" t="s">
        <v>31</v>
      </c>
      <c r="K7" s="655"/>
    </row>
    <row r="8" spans="1:11" ht="12.75" customHeight="1" x14ac:dyDescent="0.2">
      <c r="A8" s="362"/>
      <c r="B8" s="362"/>
      <c r="C8" s="362"/>
      <c r="D8" s="362"/>
      <c r="E8" s="362"/>
      <c r="F8" s="362"/>
      <c r="G8" s="362"/>
      <c r="H8" s="361"/>
      <c r="I8" s="365" t="s">
        <v>22</v>
      </c>
      <c r="J8" s="656" t="s">
        <v>46</v>
      </c>
      <c r="K8" s="657"/>
    </row>
    <row r="9" spans="1:11" ht="12.75" customHeight="1" x14ac:dyDescent="0.2">
      <c r="A9" s="649" t="s">
        <v>23</v>
      </c>
      <c r="B9" s="649"/>
      <c r="C9" s="649"/>
      <c r="D9" s="649"/>
      <c r="E9" s="649"/>
      <c r="F9" s="649"/>
      <c r="G9" s="649"/>
      <c r="H9" s="649"/>
      <c r="I9" s="366" t="s">
        <v>24</v>
      </c>
      <c r="J9" s="658" t="s">
        <v>33</v>
      </c>
      <c r="K9" s="659"/>
    </row>
    <row r="10" spans="1:11" ht="15.75" customHeight="1" thickBot="1" x14ac:dyDescent="0.25">
      <c r="A10" s="649" t="s">
        <v>30</v>
      </c>
      <c r="B10" s="649"/>
      <c r="C10" s="649"/>
      <c r="D10" s="649"/>
      <c r="E10" s="649"/>
      <c r="F10" s="367"/>
      <c r="G10" s="368"/>
      <c r="H10" s="362"/>
      <c r="I10" s="361"/>
      <c r="J10" s="361"/>
      <c r="K10" s="361"/>
    </row>
    <row r="11" spans="1:11" ht="12.75" customHeight="1" x14ac:dyDescent="0.2">
      <c r="A11" s="646" t="s">
        <v>25</v>
      </c>
      <c r="B11" s="647"/>
      <c r="C11" s="647"/>
      <c r="D11" s="647"/>
      <c r="E11" s="648"/>
      <c r="F11" s="367"/>
      <c r="G11" s="646" t="s">
        <v>20</v>
      </c>
      <c r="H11" s="647"/>
      <c r="I11" s="647"/>
      <c r="J11" s="647"/>
      <c r="K11" s="648"/>
    </row>
    <row r="12" spans="1:11" x14ac:dyDescent="0.2">
      <c r="A12" s="369"/>
      <c r="B12" s="370"/>
      <c r="C12" s="370"/>
      <c r="D12" s="370"/>
      <c r="E12" s="371"/>
      <c r="F12" s="361"/>
      <c r="G12" s="369"/>
      <c r="H12" s="370" t="s">
        <v>15</v>
      </c>
      <c r="I12" s="370" t="s">
        <v>15</v>
      </c>
      <c r="J12" s="370" t="s">
        <v>15</v>
      </c>
      <c r="K12" s="371" t="s">
        <v>15</v>
      </c>
    </row>
    <row r="13" spans="1:11" s="12" customFormat="1" x14ac:dyDescent="0.2">
      <c r="A13" s="372" t="s">
        <v>0</v>
      </c>
      <c r="B13" s="373" t="s">
        <v>26</v>
      </c>
      <c r="C13" s="373" t="s">
        <v>27</v>
      </c>
      <c r="D13" s="373" t="s">
        <v>28</v>
      </c>
      <c r="E13" s="374" t="s">
        <v>29</v>
      </c>
      <c r="F13" s="375"/>
      <c r="G13" s="372" t="s">
        <v>0</v>
      </c>
      <c r="H13" s="373" t="s">
        <v>26</v>
      </c>
      <c r="I13" s="373" t="s">
        <v>27</v>
      </c>
      <c r="J13" s="373" t="s">
        <v>28</v>
      </c>
      <c r="K13" s="374" t="s">
        <v>29</v>
      </c>
    </row>
    <row r="14" spans="1:11" ht="12.75" customHeight="1" x14ac:dyDescent="0.2">
      <c r="A14" s="386">
        <v>44682</v>
      </c>
      <c r="B14" s="387"/>
      <c r="C14" s="18" t="s">
        <v>47</v>
      </c>
      <c r="D14" s="388">
        <v>3296</v>
      </c>
      <c r="E14" s="389"/>
      <c r="F14" s="361"/>
      <c r="G14" s="386">
        <v>44682</v>
      </c>
      <c r="H14" s="387"/>
      <c r="I14" s="18" t="s">
        <v>47</v>
      </c>
      <c r="J14" s="388"/>
      <c r="K14" s="456">
        <v>3296</v>
      </c>
    </row>
    <row r="15" spans="1:11" ht="12.75" customHeight="1" x14ac:dyDescent="0.2">
      <c r="A15" s="557">
        <v>44686</v>
      </c>
      <c r="B15" s="387">
        <v>1</v>
      </c>
      <c r="C15" s="18" t="s">
        <v>146</v>
      </c>
      <c r="D15" s="388">
        <v>19472780</v>
      </c>
      <c r="E15" s="600"/>
      <c r="F15" s="361"/>
      <c r="G15" s="557">
        <v>44686</v>
      </c>
      <c r="H15" s="387">
        <v>1</v>
      </c>
      <c r="I15" s="18" t="s">
        <v>146</v>
      </c>
      <c r="J15" s="388"/>
      <c r="K15" s="456">
        <v>19472780</v>
      </c>
    </row>
    <row r="16" spans="1:11" ht="15" x14ac:dyDescent="0.2">
      <c r="A16" s="118">
        <v>44705</v>
      </c>
      <c r="B16" s="390">
        <v>3</v>
      </c>
      <c r="C16" s="109" t="s">
        <v>123</v>
      </c>
      <c r="D16" s="391"/>
      <c r="E16" s="392">
        <v>4990000</v>
      </c>
      <c r="F16" s="376"/>
      <c r="G16" s="118">
        <v>44705</v>
      </c>
      <c r="H16" s="390">
        <v>3</v>
      </c>
      <c r="I16" s="109" t="s">
        <v>123</v>
      </c>
      <c r="J16" s="391">
        <v>4990000</v>
      </c>
      <c r="K16" s="392"/>
    </row>
    <row r="17" spans="1:15" ht="15" x14ac:dyDescent="0.2">
      <c r="A17" s="118">
        <v>44705</v>
      </c>
      <c r="B17" s="390">
        <v>4</v>
      </c>
      <c r="C17" s="109" t="s">
        <v>128</v>
      </c>
      <c r="D17" s="391"/>
      <c r="E17" s="392">
        <v>2000</v>
      </c>
      <c r="F17" s="376"/>
      <c r="G17" s="118">
        <v>44705</v>
      </c>
      <c r="H17" s="390">
        <v>4</v>
      </c>
      <c r="I17" s="109" t="s">
        <v>128</v>
      </c>
      <c r="J17" s="391">
        <v>2000</v>
      </c>
      <c r="K17" s="392"/>
    </row>
    <row r="18" spans="1:15" x14ac:dyDescent="0.2">
      <c r="A18" s="395"/>
      <c r="B18" s="396"/>
      <c r="C18" s="397" t="s">
        <v>64</v>
      </c>
      <c r="D18" s="398">
        <f>SUM(D14:D17)-SUM(E14:E17)</f>
        <v>14484076</v>
      </c>
      <c r="E18" s="399"/>
      <c r="F18" s="376"/>
      <c r="G18" s="395"/>
      <c r="H18" s="396"/>
      <c r="I18" s="397" t="s">
        <v>64</v>
      </c>
      <c r="J18" s="398"/>
      <c r="K18" s="457">
        <f>SUM(K14:K17)-SUM(J14:J17)</f>
        <v>14484076</v>
      </c>
    </row>
    <row r="19" spans="1:15" ht="13.5" thickBot="1" x14ac:dyDescent="0.25">
      <c r="A19" s="20"/>
      <c r="B19" s="21"/>
      <c r="C19" s="21"/>
      <c r="D19" s="21"/>
      <c r="E19" s="400"/>
      <c r="F19" s="376"/>
      <c r="G19" s="20"/>
      <c r="H19" s="21"/>
      <c r="I19" s="21"/>
      <c r="J19" s="21"/>
      <c r="K19" s="458"/>
    </row>
    <row r="20" spans="1:15" x14ac:dyDescent="0.2">
      <c r="A20" s="8"/>
      <c r="B20" s="6"/>
      <c r="C20" s="6" t="s">
        <v>17</v>
      </c>
      <c r="D20" s="8"/>
      <c r="E20" s="8"/>
      <c r="F20" s="376"/>
      <c r="G20" s="8"/>
      <c r="H20" s="6"/>
      <c r="I20" s="6" t="s">
        <v>17</v>
      </c>
      <c r="J20" s="8"/>
      <c r="K20" s="459"/>
    </row>
    <row r="21" spans="1:15" x14ac:dyDescent="0.2">
      <c r="A21" s="8"/>
      <c r="B21" s="6"/>
      <c r="C21" s="6"/>
      <c r="D21" s="8"/>
      <c r="E21" s="8"/>
      <c r="F21" s="376"/>
      <c r="G21" s="8"/>
      <c r="H21" s="6"/>
      <c r="I21" s="6"/>
      <c r="J21" s="8"/>
      <c r="K21" s="8"/>
    </row>
    <row r="22" spans="1:15" x14ac:dyDescent="0.2">
      <c r="A22" s="13"/>
      <c r="B22" s="13"/>
      <c r="C22" s="401"/>
      <c r="D22" s="402"/>
      <c r="E22" s="14"/>
      <c r="F22" s="376"/>
      <c r="G22" s="13"/>
      <c r="H22" s="13"/>
      <c r="I22" s="401"/>
      <c r="J22" s="402"/>
      <c r="K22" s="14"/>
    </row>
    <row r="23" spans="1:15" x14ac:dyDescent="0.2">
      <c r="A23" s="13"/>
      <c r="B23" s="13"/>
      <c r="C23" s="403"/>
      <c r="D23" s="404"/>
      <c r="E23" s="14"/>
      <c r="F23" s="376"/>
      <c r="G23" s="13"/>
      <c r="H23" s="13"/>
      <c r="I23" s="403"/>
      <c r="J23" s="404"/>
      <c r="K23" s="14"/>
    </row>
    <row r="24" spans="1:15" x14ac:dyDescent="0.2">
      <c r="C24" s="405"/>
      <c r="D24" s="406"/>
      <c r="E24" s="176"/>
      <c r="F24" s="376"/>
      <c r="I24" s="405"/>
      <c r="J24" s="406"/>
      <c r="K24" s="176"/>
    </row>
    <row r="25" spans="1:15" x14ac:dyDescent="0.2">
      <c r="A25" s="498"/>
      <c r="B25" s="498"/>
      <c r="C25" s="498"/>
      <c r="D25" s="498"/>
      <c r="E25" s="498"/>
      <c r="F25" s="498"/>
      <c r="G25" s="498"/>
      <c r="H25" s="498"/>
      <c r="I25" s="498"/>
      <c r="J25" s="498"/>
      <c r="K25" s="498"/>
      <c r="L25" s="497"/>
      <c r="M25" s="497"/>
      <c r="N25" s="497"/>
      <c r="O25" s="497"/>
    </row>
    <row r="26" spans="1:15" x14ac:dyDescent="0.2">
      <c r="A26" s="498"/>
      <c r="B26" s="498"/>
      <c r="C26" s="500"/>
      <c r="D26" s="498"/>
      <c r="E26" s="498"/>
      <c r="F26" s="498"/>
      <c r="G26" s="498"/>
      <c r="H26" s="498"/>
      <c r="I26" s="498"/>
      <c r="J26" s="498"/>
      <c r="K26" s="498"/>
      <c r="L26" s="497"/>
      <c r="M26" s="497"/>
      <c r="N26" s="497"/>
      <c r="O26" s="497"/>
    </row>
    <row r="27" spans="1:15" x14ac:dyDescent="0.2">
      <c r="A27" s="498"/>
      <c r="B27" s="498"/>
      <c r="C27" s="498"/>
      <c r="D27" s="499"/>
      <c r="E27" s="498"/>
      <c r="F27" s="498"/>
      <c r="G27" s="498"/>
      <c r="H27" s="498"/>
      <c r="I27" s="498"/>
      <c r="J27" s="498"/>
      <c r="K27" s="498"/>
      <c r="L27" s="497"/>
      <c r="M27" s="497"/>
      <c r="N27" s="497"/>
      <c r="O27" s="497"/>
    </row>
    <row r="28" spans="1:15" x14ac:dyDescent="0.2">
      <c r="A28" s="498"/>
      <c r="B28" s="498"/>
      <c r="C28" s="498"/>
      <c r="D28" s="499"/>
      <c r="E28" s="498"/>
      <c r="F28" s="498"/>
      <c r="G28" s="498"/>
      <c r="H28" s="498"/>
      <c r="I28" s="498"/>
      <c r="J28" s="498"/>
      <c r="K28" s="498"/>
      <c r="L28" s="497"/>
      <c r="M28" s="497"/>
      <c r="N28" s="497"/>
      <c r="O28" s="497"/>
    </row>
    <row r="29" spans="1:15" x14ac:dyDescent="0.2">
      <c r="A29" s="497"/>
      <c r="B29" s="497"/>
      <c r="C29" s="502"/>
      <c r="D29" s="503"/>
      <c r="E29" s="497"/>
      <c r="F29" s="497"/>
      <c r="G29" s="497"/>
      <c r="H29" s="497"/>
      <c r="I29" s="497"/>
      <c r="J29" s="497"/>
      <c r="K29" s="497"/>
      <c r="L29" s="497"/>
      <c r="M29" s="497"/>
      <c r="N29" s="497"/>
      <c r="O29" s="497"/>
    </row>
    <row r="30" spans="1:15" x14ac:dyDescent="0.2">
      <c r="A30" s="497"/>
      <c r="B30" s="497"/>
      <c r="C30" s="497"/>
      <c r="D30" s="501"/>
      <c r="E30" s="497"/>
      <c r="F30" s="497"/>
      <c r="G30" s="497"/>
      <c r="H30" s="497"/>
      <c r="I30" s="497"/>
      <c r="J30" s="497"/>
      <c r="K30" s="497"/>
      <c r="L30" s="497"/>
      <c r="M30" s="497"/>
      <c r="N30" s="497"/>
      <c r="O30" s="497"/>
    </row>
    <row r="31" spans="1:15" x14ac:dyDescent="0.2">
      <c r="A31" s="497"/>
      <c r="B31" s="497"/>
      <c r="C31" s="497"/>
      <c r="D31" s="497"/>
      <c r="E31" s="497"/>
      <c r="F31" s="497"/>
      <c r="G31" s="497"/>
      <c r="H31" s="497"/>
      <c r="I31" s="497"/>
      <c r="J31" s="497"/>
      <c r="K31" s="497"/>
      <c r="L31" s="497"/>
      <c r="M31" s="497"/>
      <c r="N31" s="497"/>
      <c r="O31" s="497"/>
    </row>
    <row r="32" spans="1:15" x14ac:dyDescent="0.2">
      <c r="A32" s="497"/>
      <c r="B32" s="497"/>
      <c r="C32" s="497"/>
      <c r="D32" s="497"/>
      <c r="E32" s="497"/>
      <c r="F32" s="497"/>
      <c r="G32" s="497"/>
      <c r="H32" s="497"/>
      <c r="I32" s="497"/>
      <c r="J32" s="497"/>
      <c r="K32" s="497"/>
      <c r="L32" s="497"/>
      <c r="M32" s="497"/>
      <c r="N32" s="497"/>
      <c r="O32" s="497"/>
    </row>
    <row r="33" spans="1:15" x14ac:dyDescent="0.2">
      <c r="A33" s="497"/>
      <c r="B33" s="497"/>
      <c r="C33" s="497"/>
      <c r="D33" s="497"/>
      <c r="E33" s="497"/>
      <c r="F33" s="497"/>
      <c r="G33" s="497"/>
      <c r="H33" s="497"/>
      <c r="I33" s="497"/>
      <c r="J33" s="497"/>
      <c r="K33" s="497"/>
      <c r="L33" s="497"/>
      <c r="M33" s="497"/>
      <c r="N33" s="497"/>
      <c r="O33" s="497"/>
    </row>
    <row r="34" spans="1:15" x14ac:dyDescent="0.2">
      <c r="A34" s="497"/>
      <c r="B34" s="497"/>
      <c r="C34" s="497"/>
      <c r="D34" s="497"/>
      <c r="E34" s="497"/>
      <c r="F34" s="497"/>
      <c r="G34" s="497"/>
      <c r="H34" s="497"/>
      <c r="I34" s="497"/>
      <c r="J34" s="497"/>
      <c r="K34" s="497"/>
      <c r="L34" s="497"/>
      <c r="M34" s="497"/>
      <c r="N34" s="497"/>
      <c r="O34" s="497"/>
    </row>
  </sheetData>
  <mergeCells count="9">
    <mergeCell ref="G11:K11"/>
    <mergeCell ref="A10:E10"/>
    <mergeCell ref="A11:E11"/>
    <mergeCell ref="A1:K1"/>
    <mergeCell ref="I6:K6"/>
    <mergeCell ref="J7:K7"/>
    <mergeCell ref="J8:K8"/>
    <mergeCell ref="A9:H9"/>
    <mergeCell ref="J9:K9"/>
  </mergeCells>
  <pageMargins left="0.7" right="0.7" top="0.75" bottom="0.75" header="0.3" footer="0.3"/>
  <pageSetup paperSize="9" scale="85"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Data Analysis</vt:lpstr>
      <vt:lpstr>Personal Costs</vt:lpstr>
      <vt:lpstr>Total Expenses</vt:lpstr>
      <vt:lpstr>Personal Recieved</vt:lpstr>
      <vt:lpstr>UGX Cash Box May</vt:lpstr>
      <vt:lpstr>USD-cash box May</vt:lpstr>
      <vt:lpstr>Balance UGX</vt:lpstr>
      <vt:lpstr>Balance USD</vt:lpstr>
      <vt:lpstr>Bank reconciliation UGX</vt:lpstr>
      <vt:lpstr>UGX-Operational Account</vt:lpstr>
      <vt:lpstr>Bank reconciliation USD</vt:lpstr>
      <vt:lpstr>Advances</vt:lpstr>
      <vt:lpstr>Lydia</vt:lpstr>
      <vt:lpstr>May cashdesk closing</vt:lpstr>
      <vt:lpstr>Airtime summary</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COMPTABLE AALF</dc:creator>
  <cp:lastModifiedBy>USER</cp:lastModifiedBy>
  <cp:lastPrinted>2022-06-11T10:28:13Z</cp:lastPrinted>
  <dcterms:created xsi:type="dcterms:W3CDTF">2016-05-26T14:51:01Z</dcterms:created>
  <dcterms:modified xsi:type="dcterms:W3CDTF">2022-08-22T09:31:46Z</dcterms:modified>
</cp:coreProperties>
</file>