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0" yWindow="0" windowWidth="20490" windowHeight="7245" tabRatio="862" activeTab="2"/>
  </bookViews>
  <sheets>
    <sheet name="Data Analysis" sheetId="248" r:id="rId1"/>
    <sheet name="Personal Costs" sheetId="247" r:id="rId2"/>
    <sheet name="Total Expenses" sheetId="49" r:id="rId3"/>
    <sheet name="Personal Recieved" sheetId="238" r:id="rId4"/>
    <sheet name="UGX Cash Box June" sheetId="63" r:id="rId5"/>
    <sheet name="USD-cash box June" sheetId="116" r:id="rId6"/>
    <sheet name="Balance UGX" sheetId="55" r:id="rId7"/>
    <sheet name="Balance USD" sheetId="143" r:id="rId8"/>
    <sheet name="Bank reconciliation UGX" sheetId="56" r:id="rId9"/>
    <sheet name="UGX-Operational Account" sheetId="221" r:id="rId10"/>
    <sheet name="Bank reconciliation USD" sheetId="52" r:id="rId11"/>
    <sheet name="June cashdesk closing" sheetId="176" r:id="rId12"/>
    <sheet name="Advances" sheetId="216" r:id="rId13"/>
    <sheet name="Lydia" sheetId="80" r:id="rId14"/>
    <sheet name="Grace" sheetId="243" r:id="rId15"/>
    <sheet name="i5" sheetId="245" r:id="rId16"/>
    <sheet name="i21" sheetId="244" r:id="rId17"/>
    <sheet name="i35" sheetId="246" r:id="rId18"/>
    <sheet name="Airtime summary" sheetId="194" r:id="rId19"/>
  </sheets>
  <definedNames>
    <definedName name="_xlnm._FilterDatabase" localSheetId="18" hidden="1">'Airtime summary'!$A$1:$N$9</definedName>
    <definedName name="_xlnm._FilterDatabase" localSheetId="14" hidden="1">Grace!$A$1:$N$18</definedName>
    <definedName name="_xlnm._FilterDatabase" localSheetId="16" hidden="1">'i21'!$A$1:$N$18</definedName>
    <definedName name="_xlnm._FilterDatabase" localSheetId="17" hidden="1">'i35'!$A$1:$N$18</definedName>
    <definedName name="_xlnm._FilterDatabase" localSheetId="15" hidden="1">'i5'!$A$1:$N$18</definedName>
    <definedName name="_xlnm._FilterDatabase" localSheetId="13" hidden="1">Lydia!$A$1:$N$19</definedName>
    <definedName name="_xlnm._FilterDatabase" localSheetId="2" hidden="1">'Total Expenses'!$A$2:$N$345</definedName>
    <definedName name="_xlnm._FilterDatabase" localSheetId="4" hidden="1">'UGX Cash Box June'!$A$2:$N$111</definedName>
    <definedName name="_xlnm._FilterDatabase" localSheetId="5" hidden="1">'USD-cash box June'!$A$3:$S$4</definedName>
  </definedNames>
  <calcPr calcId="152511"/>
  <pivotCaches>
    <pivotCache cacheId="0" r:id="rId20"/>
    <pivotCache cacheId="1" r:id="rId21"/>
    <pivotCache cacheId="2" r:id="rId22"/>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22" i="55" l="1"/>
  <c r="G160" i="49" l="1"/>
  <c r="G159" i="49"/>
  <c r="G55" i="80"/>
  <c r="G56" i="80"/>
  <c r="G57" i="80" s="1"/>
  <c r="J3" i="143" l="1"/>
  <c r="J4" i="143"/>
  <c r="J5" i="143"/>
  <c r="J6" i="143"/>
  <c r="J7" i="143"/>
  <c r="I3" i="143"/>
  <c r="I4" i="143"/>
  <c r="I5" i="143"/>
  <c r="I6" i="143"/>
  <c r="I7" i="143"/>
  <c r="G209" i="49"/>
  <c r="G38" i="49"/>
  <c r="F89" i="80"/>
  <c r="E89" i="80"/>
  <c r="G140" i="49"/>
  <c r="I7" i="55"/>
  <c r="H7" i="55"/>
  <c r="F18" i="55"/>
  <c r="G12" i="55"/>
  <c r="F12" i="55"/>
  <c r="G184" i="49"/>
  <c r="H6" i="55"/>
  <c r="H5" i="55"/>
  <c r="H4" i="55"/>
  <c r="H3" i="55"/>
  <c r="M4" i="55"/>
  <c r="E345" i="49"/>
  <c r="F125" i="246"/>
  <c r="G125" i="246" s="1"/>
  <c r="E125" i="246"/>
  <c r="G72" i="245"/>
  <c r="F72" i="245"/>
  <c r="E72" i="245"/>
  <c r="G96" i="243"/>
  <c r="F96" i="243"/>
  <c r="E96" i="243"/>
  <c r="G306" i="49"/>
  <c r="G307" i="49"/>
  <c r="G308" i="49"/>
  <c r="G309" i="49"/>
  <c r="G310" i="49"/>
  <c r="G311" i="49"/>
  <c r="G312" i="49"/>
  <c r="G313" i="49"/>
  <c r="G314" i="49"/>
  <c r="G315" i="49"/>
  <c r="G316" i="49"/>
  <c r="G317" i="49"/>
  <c r="G318" i="49"/>
  <c r="G319" i="49"/>
  <c r="G320" i="49"/>
  <c r="G321" i="49"/>
  <c r="G322" i="49"/>
  <c r="G323" i="49"/>
  <c r="G324" i="49"/>
  <c r="G325" i="49"/>
  <c r="G326" i="49"/>
  <c r="G327" i="49"/>
  <c r="G328" i="49"/>
  <c r="G329" i="49"/>
  <c r="G330" i="49"/>
  <c r="G331" i="49"/>
  <c r="G332" i="49"/>
  <c r="G333" i="49"/>
  <c r="G334" i="49"/>
  <c r="G335" i="49"/>
  <c r="G336" i="49"/>
  <c r="G337" i="49"/>
  <c r="G338" i="49"/>
  <c r="G339" i="49"/>
  <c r="G340" i="49"/>
  <c r="G341" i="49"/>
  <c r="G342" i="49"/>
  <c r="G343" i="49"/>
  <c r="G344" i="49"/>
  <c r="C14" i="238"/>
  <c r="E12" i="55"/>
  <c r="E11" i="55"/>
  <c r="E6" i="55"/>
  <c r="E5" i="55"/>
  <c r="E4" i="55"/>
  <c r="E3" i="55"/>
  <c r="E2" i="55"/>
  <c r="D11" i="238"/>
  <c r="D10" i="238"/>
  <c r="D9" i="238"/>
  <c r="D8" i="238"/>
  <c r="M6" i="55"/>
  <c r="M5" i="55"/>
  <c r="M3" i="55"/>
  <c r="M2" i="55"/>
  <c r="G89" i="80" l="1"/>
  <c r="D18" i="55"/>
  <c r="D3" i="55"/>
  <c r="I3" i="55" s="1"/>
  <c r="J3" i="55" s="1"/>
  <c r="D6" i="55"/>
  <c r="I6" i="55" s="1"/>
  <c r="J6" i="55" s="1"/>
  <c r="D5" i="55"/>
  <c r="D4" i="55"/>
  <c r="I4" i="55" s="1"/>
  <c r="J4" i="55" s="1"/>
  <c r="I5" i="55"/>
  <c r="J5" i="55" s="1"/>
  <c r="G233" i="49"/>
  <c r="G234" i="49"/>
  <c r="G235" i="49"/>
  <c r="G236" i="49"/>
  <c r="G237" i="49"/>
  <c r="G238" i="49"/>
  <c r="G239" i="49"/>
  <c r="G240" i="49"/>
  <c r="G241" i="49"/>
  <c r="G242" i="49"/>
  <c r="G243" i="49"/>
  <c r="G244" i="49"/>
  <c r="G245" i="49"/>
  <c r="G246" i="49"/>
  <c r="G247" i="49"/>
  <c r="G248" i="49"/>
  <c r="G249" i="49"/>
  <c r="G250" i="49"/>
  <c r="G251" i="49"/>
  <c r="G252" i="49"/>
  <c r="G253" i="49"/>
  <c r="G254" i="49"/>
  <c r="G255" i="49"/>
  <c r="G256" i="49"/>
  <c r="G257" i="49"/>
  <c r="G258" i="49"/>
  <c r="G259" i="49"/>
  <c r="G260" i="49"/>
  <c r="G261" i="49"/>
  <c r="G262" i="49"/>
  <c r="G263" i="49"/>
  <c r="G264" i="49"/>
  <c r="G265" i="49"/>
  <c r="G266"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3" i="49"/>
  <c r="G294" i="49"/>
  <c r="G295" i="49"/>
  <c r="G296" i="49"/>
  <c r="G297" i="49"/>
  <c r="G298" i="49"/>
  <c r="G299" i="49"/>
  <c r="G300" i="49"/>
  <c r="G301" i="49"/>
  <c r="G302" i="49"/>
  <c r="G303" i="49"/>
  <c r="G304" i="49"/>
  <c r="G305" i="49"/>
  <c r="G101" i="49" l="1"/>
  <c r="G102" i="49"/>
  <c r="G103" i="49"/>
  <c r="G104" i="49"/>
  <c r="G105" i="49"/>
  <c r="G109" i="49" l="1"/>
  <c r="G110" i="49"/>
  <c r="G111" i="49"/>
  <c r="G112" i="49"/>
  <c r="G113" i="49"/>
  <c r="G114"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1" i="49"/>
  <c r="G142" i="49"/>
  <c r="G143" i="49"/>
  <c r="G144" i="49"/>
  <c r="G145" i="49"/>
  <c r="G146" i="49"/>
  <c r="G147" i="49"/>
  <c r="G148" i="49"/>
  <c r="G149" i="49"/>
  <c r="G150" i="49"/>
  <c r="G151" i="49"/>
  <c r="G152" i="49"/>
  <c r="G153" i="49"/>
  <c r="G154" i="49"/>
  <c r="G155" i="49"/>
  <c r="G156" i="49"/>
  <c r="G157" i="49"/>
  <c r="G158" i="49"/>
  <c r="G161" i="49"/>
  <c r="G162" i="49"/>
  <c r="G163" i="49"/>
  <c r="G164" i="49"/>
  <c r="G165" i="49"/>
  <c r="G166" i="49"/>
  <c r="G167" i="49"/>
  <c r="G168" i="49"/>
  <c r="G169" i="49"/>
  <c r="G170" i="49"/>
  <c r="G171" i="49"/>
  <c r="G172" i="49"/>
  <c r="G173" i="49"/>
  <c r="G174" i="49"/>
  <c r="G175" i="49"/>
  <c r="G176" i="49"/>
  <c r="G177" i="49"/>
  <c r="G178" i="49"/>
  <c r="G179" i="49"/>
  <c r="G180" i="49"/>
  <c r="G181" i="49"/>
  <c r="G182" i="49"/>
  <c r="G183" i="49"/>
  <c r="G185" i="49"/>
  <c r="G186" i="49"/>
  <c r="G187" i="49"/>
  <c r="G188" i="49"/>
  <c r="G189" i="49"/>
  <c r="G190" i="49"/>
  <c r="G191" i="49"/>
  <c r="G192" i="49"/>
  <c r="G193" i="49"/>
  <c r="G194" i="49"/>
  <c r="G195" i="49"/>
  <c r="G196" i="49"/>
  <c r="G197" i="49"/>
  <c r="G198" i="49"/>
  <c r="G199" i="49"/>
  <c r="G200" i="49"/>
  <c r="G201" i="49"/>
  <c r="G202" i="49"/>
  <c r="G203" i="49"/>
  <c r="G204" i="49"/>
  <c r="G205" i="49"/>
  <c r="G206" i="49"/>
  <c r="G207" i="49"/>
  <c r="G208" i="49"/>
  <c r="G210" i="49"/>
  <c r="G211" i="49"/>
  <c r="G212" i="49"/>
  <c r="G213" i="49"/>
  <c r="G214" i="49"/>
  <c r="G215" i="49"/>
  <c r="G216" i="49"/>
  <c r="G217" i="49"/>
  <c r="G218" i="49"/>
  <c r="G219" i="49"/>
  <c r="G220" i="49"/>
  <c r="G221" i="49"/>
  <c r="G222" i="49"/>
  <c r="G223" i="49"/>
  <c r="G224" i="49"/>
  <c r="G225" i="49"/>
  <c r="G226" i="49"/>
  <c r="G227" i="49"/>
  <c r="G228" i="49"/>
  <c r="G229" i="49"/>
  <c r="G230" i="49"/>
  <c r="G231" i="49"/>
  <c r="G232" i="49"/>
  <c r="G108" i="49"/>
  <c r="G107" i="49"/>
  <c r="G96" i="49"/>
  <c r="G95" i="49"/>
  <c r="G94" i="49"/>
  <c r="G93" i="49"/>
  <c r="G11" i="49" l="1"/>
  <c r="G34" i="49"/>
  <c r="G5" i="246"/>
  <c r="G6" i="246" s="1"/>
  <c r="G7" i="246" s="1"/>
  <c r="G8" i="246" s="1"/>
  <c r="G9" i="246" s="1"/>
  <c r="G10" i="246" s="1"/>
  <c r="G11" i="246" s="1"/>
  <c r="G12" i="246" s="1"/>
  <c r="G13" i="246" s="1"/>
  <c r="G14" i="246" s="1"/>
  <c r="G15" i="246" s="1"/>
  <c r="G16" i="246" s="1"/>
  <c r="G17" i="246" s="1"/>
  <c r="G18" i="246" s="1"/>
  <c r="G19" i="246" s="1"/>
  <c r="G20" i="246" s="1"/>
  <c r="G21" i="246" s="1"/>
  <c r="G22" i="246" s="1"/>
  <c r="G23" i="246" s="1"/>
  <c r="G24" i="246" s="1"/>
  <c r="G25" i="246" s="1"/>
  <c r="G26" i="246" s="1"/>
  <c r="G27" i="246" s="1"/>
  <c r="G28" i="246" s="1"/>
  <c r="G29" i="246" s="1"/>
  <c r="G30" i="246" s="1"/>
  <c r="G31" i="246" s="1"/>
  <c r="G32" i="246" s="1"/>
  <c r="G33" i="246" s="1"/>
  <c r="G34" i="246" s="1"/>
  <c r="G35" i="246" s="1"/>
  <c r="G36" i="246" s="1"/>
  <c r="G37" i="246" s="1"/>
  <c r="G38" i="246" s="1"/>
  <c r="G39" i="246" s="1"/>
  <c r="G40" i="246" s="1"/>
  <c r="G7" i="245"/>
  <c r="G8" i="245" s="1"/>
  <c r="G9" i="245" s="1"/>
  <c r="G10" i="245" s="1"/>
  <c r="G11" i="245" s="1"/>
  <c r="G12" i="245" s="1"/>
  <c r="G13" i="245" s="1"/>
  <c r="G14" i="245" s="1"/>
  <c r="G15" i="245" s="1"/>
  <c r="G16" i="245" s="1"/>
  <c r="G17" i="245" s="1"/>
  <c r="G18" i="245" s="1"/>
  <c r="G19" i="245" s="1"/>
  <c r="G20" i="245" s="1"/>
  <c r="G21" i="245" s="1"/>
  <c r="G22" i="245" s="1"/>
  <c r="G23" i="245" s="1"/>
  <c r="G24" i="245" s="1"/>
  <c r="G25" i="245" s="1"/>
  <c r="G26" i="245" s="1"/>
  <c r="G27" i="245" s="1"/>
  <c r="G28" i="245" s="1"/>
  <c r="G29" i="245" s="1"/>
  <c r="G30" i="245" s="1"/>
  <c r="G31" i="245" s="1"/>
  <c r="G32" i="245" s="1"/>
  <c r="G33" i="245" s="1"/>
  <c r="G34" i="245" s="1"/>
  <c r="G35" i="245" s="1"/>
  <c r="G36" i="245" s="1"/>
  <c r="G37" i="245" s="1"/>
  <c r="G38" i="245" s="1"/>
  <c r="G39" i="245" s="1"/>
  <c r="G40" i="245" s="1"/>
  <c r="G41" i="245" s="1"/>
  <c r="G42" i="245" s="1"/>
  <c r="G43" i="245" s="1"/>
  <c r="G44" i="245" s="1"/>
  <c r="G45" i="245" s="1"/>
  <c r="G46" i="245" s="1"/>
  <c r="G47" i="245" s="1"/>
  <c r="G48" i="245" s="1"/>
  <c r="G49" i="245" s="1"/>
  <c r="G50" i="245" s="1"/>
  <c r="G51" i="245" s="1"/>
  <c r="G52" i="245" s="1"/>
  <c r="G53" i="245" s="1"/>
  <c r="G54" i="245" s="1"/>
  <c r="G55" i="245" s="1"/>
  <c r="G56" i="245" s="1"/>
  <c r="G57" i="245" s="1"/>
  <c r="G58" i="245" s="1"/>
  <c r="G59" i="245" s="1"/>
  <c r="G60" i="245" s="1"/>
  <c r="G61" i="245" s="1"/>
  <c r="G62" i="245" s="1"/>
  <c r="G63" i="245" s="1"/>
  <c r="G64" i="245" s="1"/>
  <c r="G65" i="245" s="1"/>
  <c r="G66" i="245" s="1"/>
  <c r="G67" i="245" s="1"/>
  <c r="G68" i="245" s="1"/>
  <c r="G69" i="245" s="1"/>
  <c r="G70" i="245" s="1"/>
  <c r="G71" i="245" s="1"/>
  <c r="G5" i="245"/>
  <c r="G6" i="245" s="1"/>
  <c r="F66" i="244"/>
  <c r="E66" i="244"/>
  <c r="G5" i="244"/>
  <c r="G6" i="244" s="1"/>
  <c r="G7" i="244" s="1"/>
  <c r="G8" i="244" s="1"/>
  <c r="G9" i="244" s="1"/>
  <c r="G10" i="244" s="1"/>
  <c r="G11" i="244" s="1"/>
  <c r="G12" i="244" s="1"/>
  <c r="G13" i="244" s="1"/>
  <c r="G14" i="244" s="1"/>
  <c r="G15" i="244" s="1"/>
  <c r="G16" i="244" s="1"/>
  <c r="G17" i="244" s="1"/>
  <c r="G18" i="244" s="1"/>
  <c r="G19" i="244" s="1"/>
  <c r="G20" i="244" s="1"/>
  <c r="G21" i="244" s="1"/>
  <c r="G22" i="244" s="1"/>
  <c r="G23" i="244" s="1"/>
  <c r="G24" i="244" s="1"/>
  <c r="G25" i="244" s="1"/>
  <c r="G26" i="244" s="1"/>
  <c r="G27" i="244" s="1"/>
  <c r="G28" i="244" s="1"/>
  <c r="G29" i="244" s="1"/>
  <c r="G30" i="244" s="1"/>
  <c r="G31" i="244" s="1"/>
  <c r="G32" i="244" s="1"/>
  <c r="G33" i="244" s="1"/>
  <c r="G34" i="244" s="1"/>
  <c r="G35" i="244" s="1"/>
  <c r="G36" i="244" s="1"/>
  <c r="G37" i="244" s="1"/>
  <c r="G38" i="244" s="1"/>
  <c r="G39" i="244" s="1"/>
  <c r="G40" i="244" s="1"/>
  <c r="G41" i="244" s="1"/>
  <c r="G42" i="244" s="1"/>
  <c r="G43" i="244" s="1"/>
  <c r="G44" i="244" s="1"/>
  <c r="G45" i="244" s="1"/>
  <c r="G46" i="244" s="1"/>
  <c r="G47" i="244" s="1"/>
  <c r="G48" i="244" s="1"/>
  <c r="G49" i="244" s="1"/>
  <c r="G50" i="244" s="1"/>
  <c r="G51" i="244" s="1"/>
  <c r="G52" i="244" s="1"/>
  <c r="G53" i="244" s="1"/>
  <c r="G54" i="244" s="1"/>
  <c r="G55" i="244" s="1"/>
  <c r="G56" i="244" s="1"/>
  <c r="G57" i="244" s="1"/>
  <c r="G58" i="244" s="1"/>
  <c r="G59" i="244" s="1"/>
  <c r="G60" i="244" s="1"/>
  <c r="G61" i="244" s="1"/>
  <c r="G62" i="244" s="1"/>
  <c r="G63" i="244" s="1"/>
  <c r="G64" i="244" s="1"/>
  <c r="G65" i="244" s="1"/>
  <c r="G5" i="243"/>
  <c r="G6" i="243" s="1"/>
  <c r="G7" i="243" s="1"/>
  <c r="G8" i="243" s="1"/>
  <c r="G9" i="243" s="1"/>
  <c r="G10" i="243" s="1"/>
  <c r="G11" i="243" s="1"/>
  <c r="G12" i="243" s="1"/>
  <c r="G13" i="243" s="1"/>
  <c r="G14" i="243" s="1"/>
  <c r="G15" i="243" s="1"/>
  <c r="G16" i="243" s="1"/>
  <c r="G17" i="243" s="1"/>
  <c r="G18" i="243" s="1"/>
  <c r="G19" i="243" s="1"/>
  <c r="G20" i="243" s="1"/>
  <c r="G21" i="243" s="1"/>
  <c r="G22" i="243" s="1"/>
  <c r="G23" i="243" s="1"/>
  <c r="G24" i="243" s="1"/>
  <c r="G25" i="243" s="1"/>
  <c r="G26" i="243" s="1"/>
  <c r="G27" i="243" s="1"/>
  <c r="G28" i="243" s="1"/>
  <c r="G29" i="243" s="1"/>
  <c r="G30" i="243" s="1"/>
  <c r="G31" i="243" s="1"/>
  <c r="G32" i="243" s="1"/>
  <c r="G33" i="243" s="1"/>
  <c r="G34" i="243" s="1"/>
  <c r="G35" i="243" s="1"/>
  <c r="G36" i="243" s="1"/>
  <c r="G37" i="243" s="1"/>
  <c r="G38" i="243" s="1"/>
  <c r="G39" i="243" s="1"/>
  <c r="G40" i="243" s="1"/>
  <c r="G41" i="243" s="1"/>
  <c r="G42" i="243" s="1"/>
  <c r="G43" i="243" s="1"/>
  <c r="G44" i="243" s="1"/>
  <c r="G45" i="243" s="1"/>
  <c r="G46" i="243" s="1"/>
  <c r="G47" i="243" s="1"/>
  <c r="G48" i="243" s="1"/>
  <c r="G49" i="243" s="1"/>
  <c r="G50" i="243" s="1"/>
  <c r="G51" i="243" l="1"/>
  <c r="G52" i="243" s="1"/>
  <c r="G53" i="243" s="1"/>
  <c r="G54" i="243" s="1"/>
  <c r="G55" i="243" s="1"/>
  <c r="G56" i="243" s="1"/>
  <c r="G57" i="243" s="1"/>
  <c r="G58" i="243" s="1"/>
  <c r="G59" i="243" s="1"/>
  <c r="G60" i="243" s="1"/>
  <c r="G61" i="243" s="1"/>
  <c r="G62" i="243" s="1"/>
  <c r="G63" i="243" s="1"/>
  <c r="G64" i="243" s="1"/>
  <c r="G65" i="243" s="1"/>
  <c r="G66" i="243" s="1"/>
  <c r="G67" i="243" s="1"/>
  <c r="G68" i="243" s="1"/>
  <c r="G69" i="243" s="1"/>
  <c r="G70" i="243" s="1"/>
  <c r="G71" i="243" s="1"/>
  <c r="G72" i="243" s="1"/>
  <c r="G73" i="243" s="1"/>
  <c r="G74" i="243" s="1"/>
  <c r="G75" i="243" s="1"/>
  <c r="G76" i="243" s="1"/>
  <c r="G77" i="243" s="1"/>
  <c r="G78" i="243" s="1"/>
  <c r="G79" i="243" s="1"/>
  <c r="G80" i="243" s="1"/>
  <c r="G81" i="243" s="1"/>
  <c r="G82" i="243" s="1"/>
  <c r="G83" i="243" s="1"/>
  <c r="G84" i="243" s="1"/>
  <c r="G85" i="243" s="1"/>
  <c r="G86" i="243" s="1"/>
  <c r="G87" i="243" s="1"/>
  <c r="G88" i="243" s="1"/>
  <c r="G89" i="243" s="1"/>
  <c r="G90" i="243" s="1"/>
  <c r="G91" i="243" s="1"/>
  <c r="G92" i="243" s="1"/>
  <c r="G93" i="243" s="1"/>
  <c r="G94" i="243" s="1"/>
  <c r="G95" i="243" s="1"/>
  <c r="G41" i="246"/>
  <c r="G42" i="246" s="1"/>
  <c r="G43" i="246" s="1"/>
  <c r="G44" i="246" s="1"/>
  <c r="G45" i="246" s="1"/>
  <c r="G46" i="246" s="1"/>
  <c r="G47" i="246" s="1"/>
  <c r="G48" i="246" s="1"/>
  <c r="G49" i="246" s="1"/>
  <c r="G50" i="246" s="1"/>
  <c r="G51" i="246" s="1"/>
  <c r="G52" i="246" s="1"/>
  <c r="G53" i="246" s="1"/>
  <c r="G54" i="246" s="1"/>
  <c r="G55" i="246" s="1"/>
  <c r="G56" i="246" s="1"/>
  <c r="G57" i="246" s="1"/>
  <c r="G58" i="246" s="1"/>
  <c r="G59" i="246" s="1"/>
  <c r="G60" i="246" s="1"/>
  <c r="G61" i="246" s="1"/>
  <c r="G62" i="246" s="1"/>
  <c r="G63" i="246" s="1"/>
  <c r="G64" i="246" s="1"/>
  <c r="G65" i="246" s="1"/>
  <c r="G66" i="246" s="1"/>
  <c r="G67" i="246" s="1"/>
  <c r="G68" i="246" s="1"/>
  <c r="G69" i="246" s="1"/>
  <c r="G70" i="246" s="1"/>
  <c r="G71" i="246" s="1"/>
  <c r="G72" i="246" s="1"/>
  <c r="G73" i="246" s="1"/>
  <c r="G74" i="246" s="1"/>
  <c r="G75" i="246" s="1"/>
  <c r="G76" i="246" s="1"/>
  <c r="G77" i="246" s="1"/>
  <c r="G66" i="244"/>
  <c r="G81" i="49"/>
  <c r="G82" i="49"/>
  <c r="G83" i="49"/>
  <c r="G84" i="49"/>
  <c r="G85" i="49"/>
  <c r="G86" i="49"/>
  <c r="G87" i="49"/>
  <c r="G88" i="49"/>
  <c r="G89" i="49"/>
  <c r="G90" i="49"/>
  <c r="G91" i="49"/>
  <c r="G92" i="49"/>
  <c r="G97" i="49"/>
  <c r="G98" i="49"/>
  <c r="G99" i="49"/>
  <c r="G100" i="49"/>
  <c r="G106" i="49"/>
  <c r="F18" i="194"/>
  <c r="E18" i="194"/>
  <c r="G65" i="49"/>
  <c r="G13" i="49"/>
  <c r="G72" i="49"/>
  <c r="G62" i="49"/>
  <c r="G78" i="246" l="1"/>
  <c r="G79" i="246" s="1"/>
  <c r="G80" i="246" s="1"/>
  <c r="G81" i="246" s="1"/>
  <c r="G82" i="246" s="1"/>
  <c r="G83" i="246" s="1"/>
  <c r="G84" i="246" s="1"/>
  <c r="G85" i="246" s="1"/>
  <c r="G86" i="246" s="1"/>
  <c r="G87" i="246" s="1"/>
  <c r="G88" i="246" s="1"/>
  <c r="G89" i="246" s="1"/>
  <c r="G90" i="246" s="1"/>
  <c r="G91" i="246" s="1"/>
  <c r="G92" i="246" s="1"/>
  <c r="G93" i="246" s="1"/>
  <c r="G94" i="246" s="1"/>
  <c r="G95" i="246" s="1"/>
  <c r="G96" i="246" s="1"/>
  <c r="G97" i="246" s="1"/>
  <c r="G98" i="246" s="1"/>
  <c r="G99" i="246" s="1"/>
  <c r="G100" i="246" s="1"/>
  <c r="G101" i="246" s="1"/>
  <c r="G102" i="246" s="1"/>
  <c r="G103" i="246" s="1"/>
  <c r="G104" i="246" s="1"/>
  <c r="G105" i="246" s="1"/>
  <c r="G106" i="246" s="1"/>
  <c r="G107" i="246" s="1"/>
  <c r="G108" i="246" s="1"/>
  <c r="G109" i="246" s="1"/>
  <c r="G110" i="246" s="1"/>
  <c r="G111" i="246" s="1"/>
  <c r="G112" i="246" s="1"/>
  <c r="G113" i="246" s="1"/>
  <c r="G114" i="246" s="1"/>
  <c r="G115" i="246" s="1"/>
  <c r="G116" i="246" s="1"/>
  <c r="G117" i="246" s="1"/>
  <c r="G118" i="246" s="1"/>
  <c r="G119" i="246" s="1"/>
  <c r="G120" i="246" s="1"/>
  <c r="G121" i="246" s="1"/>
  <c r="G122" i="246" s="1"/>
  <c r="G123" i="246" s="1"/>
  <c r="G124" i="246" s="1"/>
  <c r="G18" i="194"/>
  <c r="G4" i="49"/>
  <c r="G16" i="49"/>
  <c r="G17" i="49" l="1"/>
  <c r="G15" i="49"/>
  <c r="G14" i="49"/>
  <c r="G12" i="49"/>
  <c r="G10" i="49"/>
  <c r="G9" i="49"/>
  <c r="G8" i="49"/>
  <c r="C2" i="55" l="1"/>
  <c r="C11" i="55" l="1"/>
  <c r="G11" i="55"/>
  <c r="G49" i="49"/>
  <c r="G63" i="49"/>
  <c r="G64" i="49"/>
  <c r="G66" i="49"/>
  <c r="G67" i="49"/>
  <c r="G68" i="49"/>
  <c r="G69" i="49"/>
  <c r="G70" i="49"/>
  <c r="G71" i="49"/>
  <c r="G73" i="49"/>
  <c r="G74" i="49"/>
  <c r="G75" i="49"/>
  <c r="G76" i="49"/>
  <c r="G77" i="49"/>
  <c r="G78" i="49"/>
  <c r="G79" i="49"/>
  <c r="G80" i="49"/>
  <c r="G61" i="49"/>
  <c r="K20" i="52"/>
  <c r="D20" i="52"/>
  <c r="G42" i="49"/>
  <c r="D5" i="238"/>
  <c r="D6" i="238"/>
  <c r="E18" i="55"/>
  <c r="D2" i="55" l="1"/>
  <c r="H2" i="55"/>
  <c r="I11" i="55"/>
  <c r="G24" i="49"/>
  <c r="G25" i="49"/>
  <c r="G26" i="49"/>
  <c r="G27" i="49"/>
  <c r="G28" i="49"/>
  <c r="G29" i="49"/>
  <c r="G30" i="49"/>
  <c r="C17" i="143" l="1"/>
  <c r="H17" i="143"/>
  <c r="H11" i="143"/>
  <c r="C11" i="143"/>
  <c r="G52" i="49" l="1"/>
  <c r="G51" i="49"/>
  <c r="G60" i="49"/>
  <c r="G50" i="49"/>
  <c r="I2" i="55" l="1"/>
  <c r="G59" i="49"/>
  <c r="G58" i="49"/>
  <c r="G55" i="49"/>
  <c r="G54" i="49"/>
  <c r="C12" i="55" l="1"/>
  <c r="G39" i="49"/>
  <c r="G40" i="49"/>
  <c r="G41" i="49"/>
  <c r="G43" i="49"/>
  <c r="G45" i="49"/>
  <c r="G36" i="49"/>
  <c r="G37" i="49"/>
  <c r="G44" i="49"/>
  <c r="C18" i="55"/>
  <c r="G4" i="63"/>
  <c r="G5" i="63" s="1"/>
  <c r="G22" i="49"/>
  <c r="K40" i="216"/>
  <c r="L40" i="216"/>
  <c r="J40" i="216"/>
  <c r="I40" i="216"/>
  <c r="E111" i="63"/>
  <c r="F111" i="63"/>
  <c r="G5" i="80"/>
  <c r="G5" i="49"/>
  <c r="G6" i="49"/>
  <c r="G7" i="49"/>
  <c r="G18" i="49"/>
  <c r="G19" i="49"/>
  <c r="G20" i="49"/>
  <c r="G21" i="49"/>
  <c r="G23" i="49"/>
  <c r="G31" i="49"/>
  <c r="G32" i="49"/>
  <c r="G33" i="49"/>
  <c r="G46" i="49"/>
  <c r="G47" i="49"/>
  <c r="G48" i="49"/>
  <c r="G53" i="49"/>
  <c r="G5" i="194"/>
  <c r="G6" i="194" s="1"/>
  <c r="G7" i="194" s="1"/>
  <c r="G8" i="194" s="1"/>
  <c r="G9" i="194" s="1"/>
  <c r="G10" i="194" s="1"/>
  <c r="G11" i="194" s="1"/>
  <c r="G12" i="194" s="1"/>
  <c r="G13" i="194" s="1"/>
  <c r="G14" i="194" s="1"/>
  <c r="G15" i="194" s="1"/>
  <c r="G16" i="194" s="1"/>
  <c r="G17" i="194" s="1"/>
  <c r="D12" i="143"/>
  <c r="D21" i="143" s="1"/>
  <c r="C12" i="143"/>
  <c r="D22" i="55"/>
  <c r="K20" i="56"/>
  <c r="D20" i="56"/>
  <c r="H11" i="55" s="1"/>
  <c r="D27" i="221"/>
  <c r="H12" i="55" s="1"/>
  <c r="F13" i="55"/>
  <c r="C7" i="55"/>
  <c r="G6" i="116"/>
  <c r="F6" i="116"/>
  <c r="E6" i="116"/>
  <c r="H12" i="143"/>
  <c r="E15" i="176"/>
  <c r="E14" i="176"/>
  <c r="E6" i="176"/>
  <c r="E7" i="176"/>
  <c r="E8" i="176"/>
  <c r="E9" i="176"/>
  <c r="E17" i="176"/>
  <c r="E10" i="176"/>
  <c r="E11" i="176"/>
  <c r="E16" i="176"/>
  <c r="K27" i="221"/>
  <c r="C9" i="143"/>
  <c r="C21" i="143" s="1"/>
  <c r="E9" i="143"/>
  <c r="G21" i="143"/>
  <c r="H9" i="143"/>
  <c r="G12" i="143"/>
  <c r="G13" i="143" s="1"/>
  <c r="K19" i="143"/>
  <c r="F12" i="143"/>
  <c r="F13" i="143"/>
  <c r="I2" i="143"/>
  <c r="J2" i="143" s="1"/>
  <c r="K10" i="176"/>
  <c r="K6" i="176"/>
  <c r="K7" i="176"/>
  <c r="K8" i="176"/>
  <c r="K9" i="176"/>
  <c r="K20" i="176"/>
  <c r="K22" i="176"/>
  <c r="K23" i="176"/>
  <c r="K24" i="176"/>
  <c r="I17" i="143"/>
  <c r="J17" i="143" s="1"/>
  <c r="D13" i="55"/>
  <c r="E12" i="143"/>
  <c r="I11" i="143"/>
  <c r="I12" i="143" s="1"/>
  <c r="M39" i="216"/>
  <c r="M40" i="216"/>
  <c r="G345" i="49" l="1"/>
  <c r="G6" i="63"/>
  <c r="G7" i="63" s="1"/>
  <c r="G8" i="63" s="1"/>
  <c r="G9" i="63" s="1"/>
  <c r="G10" i="63" s="1"/>
  <c r="G11" i="63" s="1"/>
  <c r="G12" i="63" s="1"/>
  <c r="G13" i="63" s="1"/>
  <c r="G14" i="63" s="1"/>
  <c r="G15" i="63" s="1"/>
  <c r="G16" i="63" s="1"/>
  <c r="G17" i="63" s="1"/>
  <c r="G6" i="80"/>
  <c r="G7" i="80" s="1"/>
  <c r="G111" i="63"/>
  <c r="J11" i="143"/>
  <c r="E20" i="176"/>
  <c r="E22" i="176" s="1"/>
  <c r="C13" i="55"/>
  <c r="E15" i="143"/>
  <c r="E21" i="143" s="1"/>
  <c r="I21" i="143" s="1"/>
  <c r="J12" i="143"/>
  <c r="H21" i="143"/>
  <c r="I9" i="143"/>
  <c r="J9" i="143" s="1"/>
  <c r="D9" i="143"/>
  <c r="C9" i="55"/>
  <c r="C22" i="55" s="1"/>
  <c r="G13" i="55"/>
  <c r="G17" i="55" s="1"/>
  <c r="H13" i="55"/>
  <c r="M8" i="55"/>
  <c r="I18" i="55"/>
  <c r="E13" i="55"/>
  <c r="I12" i="55"/>
  <c r="J12" i="55" s="1"/>
  <c r="G18" i="63" l="1"/>
  <c r="G8" i="80"/>
  <c r="H18" i="55"/>
  <c r="J18" i="55" s="1"/>
  <c r="E23" i="176"/>
  <c r="E24" i="176" s="1"/>
  <c r="J21" i="143"/>
  <c r="J7" i="55"/>
  <c r="E9" i="55"/>
  <c r="E16" i="55" s="1"/>
  <c r="E22" i="55" s="1"/>
  <c r="D9" i="55"/>
  <c r="I13" i="55"/>
  <c r="J13" i="55" s="1"/>
  <c r="J11" i="55"/>
  <c r="G19" i="63" l="1"/>
  <c r="G20" i="63" s="1"/>
  <c r="G21" i="63" s="1"/>
  <c r="G22" i="63" s="1"/>
  <c r="G23" i="63" s="1"/>
  <c r="G9" i="80"/>
  <c r="G10" i="80" s="1"/>
  <c r="G11" i="80" s="1"/>
  <c r="I22" i="55"/>
  <c r="I9" i="55"/>
  <c r="G12" i="80" l="1"/>
  <c r="G13" i="80" s="1"/>
  <c r="G14" i="80" s="1"/>
  <c r="G15" i="80" s="1"/>
  <c r="G16" i="80" s="1"/>
  <c r="G17" i="80" s="1"/>
  <c r="G18" i="80" s="1"/>
  <c r="G19" i="80" s="1"/>
  <c r="G20" i="80" s="1"/>
  <c r="G21" i="80" s="1"/>
  <c r="G22" i="80" s="1"/>
  <c r="G23" i="80" s="1"/>
  <c r="G24" i="80" s="1"/>
  <c r="G25" i="80" s="1"/>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G50" i="80" s="1"/>
  <c r="G51" i="80" s="1"/>
  <c r="G52" i="80" s="1"/>
  <c r="G53" i="80" s="1"/>
  <c r="G54" i="80" s="1"/>
  <c r="G58" i="80" s="1"/>
  <c r="G59" i="80" s="1"/>
  <c r="G60" i="80" s="1"/>
  <c r="G61" i="80" s="1"/>
  <c r="G62" i="80" s="1"/>
  <c r="G63" i="80" s="1"/>
  <c r="G64" i="80" s="1"/>
  <c r="G65" i="80" s="1"/>
  <c r="G66" i="80" s="1"/>
  <c r="G67" i="80" s="1"/>
  <c r="G68" i="80" s="1"/>
  <c r="G69" i="80" s="1"/>
  <c r="G70" i="80" s="1"/>
  <c r="G71" i="80" s="1"/>
  <c r="G72" i="80" s="1"/>
  <c r="G73" i="80" s="1"/>
  <c r="G74" i="80" s="1"/>
  <c r="G75" i="80" s="1"/>
  <c r="G76" i="80" s="1"/>
  <c r="G77" i="80" s="1"/>
  <c r="G78" i="80" s="1"/>
  <c r="G79" i="80" s="1"/>
  <c r="G80" i="80" s="1"/>
  <c r="G81" i="80" s="1"/>
  <c r="G82" i="80" s="1"/>
  <c r="G83" i="80" s="1"/>
  <c r="G84" i="80" s="1"/>
  <c r="G85" i="80" s="1"/>
  <c r="G86" i="80" s="1"/>
  <c r="G87" i="80" s="1"/>
  <c r="G88" i="80" s="1"/>
  <c r="G24" i="63"/>
  <c r="G25" i="63" s="1"/>
  <c r="G26" i="63" s="1"/>
  <c r="J2" i="55"/>
  <c r="H9" i="55"/>
  <c r="J22" i="55" s="1"/>
  <c r="G27" i="63" l="1"/>
  <c r="G28" i="63" s="1"/>
  <c r="G29" i="63" s="1"/>
  <c r="G30" i="63" s="1"/>
  <c r="G31" i="63" s="1"/>
  <c r="G32" i="63" s="1"/>
  <c r="G33" i="63" s="1"/>
  <c r="G34" i="63" s="1"/>
  <c r="G35" i="63" s="1"/>
  <c r="G36" i="63" s="1"/>
  <c r="G37" i="63" s="1"/>
  <c r="G38" i="63" s="1"/>
  <c r="G39" i="63" s="1"/>
  <c r="G40" i="63" l="1"/>
  <c r="G41" i="63" l="1"/>
  <c r="G42" i="63" l="1"/>
  <c r="G43" i="63" s="1"/>
  <c r="G44" i="63" s="1"/>
  <c r="G45" i="63" s="1"/>
  <c r="G46" i="63" s="1"/>
  <c r="G47" i="63" s="1"/>
  <c r="G48" i="63" s="1"/>
  <c r="G49" i="63" s="1"/>
  <c r="G50" i="63" s="1"/>
  <c r="G51" i="63" l="1"/>
  <c r="G52" i="63" s="1"/>
  <c r="G53" i="63" s="1"/>
  <c r="G54" i="63" s="1"/>
  <c r="G55" i="63" s="1"/>
  <c r="G56" i="63" s="1"/>
  <c r="G57" i="63" s="1"/>
  <c r="G58" i="63" s="1"/>
  <c r="G59" i="63" s="1"/>
  <c r="G60" i="63" l="1"/>
  <c r="G61" i="63" l="1"/>
  <c r="G62" i="63" l="1"/>
  <c r="G63" i="63" s="1"/>
  <c r="G64" i="63" s="1"/>
  <c r="G65" i="63" s="1"/>
  <c r="G66" i="63" s="1"/>
  <c r="G67" i="63" s="1"/>
  <c r="G68" i="63" s="1"/>
  <c r="G69" i="63" s="1"/>
  <c r="G70" i="63" s="1"/>
  <c r="G71" i="63" s="1"/>
  <c r="G72" i="63" s="1"/>
  <c r="G73" i="63" s="1"/>
  <c r="G74" i="63" s="1"/>
  <c r="G75" i="63" s="1"/>
  <c r="G76" i="63" s="1"/>
  <c r="G77" i="63" s="1"/>
  <c r="G78" i="63" s="1"/>
  <c r="G79" i="63" s="1"/>
  <c r="G80" i="63" s="1"/>
  <c r="G81" i="63" s="1"/>
  <c r="G82" i="63" s="1"/>
  <c r="G83" i="63" s="1"/>
  <c r="G84" i="63" s="1"/>
  <c r="G85" i="63" s="1"/>
  <c r="G86" i="63" s="1"/>
  <c r="G87" i="63" s="1"/>
  <c r="G88" i="63" l="1"/>
  <c r="G89" i="63" s="1"/>
  <c r="G90" i="63" s="1"/>
  <c r="G91" i="63" s="1"/>
  <c r="G92" i="63" s="1"/>
  <c r="G93" i="63" s="1"/>
  <c r="G94" i="63" s="1"/>
  <c r="G95" i="63" s="1"/>
  <c r="G96" i="63" s="1"/>
  <c r="G97" i="63" s="1"/>
  <c r="G98" i="63" s="1"/>
  <c r="G99" i="63" s="1"/>
  <c r="G100" i="63" s="1"/>
  <c r="G101" i="63" s="1"/>
  <c r="G102" i="63" l="1"/>
  <c r="G103" i="63" s="1"/>
  <c r="G104" i="63" s="1"/>
  <c r="G105" i="63" s="1"/>
  <c r="G106" i="63" s="1"/>
  <c r="G107" i="63" s="1"/>
  <c r="G108" i="63" l="1"/>
  <c r="G109" i="63" s="1"/>
  <c r="G110" i="63" s="1"/>
</calcChain>
</file>

<file path=xl/sharedStrings.xml><?xml version="1.0" encoding="utf-8"?>
<sst xmlns="http://schemas.openxmlformats.org/spreadsheetml/2006/main" count="7809" uniqueCount="476">
  <si>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</si>
  <si>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</si>
  <si>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</si>
  <si>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</si>
  <si>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</si>
  <si>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</si>
  <si>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</si>
  <si>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</si>
  <si>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</si>
  <si>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</si>
  <si>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</si>
  <si>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</si>
  <si>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</si>
  <si>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</si>
  <si>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</si>
  <si>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</si>
  <si>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</si>
  <si>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</si>
  <si>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</si>
  <si>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</si>
  <si>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</si>
  <si>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</si>
  <si>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</si>
  <si>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</si>
  <si>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</si>
  <si>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</si>
  <si>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</si>
  <si>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</si>
  <si>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</si>
  <si>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</si>
  <si>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</si>
  <si>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</si>
  <si>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</si>
  <si>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</si>
  <si>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</si>
  <si>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</si>
  <si>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</si>
  <si>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</si>
  <si>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</si>
  <si>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</si>
  <si>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</si>
  <si>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</si>
  <si>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</si>
  <si>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</si>
  <si>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</si>
  <si>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</si>
  <si>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</si>
  <si>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</si>
  <si>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</si>
  <si>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</si>
  <si>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</si>
  <si>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</si>
  <si>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</si>
  <si>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</si>
  <si>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</si>
  <si>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</si>
  <si>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</si>
  <si>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</si>
  <si>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</si>
  <si>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</si>
  <si>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</si>
  <si>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</si>
  <si>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</si>
  <si>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</si>
  <si>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</si>
  <si>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</si>
  <si>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</si>
  <si>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</si>
  <si>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</si>
  <si>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</si>
  <si>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</si>
  <si>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</si>
  <si>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</si>
  <si>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</si>
  <si>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</si>
  <si>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</si>
  <si>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</si>
  <si>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</si>
  <si>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</si>
  <si>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</si>
  <si>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</si>
  <si>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</si>
  <si>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</si>
  <si>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</si>
  <si>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</si>
  <si>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</si>
  <si>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</si>
  <si>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</si>
  <si>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</si>
  <si>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</si>
  <si>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</si>
  <si>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</si>
  <si>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</si>
  <si>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</si>
  <si>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</si>
  <si>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</si>
  <si>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</si>
  <si>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</si>
  <si>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</si>
  <si>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</si>
  <si>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</si>
  <si>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</si>
  <si>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</si>
  <si>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</si>
  <si>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</si>
  <si>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</si>
  <si>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</si>
  <si>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</si>
  <si>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</si>
  <si>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</si>
  <si>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</si>
  <si>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</si>
  <si>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</si>
  <si>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</si>
  <si>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</si>
  <si>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Column Labels</t>
  </si>
  <si>
    <t>Mission Budget for 1 day</t>
  </si>
  <si>
    <t>List Of advanced salaries EAGLE Uganda 2022</t>
  </si>
  <si>
    <t>List Of Personal Financial Report Balances salaries EAGLE Uganda 2022</t>
  </si>
  <si>
    <t>Nakawa/Office</t>
  </si>
  <si>
    <t>Services</t>
  </si>
  <si>
    <t>Office/Oasis Mall</t>
  </si>
  <si>
    <t>Oasis mall/Nakawa</t>
  </si>
  <si>
    <t>Office/Mbuya</t>
  </si>
  <si>
    <t>June Cash Box 2022</t>
  </si>
  <si>
    <t>Cash box May . 22</t>
  </si>
  <si>
    <t>Transfer from Operational Account</t>
  </si>
  <si>
    <t>Legal</t>
  </si>
  <si>
    <t>Investigations</t>
  </si>
  <si>
    <t>Grace</t>
  </si>
  <si>
    <t>i35</t>
  </si>
  <si>
    <t>i21</t>
  </si>
  <si>
    <t>Cash withdraw chq: 178</t>
  </si>
  <si>
    <t>Internal transfer</t>
  </si>
  <si>
    <t>Balance from previous month May 22</t>
  </si>
  <si>
    <t>Cash Box May 2022</t>
  </si>
  <si>
    <t>EAGLE UGANDA FINANCIAL REPORT JUNE 2022</t>
  </si>
  <si>
    <t>Salary for office &amp; day cleaner</t>
  </si>
  <si>
    <t>June_L_V1</t>
  </si>
  <si>
    <t>Banana bar/Yuasa</t>
  </si>
  <si>
    <t>Yuasa/Slow boat</t>
  </si>
  <si>
    <t>Slow boat/office</t>
  </si>
  <si>
    <t>Refreshments for (Lydia &amp; Alex)</t>
  </si>
  <si>
    <t>Trust Building</t>
  </si>
  <si>
    <t>Lunch for Magaret</t>
  </si>
  <si>
    <t>Local Transport</t>
  </si>
  <si>
    <t>Transport</t>
  </si>
  <si>
    <t>June_L_V2</t>
  </si>
  <si>
    <t>Transportation of printer to Nasser Road</t>
  </si>
  <si>
    <t>Reimbursement to the project</t>
  </si>
  <si>
    <t>June_L_V3</t>
  </si>
  <si>
    <t>June_L_V4</t>
  </si>
  <si>
    <t>June_L_V5</t>
  </si>
  <si>
    <t>June_L_V7</t>
  </si>
  <si>
    <t>Personal balance Grace-Legal</t>
  </si>
  <si>
    <t>June_G_V1</t>
  </si>
  <si>
    <t>June_L_V6</t>
  </si>
  <si>
    <t>June_i35_V1</t>
  </si>
  <si>
    <t>June_i21_V1</t>
  </si>
  <si>
    <t>Home/Office</t>
  </si>
  <si>
    <t>Office/Home</t>
  </si>
  <si>
    <t>Personal balance i35</t>
  </si>
  <si>
    <t>Office/Ntinda</t>
  </si>
  <si>
    <t>Ntinda/home</t>
  </si>
  <si>
    <t>Personal balance i21</t>
  </si>
  <si>
    <t>Mission Budgetfor 1 day</t>
  </si>
  <si>
    <t>Cashbox June -2022 USD</t>
  </si>
  <si>
    <t>June_L_V8</t>
  </si>
  <si>
    <t>June_L_V9</t>
  </si>
  <si>
    <t>Airtime for 2 weeks</t>
  </si>
  <si>
    <t>Airtime for Lydia</t>
  </si>
  <si>
    <t>Telephone</t>
  </si>
  <si>
    <t>Office/Bank</t>
  </si>
  <si>
    <t>Bank/Nasser Road</t>
  </si>
  <si>
    <t>Nasser Rd/Office</t>
  </si>
  <si>
    <t>Office/Nakawa</t>
  </si>
  <si>
    <t>Nakawa/Office boda 1</t>
  </si>
  <si>
    <t>Nakawa/Home</t>
  </si>
  <si>
    <t>1kg of sugar for office</t>
  </si>
  <si>
    <t>Office Materials</t>
  </si>
  <si>
    <t>2kgs of sugar</t>
  </si>
  <si>
    <t>3 bottles of Rwenzori water</t>
  </si>
  <si>
    <t>1 tin of milk</t>
  </si>
  <si>
    <t>2 small pocket size sanitizers</t>
  </si>
  <si>
    <t>June_L_V10</t>
  </si>
  <si>
    <t>Printer power cable</t>
  </si>
  <si>
    <t>Printer power port</t>
  </si>
  <si>
    <t>Wages for working on printer</t>
  </si>
  <si>
    <t>Equipment</t>
  </si>
  <si>
    <t>Airtime for Grace</t>
  </si>
  <si>
    <t>Airtime for i21</t>
  </si>
  <si>
    <t>Airtime for i35</t>
  </si>
  <si>
    <t>Transfer to Operational Account</t>
  </si>
  <si>
    <t>Transfer charges</t>
  </si>
  <si>
    <t>Cash Withdraw:chq:178</t>
  </si>
  <si>
    <t>Cash withdraw charges</t>
  </si>
  <si>
    <t>Bank Charges</t>
  </si>
  <si>
    <t>Bank Fees</t>
  </si>
  <si>
    <t>June_G_V2</t>
  </si>
  <si>
    <t>Office/UWA court</t>
  </si>
  <si>
    <t>UWA court/office</t>
  </si>
  <si>
    <t>June_i35_V2</t>
  </si>
  <si>
    <t>Office/Kasanga</t>
  </si>
  <si>
    <t>Kasanga/Home</t>
  </si>
  <si>
    <t>June_i21_V2</t>
  </si>
  <si>
    <t>Home/office</t>
  </si>
  <si>
    <t>Office/Kireka</t>
  </si>
  <si>
    <t>Kireka/home</t>
  </si>
  <si>
    <t>Reimbursement to Lydia for the trip</t>
  </si>
  <si>
    <t>Reimbursement to Lydia for the Trip to Ziiwa</t>
  </si>
  <si>
    <t>June_i35_V3</t>
  </si>
  <si>
    <t>Venture labs/Buganda Rd</t>
  </si>
  <si>
    <t>Buganda Rd/Mukono</t>
  </si>
  <si>
    <t>Mukono/Home</t>
  </si>
  <si>
    <t>June_i21_V3</t>
  </si>
  <si>
    <t>Chinese school/Kikubo</t>
  </si>
  <si>
    <t>Kikubo/Bulindo</t>
  </si>
  <si>
    <t>Bulindo/Kiwologoma</t>
  </si>
  <si>
    <t>Kiwologoma/Home</t>
  </si>
  <si>
    <t>June_G_V3</t>
  </si>
  <si>
    <t>Reimbursement to project</t>
  </si>
  <si>
    <t>June_i21_V4</t>
  </si>
  <si>
    <t>Office/Kiira</t>
  </si>
  <si>
    <t>Kiira/Kijabijo</t>
  </si>
  <si>
    <t>Kijabijo/Home</t>
  </si>
  <si>
    <t>June_i35_V4</t>
  </si>
  <si>
    <t>Office/Acacia mall</t>
  </si>
  <si>
    <t>Acacia mall/Mutasa Kafeero</t>
  </si>
  <si>
    <t>Mutasa/Senana</t>
  </si>
  <si>
    <t>Senana/Home</t>
  </si>
  <si>
    <t>June_G_V4</t>
  </si>
  <si>
    <t>Reimbursement to Grace</t>
  </si>
  <si>
    <t>June_G_V5</t>
  </si>
  <si>
    <t>Office/Entebbe</t>
  </si>
  <si>
    <t>Entebbe/Wakiso</t>
  </si>
  <si>
    <t>Wakiso/Office</t>
  </si>
  <si>
    <t>June_i35_V5</t>
  </si>
  <si>
    <t>Office/Owino</t>
  </si>
  <si>
    <t>Owino/Nateete</t>
  </si>
  <si>
    <t>Nateete/Wakaliga</t>
  </si>
  <si>
    <t>Wakaliga/Busega</t>
  </si>
  <si>
    <t>Busega/Home</t>
  </si>
  <si>
    <t>May-22 PAYE subscription for Lydia</t>
  </si>
  <si>
    <t>URA Bank Charges</t>
  </si>
  <si>
    <t>February-22 NSSF subscription for Lydia chq:179</t>
  </si>
  <si>
    <t>May-22 NSSF subscription for Lydia chq:182</t>
  </si>
  <si>
    <t>May-22 PAYE subscription for Lydia chq:181</t>
  </si>
  <si>
    <t>Personnel</t>
  </si>
  <si>
    <t>Purchase oflaptop cable</t>
  </si>
  <si>
    <t>Reimbursement to i21</t>
  </si>
  <si>
    <t>June_i21_V5</t>
  </si>
  <si>
    <t>Office/Kasubi</t>
  </si>
  <si>
    <t>Kasubi/Nansana</t>
  </si>
  <si>
    <t>Nansana/Home</t>
  </si>
  <si>
    <t>Reimbursement to Lydia</t>
  </si>
  <si>
    <t>Dancing cup/bank</t>
  </si>
  <si>
    <t>bank/kampala Rd</t>
  </si>
  <si>
    <t>Kampala Rd/Office</t>
  </si>
  <si>
    <t>June_i21_V6</t>
  </si>
  <si>
    <t>Office/Old Kampala</t>
  </si>
  <si>
    <t>Old Kampala/Kalerwe</t>
  </si>
  <si>
    <t>Kalerwe/Gayaza</t>
  </si>
  <si>
    <t>Gayaza/Home</t>
  </si>
  <si>
    <t>June_i35_V6</t>
  </si>
  <si>
    <t>Office/Mutugo</t>
  </si>
  <si>
    <t>Mutungo/Rubaga</t>
  </si>
  <si>
    <t>Rubaga/Kisenyi</t>
  </si>
  <si>
    <t>Kisenyi/Mengo</t>
  </si>
  <si>
    <t>Mengo/Home</t>
  </si>
  <si>
    <t>June_G_V6</t>
  </si>
  <si>
    <t>Office/Court</t>
  </si>
  <si>
    <t>Court/UWA</t>
  </si>
  <si>
    <t>UWA/ACD court</t>
  </si>
  <si>
    <t>ACD/Office</t>
  </si>
  <si>
    <t>June_i21_V7</t>
  </si>
  <si>
    <t>Office/Kivulu</t>
  </si>
  <si>
    <t>Kivulu/Kawempe</t>
  </si>
  <si>
    <t>Kawempe/Kyengera</t>
  </si>
  <si>
    <t>Kyengera/Home</t>
  </si>
  <si>
    <t>2black ink catridges</t>
  </si>
  <si>
    <t>May Gabbage collection-Globe clean services</t>
  </si>
  <si>
    <t>June_i21_V8</t>
  </si>
  <si>
    <t>Office/Sonde</t>
  </si>
  <si>
    <t>Sonde/Misindye</t>
  </si>
  <si>
    <t>Misindye/Jogo</t>
  </si>
  <si>
    <t>Jogo/Home</t>
  </si>
  <si>
    <t>June_G_V7</t>
  </si>
  <si>
    <t>Home/Court</t>
  </si>
  <si>
    <t>Court/Office</t>
  </si>
  <si>
    <t>June_i21_V9</t>
  </si>
  <si>
    <t>June_G_V8</t>
  </si>
  <si>
    <t>June_G_V9</t>
  </si>
  <si>
    <t>Office/Luzira</t>
  </si>
  <si>
    <t>Luzira/URA</t>
  </si>
  <si>
    <t>URA/Office</t>
  </si>
  <si>
    <t>June_i35_V7</t>
  </si>
  <si>
    <t>venture labs/Buganda Road</t>
  </si>
  <si>
    <t>Buganda rd/Kabalagala</t>
  </si>
  <si>
    <t>Kabalagala/Busega</t>
  </si>
  <si>
    <t>office/bank(oasis mall)</t>
  </si>
  <si>
    <t>Bank/Aristock</t>
  </si>
  <si>
    <t>Aristock/Village mall</t>
  </si>
  <si>
    <t>Village mall/Capital shoppers</t>
  </si>
  <si>
    <t>Capital  shoppers/Officer</t>
  </si>
  <si>
    <t>Cash withdraw chq:184</t>
  </si>
  <si>
    <t>Kitchen rolls</t>
  </si>
  <si>
    <t>2packets of toilet paper</t>
  </si>
  <si>
    <t>3 packets of coffee</t>
  </si>
  <si>
    <t>30 pcs of pens</t>
  </si>
  <si>
    <t>3kgs of sugar</t>
  </si>
  <si>
    <t>5 diaries</t>
  </si>
  <si>
    <t>Opp UGX</t>
  </si>
  <si>
    <t>June-July Internet subscription</t>
  </si>
  <si>
    <t>11 office pens</t>
  </si>
  <si>
    <t>Internet</t>
  </si>
  <si>
    <t>Transfer Charges</t>
  </si>
  <si>
    <t>Annual Ezzy banking fees</t>
  </si>
  <si>
    <t>June_i35_V8</t>
  </si>
  <si>
    <t>Office/Mengo</t>
  </si>
  <si>
    <t>Mengo/Owino</t>
  </si>
  <si>
    <t>Owino/Entebbe</t>
  </si>
  <si>
    <t>Entebbe/Home</t>
  </si>
  <si>
    <t>Mbuya police/Nakawa court</t>
  </si>
  <si>
    <t>Court/Jinja Rd</t>
  </si>
  <si>
    <t>Jinja rd/cps</t>
  </si>
  <si>
    <t>cps/Office</t>
  </si>
  <si>
    <t>Office/home</t>
  </si>
  <si>
    <t>June_G_V10</t>
  </si>
  <si>
    <t>June_i35_V9</t>
  </si>
  <si>
    <t>Office/KIU</t>
  </si>
  <si>
    <t>KIU/IUEA</t>
  </si>
  <si>
    <t>IUEA/Nkumba</t>
  </si>
  <si>
    <t>Nkumba/Home</t>
  </si>
  <si>
    <t>June_Ang_V1</t>
  </si>
  <si>
    <t>June_Ang.V1</t>
  </si>
  <si>
    <t>Office/City Center</t>
  </si>
  <si>
    <t>City center/Home</t>
  </si>
  <si>
    <t>i5</t>
  </si>
  <si>
    <t>Local Transport for Ritah</t>
  </si>
  <si>
    <t>June_G_V11</t>
  </si>
  <si>
    <t>Office/Wandegeya</t>
  </si>
  <si>
    <t>Wandegeya/Kamwokya</t>
  </si>
  <si>
    <t>Kamwokya/City Center</t>
  </si>
  <si>
    <t>City center/Namirembe road</t>
  </si>
  <si>
    <t>Namirembe road/Bombo Road</t>
  </si>
  <si>
    <t>Bombo Road/Home</t>
  </si>
  <si>
    <t>June_Ang.V2</t>
  </si>
  <si>
    <t>June_G_V12</t>
  </si>
  <si>
    <t>Office/Nakawa Court</t>
  </si>
  <si>
    <t>Nakawa Court/Office</t>
  </si>
  <si>
    <t>June_i35_V10</t>
  </si>
  <si>
    <t>Office/Makerere Kikon</t>
  </si>
  <si>
    <t>Makerere/Kyambogo</t>
  </si>
  <si>
    <t>Kyambogo/UCU</t>
  </si>
  <si>
    <t>UCU/Home</t>
  </si>
  <si>
    <t>June_Ang.V3</t>
  </si>
  <si>
    <t>Kasanga/City Center</t>
  </si>
  <si>
    <t>City center/Kireka</t>
  </si>
  <si>
    <t>Kireka/Home</t>
  </si>
  <si>
    <t>Reimbursement to i5</t>
  </si>
  <si>
    <t>June_Ang.V4</t>
  </si>
  <si>
    <t>Ntinda/Naguru</t>
  </si>
  <si>
    <t>Naguru/Kololo</t>
  </si>
  <si>
    <t>Kololo/Home</t>
  </si>
  <si>
    <t>Reimbursement to i35</t>
  </si>
  <si>
    <t>June_i35_V11</t>
  </si>
  <si>
    <t>Office/Wakaliga</t>
  </si>
  <si>
    <t>Wakaliga/Katanga</t>
  </si>
  <si>
    <t>Katanga/Kasokoso</t>
  </si>
  <si>
    <t>Kasokoso/Home</t>
  </si>
  <si>
    <t>June_G_V13</t>
  </si>
  <si>
    <t>Luzira/Office</t>
  </si>
  <si>
    <t>Bank/Office</t>
  </si>
  <si>
    <t>June salary:Lydia chq 186</t>
  </si>
  <si>
    <t>Transfer from the UGX Account</t>
  </si>
  <si>
    <t>Cash withdraw:chq</t>
  </si>
  <si>
    <t>June salary:Lydia Chq:</t>
  </si>
  <si>
    <t>Bank charges</t>
  </si>
  <si>
    <t>June_G_V14</t>
  </si>
  <si>
    <t>June_i35_V12</t>
  </si>
  <si>
    <t>Office/Matuga</t>
  </si>
  <si>
    <t>Matuga/Speke Apartments</t>
  </si>
  <si>
    <t>Speke/Link Bus Terminal</t>
  </si>
  <si>
    <t>Link/Home</t>
  </si>
  <si>
    <t>June_Ang.V5</t>
  </si>
  <si>
    <t>June_Ang.V6</t>
  </si>
  <si>
    <t>Office/Buganda Rd</t>
  </si>
  <si>
    <t>Buganda Rd/Mengo</t>
  </si>
  <si>
    <t>Mengo/Nsambya</t>
  </si>
  <si>
    <t>Nsambya/Home</t>
  </si>
  <si>
    <t>Office/Makindye</t>
  </si>
  <si>
    <t>Makindye/Kasubi</t>
  </si>
  <si>
    <t>Kasubi/Makerere</t>
  </si>
  <si>
    <t>Makerere/Home</t>
  </si>
  <si>
    <t>June_G_V15</t>
  </si>
  <si>
    <t>Office/ACD</t>
  </si>
  <si>
    <t>ACD/Utilities court</t>
  </si>
  <si>
    <t>Utilities/Office</t>
  </si>
  <si>
    <t>June_i35_V13</t>
  </si>
  <si>
    <t>Office/Portbell</t>
  </si>
  <si>
    <t>Portbel/Imperial resort</t>
  </si>
  <si>
    <t>I.Resort/Kikoni</t>
  </si>
  <si>
    <t>Kikoni/Home</t>
  </si>
  <si>
    <t>Home /Office</t>
  </si>
  <si>
    <t>June_G_V16</t>
  </si>
  <si>
    <t>Office/Bank Oasis Mall</t>
  </si>
  <si>
    <t>Office/Oasis mall/Bank of Africa</t>
  </si>
  <si>
    <t>BoA/Office</t>
  </si>
  <si>
    <t>Office/Kabalagala</t>
  </si>
  <si>
    <t>Kabalagala/Nakulabye</t>
  </si>
  <si>
    <t>Nakulabye/Owino</t>
  </si>
  <si>
    <t>Owino/Home</t>
  </si>
  <si>
    <t>June_Ang.V7</t>
  </si>
  <si>
    <t>June_i35_V14</t>
  </si>
  <si>
    <t>KIU/UEA</t>
  </si>
  <si>
    <t>UEA/Nkumba</t>
  </si>
  <si>
    <t>June salary: Peninah</t>
  </si>
  <si>
    <t>01.06.2022  Balance and advance</t>
  </si>
  <si>
    <t>30.06.2022  Balance and advance</t>
  </si>
  <si>
    <t>Balance from May 2022</t>
  </si>
  <si>
    <t>Annual Eazzy Biz charges</t>
  </si>
  <si>
    <t>FINANCIAL POSITION AT 1/06/2022</t>
  </si>
  <si>
    <t>FINANCIAL POSITION AT 30/06/2022</t>
  </si>
  <si>
    <t>May Gabbage collection-Globe</t>
  </si>
  <si>
    <t>1.06.2022  Balance and advance</t>
  </si>
  <si>
    <t>Office/Nasser Rd</t>
  </si>
  <si>
    <t>June_BS_1</t>
  </si>
  <si>
    <t>June_L_R1</t>
  </si>
  <si>
    <t>Jube_L_R1</t>
  </si>
  <si>
    <t>June_L_R2</t>
  </si>
  <si>
    <t>June_L_R3</t>
  </si>
  <si>
    <t>June_BS_2</t>
  </si>
  <si>
    <t>June_L_R4</t>
  </si>
  <si>
    <t>June_L_R6</t>
  </si>
  <si>
    <t>June_L_R7</t>
  </si>
  <si>
    <t>June_L_R8</t>
  </si>
  <si>
    <t>June_BS_3</t>
  </si>
  <si>
    <t>June_L_V12</t>
  </si>
  <si>
    <t>June_L_R9</t>
  </si>
  <si>
    <t>June_L_V13</t>
  </si>
  <si>
    <t>June_L_V14</t>
  </si>
  <si>
    <t>June_L_V15</t>
  </si>
  <si>
    <t>June_L_V16</t>
  </si>
  <si>
    <t>June_L_R10</t>
  </si>
  <si>
    <t>June_L_R11</t>
  </si>
  <si>
    <t>Office/Najanakumbi</t>
  </si>
  <si>
    <t>Najanakumbi/Office</t>
  </si>
  <si>
    <t>June_L_V17</t>
  </si>
  <si>
    <t>June_L_V20</t>
  </si>
  <si>
    <t>June_L_V22</t>
  </si>
  <si>
    <t>June_L_V30</t>
  </si>
  <si>
    <t>June_L_V18</t>
  </si>
  <si>
    <t>June_L_R12</t>
  </si>
  <si>
    <t>June_L_V19</t>
  </si>
  <si>
    <t>June_L_V21</t>
  </si>
  <si>
    <t>June_L_R13</t>
  </si>
  <si>
    <t>June_BS_4</t>
  </si>
  <si>
    <t>June_BS_5</t>
  </si>
  <si>
    <t>June_L_R14</t>
  </si>
  <si>
    <t>June_L_R15</t>
  </si>
  <si>
    <t>June_L_R16</t>
  </si>
  <si>
    <t>June_L_R17</t>
  </si>
  <si>
    <t>June_L_R18</t>
  </si>
  <si>
    <t>June_BS_6</t>
  </si>
  <si>
    <t>June_i5_V1</t>
  </si>
  <si>
    <t>June_i5_V2</t>
  </si>
  <si>
    <t>June_L_V23</t>
  </si>
  <si>
    <t>June_L_R19</t>
  </si>
  <si>
    <t>June_BS_7</t>
  </si>
  <si>
    <t>June_L_V24</t>
  </si>
  <si>
    <t>June_L_V25</t>
  </si>
  <si>
    <t>June_i5.V7</t>
  </si>
  <si>
    <t>June_L_V26</t>
  </si>
  <si>
    <t>Travel Subsistence</t>
  </si>
  <si>
    <t>Refreshments for (Lydia &amp; Ssemugooma)</t>
  </si>
  <si>
    <t>RWI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</si>
</sst>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thin">
        <color auto="1"/>
      </right>
      <top style="medium">
        <color auto="1"/>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12">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6" fillId="0" borderId="0" xfId="0" applyNumberFormat="1" applyFont="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165" fontId="47" fillId="8" borderId="3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0" fontId="62" fillId="0" borderId="0" xfId="0" applyFont="1" applyAlignment="1">
      <alignment horizontal="center"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13" xfId="0" pivotButton="1" applyFont="1" applyFill="1" applyBorder="1" applyAlignment="1">
      <alignment horizontal="left" vertical="center"/>
    </xf>
    <xf numFmtId="0" fontId="0" fillId="6" borderId="2" xfId="0" pivotButton="1" applyFont="1" applyFill="1" applyBorder="1" applyAlignment="1">
      <alignment horizontal="left" vertical="center"/>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64" fontId="41" fillId="0" borderId="0" xfId="2" applyFont="1" applyAlignment="1">
      <alignment horizontal="right" wrapText="1"/>
    </xf>
    <xf numFmtId="14" fontId="14" fillId="0" borderId="9" xfId="0" applyNumberFormat="1" applyFont="1" applyBorder="1" applyAlignment="1">
      <alignment horizontal="left" vertical="center"/>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3" fontId="3" fillId="0" borderId="19" xfId="0" applyNumberFormat="1" applyFont="1" applyBorder="1" applyAlignment="1">
      <alignment horizontal="left" wrapText="1"/>
    </xf>
    <xf numFmtId="3" fontId="1"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 fillId="22" borderId="19" xfId="1"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0" fillId="22" borderId="19" xfId="1"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3" fontId="19" fillId="22" borderId="11" xfId="1" applyNumberFormat="1" applyFont="1" applyFill="1" applyBorder="1" applyAlignment="1">
      <alignment horizontal="left" wrapText="1"/>
    </xf>
    <xf numFmtId="3" fontId="4" fillId="22" borderId="19" xfId="1" applyNumberFormat="1" applyFont="1" applyFill="1" applyBorder="1" applyAlignment="1">
      <alignment horizontal="left" vertical="center" wrapText="1"/>
    </xf>
    <xf numFmtId="4" fontId="0" fillId="22"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0" fillId="22" borderId="19" xfId="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164" fontId="43" fillId="22" borderId="19" xfId="2" applyFont="1" applyFill="1" applyBorder="1" applyAlignment="1">
      <alignment horizontal="right" wrapText="1"/>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4" fontId="43" fillId="22" borderId="19" xfId="2" applyFont="1" applyFill="1" applyBorder="1" applyAlignment="1">
      <alignment horizontal="right" vertical="center" wrapText="1"/>
    </xf>
    <xf numFmtId="165" fontId="41" fillId="22" borderId="6" xfId="1" applyNumberFormat="1" applyFont="1" applyFill="1" applyBorder="1" applyAlignment="1">
      <alignment horizontal="left" vertical="center" wrapText="1"/>
    </xf>
    <xf numFmtId="165" fontId="41" fillId="22" borderId="19" xfId="1" applyNumberFormat="1" applyFont="1" applyFill="1" applyBorder="1" applyAlignment="1">
      <alignment horizontal="lef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wrapText="1"/>
    </xf>
    <xf numFmtId="0" fontId="19" fillId="0" borderId="19" xfId="0" applyFont="1" applyBorder="1" applyAlignment="1">
      <alignment vertical="center"/>
    </xf>
    <xf numFmtId="165" fontId="41" fillId="22" borderId="19" xfId="0" applyNumberFormat="1" applyFont="1" applyFill="1" applyBorder="1" applyAlignment="1">
      <alignment horizontal="right" wrapText="1"/>
    </xf>
    <xf numFmtId="165" fontId="41" fillId="0" borderId="0" xfId="0" applyNumberFormat="1" applyFont="1" applyAlignment="1">
      <alignment horizontal="left" vertical="center"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xf>
    <xf numFmtId="164" fontId="41" fillId="6" borderId="41" xfId="2" pivotButton="1" applyFont="1" applyFill="1" applyBorder="1" applyAlignment="1">
      <alignment horizontal="right" wrapText="1"/>
    </xf>
    <xf numFmtId="164" fontId="41" fillId="6" borderId="42" xfId="2" applyFont="1" applyFill="1" applyBorder="1" applyAlignment="1">
      <alignment horizontal="right" wrapText="1"/>
    </xf>
    <xf numFmtId="0" fontId="41" fillId="22" borderId="6" xfId="0" applyFont="1" applyFill="1" applyBorder="1" applyAlignment="1">
      <alignment horizontal="left" vertical="center"/>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3" fontId="1" fillId="0" borderId="19" xfId="0" applyNumberFormat="1" applyFont="1" applyBorder="1" applyAlignment="1">
      <alignment horizontal="left" vertical="center"/>
    </xf>
    <xf numFmtId="165" fontId="3" fillId="0" borderId="19" xfId="0" applyNumberFormat="1" applyFont="1" applyBorder="1" applyAlignment="1">
      <alignment horizontal="right" vertical="center"/>
    </xf>
    <xf numFmtId="14" fontId="41" fillId="22" borderId="19" xfId="0" applyNumberFormat="1" applyFont="1" applyFill="1" applyBorder="1" applyAlignment="1">
      <alignment horizontal="left" vertical="center"/>
    </xf>
    <xf numFmtId="165" fontId="41" fillId="22" borderId="9" xfId="4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xf>
    <xf numFmtId="164" fontId="41" fillId="22" borderId="16" xfId="2" applyFont="1" applyFill="1" applyBorder="1" applyAlignment="1">
      <alignment horizontal="right" vertical="center" wrapText="1"/>
    </xf>
    <xf numFmtId="165" fontId="0" fillId="6" borderId="9" xfId="40" applyNumberFormat="1" applyFont="1" applyFill="1" applyBorder="1" applyAlignment="1">
      <alignment horizontal="left" vertical="center" wrapText="1"/>
    </xf>
    <xf numFmtId="165" fontId="41" fillId="6" borderId="19" xfId="2" applyNumberFormat="1" applyFont="1" applyFill="1" applyBorder="1" applyAlignment="1">
      <alignment horizontal="right" vertical="center" wrapText="1"/>
    </xf>
    <xf numFmtId="165" fontId="41" fillId="6" borderId="19" xfId="0" applyNumberFormat="1" applyFont="1" applyFill="1" applyBorder="1" applyAlignment="1">
      <alignment horizontal="right" vertical="center"/>
    </xf>
    <xf numFmtId="165" fontId="41" fillId="22" borderId="16"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41" fillId="22" borderId="16"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wrapText="1"/>
    </xf>
    <xf numFmtId="0" fontId="0" fillId="6" borderId="16" xfId="0" applyFont="1" applyFill="1" applyBorder="1" applyAlignment="1">
      <alignment horizontal="left" vertical="center" wrapText="1"/>
    </xf>
    <xf numFmtId="0" fontId="0" fillId="6" borderId="33" xfId="0" applyFont="1" applyFill="1" applyBorder="1" applyAlignment="1">
      <alignment horizontal="left" vertical="center" wrapText="1"/>
    </xf>
    <xf numFmtId="165" fontId="4" fillId="6" borderId="11" xfId="40" applyNumberFormat="1" applyFont="1" applyFill="1" applyBorder="1" applyAlignment="1">
      <alignment horizontal="left" vertical="center" wrapText="1"/>
    </xf>
    <xf numFmtId="0" fontId="0" fillId="6" borderId="3" xfId="0" applyFont="1" applyFill="1" applyBorder="1" applyAlignment="1">
      <alignment horizontal="left" vertical="center"/>
    </xf>
    <xf numFmtId="165" fontId="4" fillId="6" borderId="2" xfId="40" applyNumberFormat="1" applyFont="1" applyFill="1" applyBorder="1" applyAlignment="1">
      <alignment horizontal="left" vertical="center" wrapText="1"/>
    </xf>
    <xf numFmtId="3" fontId="4" fillId="6" borderId="3" xfId="1"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164" fontId="0" fillId="0" borderId="0" xfId="0" applyNumberFormat="1"/>
    <xf numFmtId="165" fontId="41" fillId="6" borderId="43" xfId="0" applyNumberFormat="1" applyFont="1" applyFill="1" applyBorder="1" applyAlignment="1">
      <alignment horizontal="right" vertical="center"/>
    </xf>
    <xf numFmtId="165" fontId="41" fillId="6" borderId="29" xfId="0" applyNumberFormat="1" applyFont="1" applyFill="1" applyBorder="1" applyAlignment="1">
      <alignment horizontal="right" vertical="center"/>
    </xf>
    <xf numFmtId="3" fontId="19" fillId="6" borderId="19" xfId="1" applyNumberFormat="1" applyFont="1" applyFill="1" applyBorder="1" applyAlignment="1">
      <alignment horizontal="left" wrapText="1"/>
    </xf>
    <xf numFmtId="165" fontId="0" fillId="6" borderId="3"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165" fontId="41" fillId="22" borderId="3" xfId="0" applyNumberFormat="1" applyFont="1" applyFill="1" applyBorder="1" applyAlignment="1">
      <alignment horizontal="right" vertical="center"/>
    </xf>
    <xf numFmtId="0" fontId="0" fillId="0" borderId="16" xfId="0" applyBorder="1" applyAlignment="1">
      <alignment horizontal="left" vertical="center"/>
    </xf>
    <xf numFmtId="165" fontId="0" fillId="0" borderId="16" xfId="0" applyNumberFormat="1" applyBorder="1" applyAlignment="1">
      <alignment horizontal="right" vertical="center"/>
    </xf>
    <xf numFmtId="165" fontId="0" fillId="6" borderId="11" xfId="40" applyNumberFormat="1" applyFont="1" applyFill="1"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xf>
    <xf numFmtId="0" fontId="0" fillId="0" borderId="9" xfId="0" applyBorder="1" applyAlignment="1">
      <alignment horizontal="left" vertical="center"/>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65" fontId="0" fillId="6" borderId="0" xfId="0" applyNumberFormat="1" applyFont="1" applyFill="1" applyBorder="1" applyAlignment="1">
      <alignment horizontal="right" vertical="center"/>
    </xf>
    <xf numFmtId="165" fontId="0" fillId="6" borderId="7" xfId="0" applyNumberFormat="1" applyFont="1" applyFill="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3" fillId="0" borderId="3" xfId="0" applyNumberFormat="1" applyFont="1" applyBorder="1" applyAlignment="1">
      <alignment horizontal="left" vertical="center"/>
    </xf>
    <xf numFmtId="4" fontId="4" fillId="6" borderId="3" xfId="1" applyNumberFormat="1" applyFont="1" applyFill="1" applyBorder="1" applyAlignment="1">
      <alignment horizontal="right" wrapText="1"/>
    </xf>
    <xf numFmtId="165" fontId="4" fillId="6" borderId="3" xfId="2" applyNumberFormat="1" applyFont="1" applyFill="1" applyBorder="1" applyAlignment="1">
      <alignment horizontal="right" wrapText="1"/>
    </xf>
    <xf numFmtId="0" fontId="0" fillId="0" borderId="0" xfId="0" applyAlignment="1">
      <alignment horizontal="right" wrapText="1"/>
    </xf>
    <xf numFmtId="164" fontId="0" fillId="0" borderId="0" xfId="2" applyNumberFormat="1" applyFont="1" applyAlignment="1">
      <alignment horizontal="right" wrapText="1"/>
    </xf>
    <xf numFmtId="165" fontId="1" fillId="0" borderId="6" xfId="0" applyNumberFormat="1" applyFont="1" applyBorder="1" applyAlignment="1">
      <alignment horizontal="left" vertical="center"/>
    </xf>
    <xf numFmtId="165" fontId="0" fillId="22" borderId="19" xfId="0" applyNumberFormat="1" applyFont="1" applyFill="1" applyBorder="1" applyAlignment="1">
      <alignment horizontal="right" wrapText="1"/>
    </xf>
    <xf numFmtId="3" fontId="1" fillId="0" borderId="19" xfId="0" applyNumberFormat="1" applyFont="1" applyBorder="1" applyAlignment="1">
      <alignment horizontal="left"/>
    </xf>
    <xf numFmtId="3" fontId="41" fillId="22" borderId="19" xfId="0" applyNumberFormat="1" applyFont="1" applyFill="1" applyBorder="1" applyAlignment="1">
      <alignment horizontal="left" vertical="center"/>
    </xf>
    <xf numFmtId="3" fontId="1" fillId="0" borderId="11" xfId="0" applyNumberFormat="1" applyFont="1" applyBorder="1" applyAlignment="1">
      <alignment horizontal="left" vertical="center"/>
    </xf>
    <xf numFmtId="3" fontId="43" fillId="6" borderId="19" xfId="1" applyNumberFormat="1" applyFont="1" applyFill="1" applyBorder="1" applyAlignment="1">
      <alignment horizontal="left" wrapText="1"/>
    </xf>
    <xf numFmtId="3" fontId="43" fillId="22" borderId="19" xfId="1"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8">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40</xdr:row>
      <xdr:rowOff>0</xdr:rowOff>
    </xdr:from>
    <xdr:to>
      <xdr:col>7</xdr:col>
      <xdr:colOff>190500</xdr:colOff>
      <xdr:row>41</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40</xdr:row>
      <xdr:rowOff>0</xdr:rowOff>
    </xdr:from>
    <xdr:to>
      <xdr:col>8</xdr:col>
      <xdr:colOff>19050</xdr:colOff>
      <xdr:row>41</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43</xdr:row>
      <xdr:rowOff>0</xdr:rowOff>
    </xdr:from>
    <xdr:to>
      <xdr:col>7</xdr:col>
      <xdr:colOff>190500</xdr:colOff>
      <xdr:row>44</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43</xdr:row>
      <xdr:rowOff>0</xdr:rowOff>
    </xdr:from>
    <xdr:to>
      <xdr:col>8</xdr:col>
      <xdr:colOff>19050</xdr:colOff>
      <xdr:row>44</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43</xdr:row>
      <xdr:rowOff>0</xdr:rowOff>
    </xdr:from>
    <xdr:to>
      <xdr:col>7</xdr:col>
      <xdr:colOff>190500</xdr:colOff>
      <xdr:row>44</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43</xdr:row>
      <xdr:rowOff>0</xdr:rowOff>
    </xdr:from>
    <xdr:to>
      <xdr:col>8</xdr:col>
      <xdr:colOff>19050</xdr:colOff>
      <xdr:row>44</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43</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43</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40</xdr:row>
      <xdr:rowOff>0</xdr:rowOff>
    </xdr:from>
    <xdr:to>
      <xdr:col>8</xdr:col>
      <xdr:colOff>190500</xdr:colOff>
      <xdr:row>41</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40</xdr:row>
      <xdr:rowOff>0</xdr:rowOff>
    </xdr:from>
    <xdr:to>
      <xdr:col>8</xdr:col>
      <xdr:colOff>704850</xdr:colOff>
      <xdr:row>41</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43</xdr:row>
      <xdr:rowOff>0</xdr:rowOff>
    </xdr:from>
    <xdr:to>
      <xdr:col>8</xdr:col>
      <xdr:colOff>190500</xdr:colOff>
      <xdr:row>44</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43</xdr:row>
      <xdr:rowOff>0</xdr:rowOff>
    </xdr:from>
    <xdr:to>
      <xdr:col>8</xdr:col>
      <xdr:colOff>704850</xdr:colOff>
      <xdr:row>44</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43</xdr:row>
      <xdr:rowOff>0</xdr:rowOff>
    </xdr:from>
    <xdr:to>
      <xdr:col>8</xdr:col>
      <xdr:colOff>190500</xdr:colOff>
      <xdr:row>44</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43</xdr:row>
      <xdr:rowOff>0</xdr:rowOff>
    </xdr:from>
    <xdr:to>
      <xdr:col>8</xdr:col>
      <xdr:colOff>704850</xdr:colOff>
      <xdr:row>44</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43</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43</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22</xdr:row>
      <xdr:rowOff>0</xdr:rowOff>
    </xdr:from>
    <xdr:to>
      <xdr:col>8</xdr:col>
      <xdr:colOff>190500</xdr:colOff>
      <xdr:row>23</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22</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22</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753.572184606484" createdVersion="5" refreshedVersion="5" minRefreshableVersion="3" recordCount="14">
  <cacheSource type="worksheet">
    <worksheetSource ref="A3:H17" sheet="Airtime summary"/>
  </cacheSource>
  <cacheFields count="8">
    <cacheField name="Date" numFmtId="14">
      <sharedItems containsSemiMixedTypes="0" containsNonDate="0" containsDate="1" containsString="0" minDate="2022-06-01T00:00:00" maxDate="2022-06-2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60000"/>
    </cacheField>
    <cacheField name="Received" numFmtId="164">
      <sharedItems containsString="0" containsBlank="1" containsNumber="1" containsInteger="1" minValue="150000" maxValue="200000"/>
    </cacheField>
    <cacheField name="Balance" numFmtId="164">
      <sharedItems containsSemiMixedTypes="0" containsString="0" containsNumber="1" containsInteger="1" minValue="0" maxValue="200000"/>
    </cacheField>
    <cacheField name="Name" numFmtId="0">
      <sharedItems containsBlank="1" count="5">
        <m/>
        <s v="Lydia"/>
        <s v="Grace"/>
        <s v="i21"/>
        <s v="i35"/>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753.572185185185" createdVersion="5" refreshedVersion="5" minRefreshableVersion="3" recordCount="342">
  <cacheSource type="worksheet">
    <worksheetSource ref="A2:H344" sheet="Total Expenses"/>
  </cacheSource>
  <cacheFields count="8">
    <cacheField name="Date" numFmtId="14">
      <sharedItems containsSemiMixedTypes="0" containsNonDate="0" containsDate="1" containsString="0" minDate="2022-06-01T00:00:00" maxDate="2022-07-01T00:00:00"/>
    </cacheField>
    <cacheField name="Details" numFmtId="0">
      <sharedItems/>
    </cacheField>
    <cacheField name="Type of expenses " numFmtId="0">
      <sharedItems count="10">
        <s v="Services"/>
        <s v="Transport"/>
        <s v="Trust Building"/>
        <s v="Bank Fees"/>
        <s v="Office Materials"/>
        <s v="Equipment"/>
        <s v="Telephone"/>
        <s v="Personnel"/>
        <s v="Internet"/>
        <s v="Advance" u="1"/>
      </sharedItems>
    </cacheField>
    <cacheField name="Department" numFmtId="0">
      <sharedItems count="7">
        <s v="Office"/>
        <s v="Management"/>
        <s v="Legal"/>
        <s v="Investigations"/>
        <s v="Services" u="1"/>
        <s v="i35" u="1"/>
        <s v="i21" u="1"/>
      </sharedItems>
    </cacheField>
    <cacheField name="Spent  in national currency (UGX)" numFmtId="0">
      <sharedItems containsSemiMixedTypes="0" containsString="0" containsNumber="1" containsInteger="1" minValue="1000" maxValue="2935000"/>
    </cacheField>
    <cacheField name="Exchange Rate $" numFmtId="4">
      <sharedItems containsSemiMixedTypes="0" containsString="0" containsNumber="1" containsInteger="1" minValue="3520" maxValue="3520"/>
    </cacheField>
    <cacheField name="Spent in $" numFmtId="165">
      <sharedItems containsSemiMixedTypes="0" containsString="0" containsNumber="1" minValue="0.28409090909090912" maxValue="833.80681818181813"/>
    </cacheField>
    <cacheField name="Name" numFmtId="165">
      <sharedItems count="8">
        <s v="Lydia"/>
        <s v="BANK UGX"/>
        <s v="Grace"/>
        <s v="i35"/>
        <s v="i21"/>
        <s v="Opp UGX"/>
        <s v="i5"/>
        <s v="UGX OPP"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753.572185648147" createdVersion="5" refreshedVersion="5" minRefreshableVersion="3" recordCount="108">
  <cacheSource type="worksheet">
    <worksheetSource ref="A2:H110" sheet="UGX Cash Box June"/>
  </cacheSource>
  <cacheFields count="8">
    <cacheField name="Date" numFmtId="14">
      <sharedItems containsSemiMixedTypes="0" containsNonDate="0" containsDate="1" containsString="0" minDate="2022-06-01T00:00:00" maxDate="2022-07-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590000"/>
    </cacheField>
    <cacheField name="Received" numFmtId="164">
      <sharedItems containsString="0" containsBlank="1" containsNumber="1" containsInteger="1" minValue="1000" maxValue="2357000"/>
    </cacheField>
    <cacheField name="Balance" numFmtId="164">
      <sharedItems containsSemiMixedTypes="0" containsString="0" containsNumber="1" containsInteger="1" minValue="612986" maxValue="3126286"/>
    </cacheField>
    <cacheField name="Name" numFmtId="14">
      <sharedItems containsBlank="1" count="7">
        <m/>
        <s v="Lydia"/>
        <s v="Grace"/>
        <s v="i35"/>
        <s v="i21"/>
        <s v="Airtime"/>
        <s v="i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
  <r>
    <d v="2022-06-01T00:00:00"/>
    <s v="Balance from May 2022"/>
    <m/>
    <m/>
    <m/>
    <m/>
    <n v="0"/>
    <x v="0"/>
  </r>
  <r>
    <d v="2022-06-07T00:00:00"/>
    <s v="Airtime for 2 weeks"/>
    <s v="Advance"/>
    <s v="Management"/>
    <m/>
    <n v="200000"/>
    <n v="200000"/>
    <x v="0"/>
  </r>
  <r>
    <d v="2022-06-07T00:00:00"/>
    <s v="Airtime for Lydia"/>
    <s v="Telephone"/>
    <s v="Management"/>
    <n v="30000"/>
    <m/>
    <n v="170000"/>
    <x v="1"/>
  </r>
  <r>
    <d v="2022-06-07T00:00:00"/>
    <s v="Airtime for Grace"/>
    <s v="Telephone"/>
    <s v="Legal"/>
    <n v="20000"/>
    <m/>
    <n v="150000"/>
    <x v="2"/>
  </r>
  <r>
    <d v="2022-06-07T00:00:00"/>
    <s v="Airtime for i21"/>
    <s v="Telephone"/>
    <s v="Investigations"/>
    <n v="25000"/>
    <m/>
    <n v="125000"/>
    <x v="3"/>
  </r>
  <r>
    <d v="2022-06-07T00:00:00"/>
    <s v="Airtime for i35"/>
    <s v="Telephone"/>
    <s v="Investigations"/>
    <n v="25000"/>
    <m/>
    <n v="100000"/>
    <x v="4"/>
  </r>
  <r>
    <d v="2022-06-13T00:00:00"/>
    <s v="Airtime for Lydia"/>
    <s v="Telephone"/>
    <s v="Management"/>
    <n v="30000"/>
    <m/>
    <n v="70000"/>
    <x v="1"/>
  </r>
  <r>
    <d v="2022-06-13T00:00:00"/>
    <s v="Airtime for Grace"/>
    <s v="Telephone"/>
    <s v="Legal"/>
    <n v="20000"/>
    <m/>
    <n v="50000"/>
    <x v="2"/>
  </r>
  <r>
    <d v="2022-06-13T00:00:00"/>
    <s v="Airtime for i21"/>
    <s v="Telephone"/>
    <s v="Investigations"/>
    <n v="25000"/>
    <m/>
    <n v="25000"/>
    <x v="3"/>
  </r>
  <r>
    <d v="2022-06-13T00:00:00"/>
    <s v="Airtime for i35"/>
    <s v="Telephone"/>
    <s v="Investigations"/>
    <n v="25000"/>
    <m/>
    <n v="0"/>
    <x v="4"/>
  </r>
  <r>
    <d v="2022-06-20T00:00:00"/>
    <s v="Airtime for 2 weeks"/>
    <s v="Advance"/>
    <s v="Management"/>
    <m/>
    <n v="150000"/>
    <n v="150000"/>
    <x v="0"/>
  </r>
  <r>
    <d v="2022-06-20T00:00:00"/>
    <s v="Airtime for Lydia"/>
    <s v="Telephone"/>
    <s v="Management"/>
    <n v="60000"/>
    <m/>
    <n v="90000"/>
    <x v="1"/>
  </r>
  <r>
    <d v="2022-06-20T00:00:00"/>
    <s v="Airtime for i21"/>
    <s v="Telephone"/>
    <s v="Legal"/>
    <n v="40000"/>
    <m/>
    <n v="50000"/>
    <x v="2"/>
  </r>
  <r>
    <d v="2022-06-20T00:00:00"/>
    <s v="Airtime for i35"/>
    <s v="Telephone"/>
    <s v="Investigations"/>
    <n v="50000"/>
    <m/>
    <n v="0"/>
    <x v="4"/>
  </r>
</pivotCacheRecords>
</file>

<file path=xl/pivotCache/pivotCacheRecords2.xml><?xml version="1.0" encoding="utf-8"?>
<pivotCacheRecords xmlns="http://schemas.openxmlformats.org/spreadsheetml/2006/main" xmlns:r="http://schemas.openxmlformats.org/officeDocument/2006/relationships" count="342">
  <r>
    <d v="2022-06-01T00:00:00"/>
    <s v="Salary for office &amp; day cleaner"/>
    <x v="0"/>
    <x v="0"/>
    <n v="200000"/>
    <n v="3520"/>
    <n v="0.6"/>
    <x v="0"/>
  </r>
  <r>
    <d v="2022-06-01T00:00:00"/>
    <s v="Local Transport"/>
    <x v="1"/>
    <x v="1"/>
    <n v="5000"/>
    <n v="3520"/>
    <n v="1.4204545454545454"/>
    <x v="0"/>
  </r>
  <r>
    <d v="2022-06-01T00:00:00"/>
    <s v="Refreshments for (Lydia &amp; Alex)"/>
    <x v="2"/>
    <x v="1"/>
    <n v="9000"/>
    <n v="3520"/>
    <n v="2.5568181818181817"/>
    <x v="0"/>
  </r>
  <r>
    <d v="2022-06-01T00:00:00"/>
    <s v="Local Transport"/>
    <x v="1"/>
    <x v="1"/>
    <n v="7000"/>
    <n v="3520"/>
    <n v="1.9886363636363635"/>
    <x v="0"/>
  </r>
  <r>
    <d v="2022-06-01T00:00:00"/>
    <s v="Lunch for Magaret"/>
    <x v="2"/>
    <x v="1"/>
    <n v="10000"/>
    <n v="3520"/>
    <n v="2.8409090909090908"/>
    <x v="0"/>
  </r>
  <r>
    <d v="2022-06-01T00:00:00"/>
    <s v="Local Transport"/>
    <x v="1"/>
    <x v="1"/>
    <n v="6000"/>
    <n v="3520"/>
    <n v="1.7045454545454546"/>
    <x v="0"/>
  </r>
  <r>
    <d v="2022-06-06T00:00:00"/>
    <s v="Local Transport"/>
    <x v="1"/>
    <x v="1"/>
    <n v="7000"/>
    <n v="3520"/>
    <n v="1.9886363636363635"/>
    <x v="0"/>
  </r>
  <r>
    <d v="2022-06-06T00:00:00"/>
    <s v="Transportation of printer to Nasser Road"/>
    <x v="1"/>
    <x v="1"/>
    <n v="7000"/>
    <n v="3520"/>
    <n v="1.9886363636363635"/>
    <x v="0"/>
  </r>
  <r>
    <d v="2022-06-06T00:00:00"/>
    <s v="Bank Charges"/>
    <x v="3"/>
    <x v="0"/>
    <n v="2000"/>
    <n v="3520"/>
    <n v="0.56818181818181823"/>
    <x v="1"/>
  </r>
  <r>
    <d v="2022-06-07T00:00:00"/>
    <s v="Local Transport"/>
    <x v="1"/>
    <x v="2"/>
    <n v="3800"/>
    <n v="3520"/>
    <n v="1.0795454545454546"/>
    <x v="2"/>
  </r>
  <r>
    <d v="2022-06-07T00:00:00"/>
    <s v="Local Transport"/>
    <x v="1"/>
    <x v="2"/>
    <n v="4000"/>
    <n v="3520"/>
    <n v="1.1363636363636365"/>
    <x v="2"/>
  </r>
  <r>
    <d v="2022-06-07T00:00:00"/>
    <s v="Local Transport"/>
    <x v="1"/>
    <x v="3"/>
    <n v="10000"/>
    <n v="3520"/>
    <n v="2.8409090909090908"/>
    <x v="3"/>
  </r>
  <r>
    <d v="2022-06-07T00:00:00"/>
    <s v="Local Transport"/>
    <x v="1"/>
    <x v="3"/>
    <n v="10000"/>
    <n v="3520"/>
    <n v="2.8409090909090908"/>
    <x v="3"/>
  </r>
  <r>
    <d v="2022-06-07T00:00:00"/>
    <s v="Local Transport"/>
    <x v="1"/>
    <x v="3"/>
    <n v="7000"/>
    <n v="3520"/>
    <n v="1.9886363636363635"/>
    <x v="3"/>
  </r>
  <r>
    <d v="2022-06-07T00:00:00"/>
    <s v="Local Transport"/>
    <x v="1"/>
    <x v="3"/>
    <n v="12000"/>
    <n v="3520"/>
    <n v="3.4090909090909092"/>
    <x v="4"/>
  </r>
  <r>
    <d v="2022-06-07T00:00:00"/>
    <s v="Local Transport"/>
    <x v="1"/>
    <x v="3"/>
    <n v="10000"/>
    <n v="3520"/>
    <n v="2.8409090909090908"/>
    <x v="4"/>
  </r>
  <r>
    <d v="2022-06-07T00:00:00"/>
    <s v="Local Transport"/>
    <x v="1"/>
    <x v="1"/>
    <n v="6000"/>
    <n v="3520"/>
    <n v="1.7045454545454546"/>
    <x v="0"/>
  </r>
  <r>
    <d v="2022-06-07T00:00:00"/>
    <s v="Local Transport"/>
    <x v="1"/>
    <x v="1"/>
    <n v="4000"/>
    <n v="3520"/>
    <n v="1.1363636363636365"/>
    <x v="0"/>
  </r>
  <r>
    <d v="2022-06-07T00:00:00"/>
    <s v="Local Transport"/>
    <x v="1"/>
    <x v="1"/>
    <n v="6000"/>
    <n v="3520"/>
    <n v="1.7045454545454546"/>
    <x v="0"/>
  </r>
  <r>
    <d v="2022-06-07T00:00:00"/>
    <s v="Local Transport"/>
    <x v="1"/>
    <x v="1"/>
    <n v="4000"/>
    <n v="3520"/>
    <n v="1.1363636363636365"/>
    <x v="0"/>
  </r>
  <r>
    <d v="2022-06-07T00:00:00"/>
    <s v="Local Transport"/>
    <x v="1"/>
    <x v="1"/>
    <n v="4000"/>
    <n v="3520"/>
    <n v="1.1363636363636365"/>
    <x v="0"/>
  </r>
  <r>
    <d v="2022-06-07T00:00:00"/>
    <s v="Local Transport"/>
    <x v="1"/>
    <x v="1"/>
    <n v="6000"/>
    <n v="3520"/>
    <n v="1.7045454545454546"/>
    <x v="0"/>
  </r>
  <r>
    <d v="2022-06-07T00:00:00"/>
    <s v="1kg of sugar for office"/>
    <x v="4"/>
    <x v="0"/>
    <n v="5000"/>
    <n v="3520"/>
    <n v="1.4204545454545454"/>
    <x v="0"/>
  </r>
  <r>
    <d v="2022-06-07T00:00:00"/>
    <s v="2kgs of sugar"/>
    <x v="4"/>
    <x v="0"/>
    <n v="8000"/>
    <n v="3520"/>
    <n v="2.2727272727272729"/>
    <x v="0"/>
  </r>
  <r>
    <d v="2022-06-07T00:00:00"/>
    <s v="3 bottles of Rwenzori water"/>
    <x v="4"/>
    <x v="0"/>
    <n v="39000"/>
    <n v="3520"/>
    <n v="11.079545454545455"/>
    <x v="0"/>
  </r>
  <r>
    <d v="2022-06-07T00:00:00"/>
    <s v="1 tin of milk"/>
    <x v="4"/>
    <x v="0"/>
    <n v="84000"/>
    <n v="3520"/>
    <n v="23.863636363636363"/>
    <x v="0"/>
  </r>
  <r>
    <d v="2022-06-07T00:00:00"/>
    <s v="2 small pocket size sanitizers"/>
    <x v="4"/>
    <x v="0"/>
    <n v="8600"/>
    <n v="3520"/>
    <n v="2.4431818181818183"/>
    <x v="0"/>
  </r>
  <r>
    <d v="2022-06-07T00:00:00"/>
    <s v="Printer power cable"/>
    <x v="5"/>
    <x v="0"/>
    <n v="20000"/>
    <n v="3520"/>
    <n v="5.6818181818181817"/>
    <x v="0"/>
  </r>
  <r>
    <d v="2022-06-07T00:00:00"/>
    <s v="Printer power port"/>
    <x v="5"/>
    <x v="0"/>
    <n v="15000"/>
    <n v="3520"/>
    <n v="4.2613636363636367"/>
    <x v="0"/>
  </r>
  <r>
    <d v="2022-06-07T00:00:00"/>
    <s v="Wages for working on printer"/>
    <x v="0"/>
    <x v="0"/>
    <n v="25000"/>
    <n v="3520"/>
    <n v="7.1022727272727275"/>
    <x v="0"/>
  </r>
  <r>
    <d v="2022-06-07T00:00:00"/>
    <s v="Airtime for Lydia"/>
    <x v="6"/>
    <x v="1"/>
    <n v="30000"/>
    <n v="3520"/>
    <n v="8.5227272727272734"/>
    <x v="0"/>
  </r>
  <r>
    <d v="2022-06-07T00:00:00"/>
    <s v="Airtime for Grace"/>
    <x v="6"/>
    <x v="2"/>
    <n v="20000"/>
    <n v="3520"/>
    <n v="5.6818181818181817"/>
    <x v="2"/>
  </r>
  <r>
    <d v="2022-06-07T00:00:00"/>
    <s v="Airtime for i21"/>
    <x v="6"/>
    <x v="3"/>
    <n v="25000"/>
    <n v="3520"/>
    <n v="0.6"/>
    <x v="4"/>
  </r>
  <r>
    <d v="2022-06-07T00:00:00"/>
    <s v="Airtime for i35"/>
    <x v="6"/>
    <x v="3"/>
    <n v="25000"/>
    <n v="3520"/>
    <n v="7.1022727272727275"/>
    <x v="3"/>
  </r>
  <r>
    <d v="2022-06-07T00:00:00"/>
    <s v="Bank Charges"/>
    <x v="3"/>
    <x v="0"/>
    <n v="5000"/>
    <n v="3520"/>
    <n v="1.4204545454545454"/>
    <x v="5"/>
  </r>
  <r>
    <d v="2022-06-08T00:00:00"/>
    <s v="Local Transport"/>
    <x v="1"/>
    <x v="2"/>
    <n v="4100"/>
    <n v="3520"/>
    <n v="1.1647727272727273"/>
    <x v="2"/>
  </r>
  <r>
    <d v="2022-06-08T00:00:00"/>
    <s v="Local Transport"/>
    <x v="1"/>
    <x v="2"/>
    <n v="5000"/>
    <n v="3520"/>
    <n v="1.4204545454545454"/>
    <x v="2"/>
  </r>
  <r>
    <d v="2022-06-08T00:00:00"/>
    <s v="Local Transport"/>
    <x v="1"/>
    <x v="2"/>
    <n v="4000"/>
    <n v="3520"/>
    <n v="1.1363636363636365"/>
    <x v="2"/>
  </r>
  <r>
    <d v="2022-06-10T00:00:00"/>
    <s v="Local Transport"/>
    <x v="1"/>
    <x v="2"/>
    <n v="5000"/>
    <n v="3520"/>
    <n v="1.4204545454545454"/>
    <x v="2"/>
  </r>
  <r>
    <d v="2022-06-10T00:00:00"/>
    <s v="Local Transport"/>
    <x v="1"/>
    <x v="2"/>
    <n v="5000"/>
    <n v="3520"/>
    <n v="1.4204545454545454"/>
    <x v="2"/>
  </r>
  <r>
    <d v="2022-06-08T00:00:00"/>
    <s v="Local Transport"/>
    <x v="1"/>
    <x v="3"/>
    <n v="10000"/>
    <n v="3520"/>
    <n v="2.8409090909090908"/>
    <x v="3"/>
  </r>
  <r>
    <d v="2022-06-08T00:00:00"/>
    <s v="Local Transport"/>
    <x v="1"/>
    <x v="3"/>
    <n v="10000"/>
    <n v="3520"/>
    <n v="2.8409090909090908"/>
    <x v="3"/>
  </r>
  <r>
    <d v="2022-06-08T00:00:00"/>
    <s v="Local Transport"/>
    <x v="1"/>
    <x v="3"/>
    <n v="20000"/>
    <n v="3520"/>
    <n v="5.6818181818181817"/>
    <x v="3"/>
  </r>
  <r>
    <d v="2022-06-08T00:00:00"/>
    <s v="Trust Building"/>
    <x v="2"/>
    <x v="3"/>
    <n v="5500"/>
    <n v="3520"/>
    <n v="1.5625"/>
    <x v="3"/>
  </r>
  <r>
    <d v="2022-06-08T00:00:00"/>
    <s v="Trust Building"/>
    <x v="2"/>
    <x v="3"/>
    <n v="4500"/>
    <n v="3520"/>
    <n v="1.2784090909090908"/>
    <x v="3"/>
  </r>
  <r>
    <d v="2022-06-08T00:00:00"/>
    <s v="Local Transport"/>
    <x v="1"/>
    <x v="3"/>
    <n v="12000"/>
    <n v="3520"/>
    <n v="3.4090909090909092"/>
    <x v="4"/>
  </r>
  <r>
    <d v="2022-06-08T00:00:00"/>
    <s v="Local Transport"/>
    <x v="1"/>
    <x v="3"/>
    <n v="15000"/>
    <n v="3520"/>
    <n v="4.2613636363636367"/>
    <x v="4"/>
  </r>
  <r>
    <d v="2022-06-08T00:00:00"/>
    <s v="Local Transport"/>
    <x v="1"/>
    <x v="3"/>
    <n v="10000"/>
    <n v="3520"/>
    <n v="2.8409090909090908"/>
    <x v="4"/>
  </r>
  <r>
    <d v="2022-06-08T00:00:00"/>
    <s v="Trust Building"/>
    <x v="2"/>
    <x v="3"/>
    <n v="2000"/>
    <n v="3520"/>
    <n v="0.56818181818181823"/>
    <x v="4"/>
  </r>
  <r>
    <d v="2022-06-08T00:00:00"/>
    <s v="Trust Building"/>
    <x v="2"/>
    <x v="3"/>
    <n v="5000"/>
    <n v="3520"/>
    <n v="1.4204545454545454"/>
    <x v="4"/>
  </r>
  <r>
    <d v="2022-06-10T00:00:00"/>
    <s v="Local Transport"/>
    <x v="1"/>
    <x v="3"/>
    <n v="10000"/>
    <n v="3520"/>
    <n v="2.8409090909090908"/>
    <x v="3"/>
  </r>
  <r>
    <d v="2022-06-10T00:00:00"/>
    <s v="Local Transport"/>
    <x v="1"/>
    <x v="3"/>
    <n v="10000"/>
    <n v="3520"/>
    <n v="2.8409090909090908"/>
    <x v="3"/>
  </r>
  <r>
    <d v="2022-06-10T00:00:00"/>
    <s v="Local Transport"/>
    <x v="1"/>
    <x v="3"/>
    <n v="20000"/>
    <n v="3520"/>
    <n v="5.6818181818181817"/>
    <x v="3"/>
  </r>
  <r>
    <d v="2022-06-10T00:00:00"/>
    <s v="Local Transport"/>
    <x v="1"/>
    <x v="3"/>
    <n v="10000"/>
    <n v="3520"/>
    <n v="15"/>
    <x v="3"/>
  </r>
  <r>
    <d v="2022-06-10T00:00:00"/>
    <s v="Trust Building"/>
    <x v="2"/>
    <x v="3"/>
    <n v="3000"/>
    <n v="3520"/>
    <n v="9.17"/>
    <x v="3"/>
  </r>
  <r>
    <d v="2022-06-10T00:00:00"/>
    <s v="Trust Building"/>
    <x v="2"/>
    <x v="3"/>
    <n v="3000"/>
    <n v="3520"/>
    <n v="0.85227272727272729"/>
    <x v="3"/>
  </r>
  <r>
    <d v="2022-06-10T00:00:00"/>
    <s v="Trust Building"/>
    <x v="2"/>
    <x v="3"/>
    <n v="1000"/>
    <n v="3520"/>
    <n v="0.28409090909090912"/>
    <x v="3"/>
  </r>
  <r>
    <d v="2022-06-10T00:00:00"/>
    <s v="Local Transport"/>
    <x v="1"/>
    <x v="3"/>
    <n v="10000"/>
    <n v="3520"/>
    <n v="2.8409090909090908"/>
    <x v="4"/>
  </r>
  <r>
    <d v="2022-06-10T00:00:00"/>
    <s v="Local Transport"/>
    <x v="1"/>
    <x v="3"/>
    <n v="17000"/>
    <n v="3520"/>
    <n v="4.8295454545454541"/>
    <x v="4"/>
  </r>
  <r>
    <d v="2022-06-10T00:00:00"/>
    <s v="Local Transport"/>
    <x v="1"/>
    <x v="3"/>
    <n v="20000"/>
    <n v="3520"/>
    <n v="5.6818181818181817"/>
    <x v="4"/>
  </r>
  <r>
    <d v="2022-06-10T00:00:00"/>
    <s v="Local Transport"/>
    <x v="1"/>
    <x v="3"/>
    <n v="10000"/>
    <n v="3520"/>
    <n v="2.8409090909090908"/>
    <x v="4"/>
  </r>
  <r>
    <d v="2022-06-10T00:00:00"/>
    <s v="Trust Building"/>
    <x v="2"/>
    <x v="3"/>
    <n v="2000"/>
    <n v="3520"/>
    <n v="0.56818181818181823"/>
    <x v="4"/>
  </r>
  <r>
    <d v="2022-06-10T00:00:00"/>
    <s v="Trust Building"/>
    <x v="2"/>
    <x v="3"/>
    <n v="7000"/>
    <n v="3520"/>
    <n v="1.9886363636363635"/>
    <x v="4"/>
  </r>
  <r>
    <d v="2022-06-10T00:00:00"/>
    <s v="Local Transport"/>
    <x v="1"/>
    <x v="2"/>
    <n v="5000"/>
    <n v="3520"/>
    <n v="1.4204545454545454"/>
    <x v="2"/>
  </r>
  <r>
    <d v="2022-06-11T00:00:00"/>
    <s v="Local Transport"/>
    <x v="1"/>
    <x v="2"/>
    <n v="4000"/>
    <n v="3520"/>
    <n v="1.1363636363636365"/>
    <x v="2"/>
  </r>
  <r>
    <d v="2022-06-11T00:00:00"/>
    <s v="Local Transport"/>
    <x v="1"/>
    <x v="3"/>
    <n v="13000"/>
    <n v="3520"/>
    <n v="3.6931818181818183"/>
    <x v="4"/>
  </r>
  <r>
    <d v="2022-06-11T00:00:00"/>
    <s v="Local Transport"/>
    <x v="1"/>
    <x v="3"/>
    <n v="20000"/>
    <n v="3520"/>
    <n v="5.6818181818181817"/>
    <x v="4"/>
  </r>
  <r>
    <d v="2022-06-11T00:00:00"/>
    <s v="Local Transport"/>
    <x v="1"/>
    <x v="3"/>
    <n v="19000"/>
    <n v="3520"/>
    <n v="5.3977272727272725"/>
    <x v="4"/>
  </r>
  <r>
    <d v="2022-06-11T00:00:00"/>
    <s v="Local Transport"/>
    <x v="1"/>
    <x v="3"/>
    <n v="5000"/>
    <n v="3520"/>
    <n v="1.4204545454545454"/>
    <x v="4"/>
  </r>
  <r>
    <d v="2022-06-11T00:00:00"/>
    <s v="Local Transport"/>
    <x v="1"/>
    <x v="3"/>
    <n v="9000"/>
    <n v="3520"/>
    <n v="2.5568181818181817"/>
    <x v="3"/>
  </r>
  <r>
    <d v="2022-06-11T00:00:00"/>
    <s v="Local Transport"/>
    <x v="1"/>
    <x v="3"/>
    <n v="19000"/>
    <n v="3520"/>
    <n v="5.3977272727272725"/>
    <x v="3"/>
  </r>
  <r>
    <d v="2022-06-11T00:00:00"/>
    <s v="Local Transport"/>
    <x v="1"/>
    <x v="3"/>
    <n v="10000"/>
    <n v="3520"/>
    <n v="2.8409090909090908"/>
    <x v="3"/>
  </r>
  <r>
    <d v="2022-06-11T00:00:00"/>
    <s v="Local Transport"/>
    <x v="1"/>
    <x v="3"/>
    <n v="3000"/>
    <n v="3520"/>
    <n v="0.85227272727272729"/>
    <x v="3"/>
  </r>
  <r>
    <d v="2022-06-11T00:00:00"/>
    <s v="Local Transport"/>
    <x v="1"/>
    <x v="3"/>
    <n v="7000"/>
    <n v="3520"/>
    <n v="1.9886363636363635"/>
    <x v="3"/>
  </r>
  <r>
    <d v="2022-06-11T00:00:00"/>
    <s v="Local Transport"/>
    <x v="1"/>
    <x v="2"/>
    <n v="5000"/>
    <n v="3520"/>
    <n v="1.4204545454545454"/>
    <x v="2"/>
  </r>
  <r>
    <d v="2022-06-13T00:00:00"/>
    <s v="Local Transport"/>
    <x v="1"/>
    <x v="2"/>
    <n v="5000"/>
    <n v="3520"/>
    <n v="1.4204545454545454"/>
    <x v="2"/>
  </r>
  <r>
    <d v="2022-06-13T00:00:00"/>
    <s v="Local Transport"/>
    <x v="1"/>
    <x v="3"/>
    <n v="8000"/>
    <n v="3520"/>
    <n v="2.2727272727272729"/>
    <x v="3"/>
  </r>
  <r>
    <d v="2022-06-13T00:00:00"/>
    <s v="Local Transport"/>
    <x v="1"/>
    <x v="3"/>
    <n v="7000"/>
    <n v="3520"/>
    <n v="1.9886363636363635"/>
    <x v="3"/>
  </r>
  <r>
    <d v="2022-06-13T00:00:00"/>
    <s v="Local Transport"/>
    <x v="1"/>
    <x v="3"/>
    <n v="8000"/>
    <n v="3520"/>
    <n v="2.2727272727272729"/>
    <x v="3"/>
  </r>
  <r>
    <d v="2022-06-13T00:00:00"/>
    <s v="Local Transport"/>
    <x v="1"/>
    <x v="3"/>
    <n v="4000"/>
    <n v="3520"/>
    <n v="1.1363636363636365"/>
    <x v="3"/>
  </r>
  <r>
    <d v="2022-06-13T00:00:00"/>
    <s v="Local Transport"/>
    <x v="1"/>
    <x v="3"/>
    <n v="10000"/>
    <n v="3520"/>
    <n v="2.8409090909090908"/>
    <x v="3"/>
  </r>
  <r>
    <d v="2022-06-13T00:00:00"/>
    <s v="Local Transport"/>
    <x v="1"/>
    <x v="3"/>
    <n v="10000"/>
    <n v="3520"/>
    <n v="2.8409090909090908"/>
    <x v="3"/>
  </r>
  <r>
    <d v="2022-06-13T00:00:00"/>
    <s v="Trust Building"/>
    <x v="2"/>
    <x v="3"/>
    <n v="5000"/>
    <n v="3520"/>
    <n v="1.4204545454545454"/>
    <x v="3"/>
  </r>
  <r>
    <d v="2022-06-13T00:00:00"/>
    <s v="Trust Building"/>
    <x v="2"/>
    <x v="3"/>
    <n v="4000"/>
    <n v="3520"/>
    <n v="1.1363636363636365"/>
    <x v="3"/>
  </r>
  <r>
    <d v="2022-06-13T00:00:00"/>
    <s v="February-22 NSSF subscription for Lydia chq:179"/>
    <x v="7"/>
    <x v="1"/>
    <n v="654720"/>
    <n v="3520"/>
    <n v="186"/>
    <x v="5"/>
  </r>
  <r>
    <d v="2022-06-13T00:00:00"/>
    <s v="May-22 NSSF subscription for Lydia chq:182"/>
    <x v="7"/>
    <x v="1"/>
    <n v="654720"/>
    <n v="3520"/>
    <n v="186"/>
    <x v="5"/>
  </r>
  <r>
    <d v="2022-06-13T00:00:00"/>
    <s v="May-22 PAYE subscription for Lydia chq:181"/>
    <x v="7"/>
    <x v="1"/>
    <n v="1211440"/>
    <n v="3520"/>
    <n v="344.15909090909093"/>
    <x v="5"/>
  </r>
  <r>
    <d v="2022-06-13T00:00:00"/>
    <s v="URA Bank Charges"/>
    <x v="3"/>
    <x v="0"/>
    <n v="2300"/>
    <n v="3520"/>
    <n v="0.65340909090909094"/>
    <x v="5"/>
  </r>
  <r>
    <d v="2022-06-13T00:00:00"/>
    <s v="Purchase oflaptop cable"/>
    <x v="5"/>
    <x v="0"/>
    <n v="50000"/>
    <n v="3520"/>
    <n v="14.204545454545455"/>
    <x v="0"/>
  </r>
  <r>
    <d v="2022-06-13T00:00:00"/>
    <s v="Local Transport"/>
    <x v="1"/>
    <x v="3"/>
    <n v="9000"/>
    <n v="3520"/>
    <n v="2.5568181818181817"/>
    <x v="4"/>
  </r>
  <r>
    <d v="2022-06-13T00:00:00"/>
    <s v="Local Transport"/>
    <x v="1"/>
    <x v="3"/>
    <n v="13000"/>
    <n v="3520"/>
    <n v="3.6931818181818183"/>
    <x v="4"/>
  </r>
  <r>
    <d v="2022-06-13T00:00:00"/>
    <s v="Local Transport"/>
    <x v="1"/>
    <x v="3"/>
    <n v="10000"/>
    <n v="3520"/>
    <n v="2.8409090909090908"/>
    <x v="4"/>
  </r>
  <r>
    <d v="2022-06-13T00:00:00"/>
    <s v="Local Transport"/>
    <x v="1"/>
    <x v="3"/>
    <n v="12000"/>
    <n v="3520"/>
    <n v="3.4090909090909092"/>
    <x v="4"/>
  </r>
  <r>
    <d v="2022-06-13T00:00:00"/>
    <s v="Trust Building"/>
    <x v="2"/>
    <x v="3"/>
    <n v="5000"/>
    <n v="3520"/>
    <n v="1.4204545454545454"/>
    <x v="4"/>
  </r>
  <r>
    <d v="2022-06-13T00:00:00"/>
    <s v="Trust Building"/>
    <x v="2"/>
    <x v="3"/>
    <n v="5000"/>
    <n v="3520"/>
    <n v="1.4204545454545454"/>
    <x v="4"/>
  </r>
  <r>
    <d v="2022-06-13T00:00:00"/>
    <s v="Local Transport"/>
    <x v="1"/>
    <x v="2"/>
    <n v="30000"/>
    <n v="3520"/>
    <n v="8.5227272727272734"/>
    <x v="2"/>
  </r>
  <r>
    <d v="2022-06-13T00:00:00"/>
    <s v="Local Transport"/>
    <x v="1"/>
    <x v="2"/>
    <n v="35000"/>
    <n v="3520"/>
    <n v="9.9431818181818183"/>
    <x v="2"/>
  </r>
  <r>
    <d v="2022-06-13T00:00:00"/>
    <s v="Local Transport"/>
    <x v="1"/>
    <x v="2"/>
    <n v="20000"/>
    <n v="3520"/>
    <n v="5.6818181818181817"/>
    <x v="2"/>
  </r>
  <r>
    <d v="2022-06-13T00:00:00"/>
    <s v="Airtime for Lydia"/>
    <x v="6"/>
    <x v="1"/>
    <n v="30000"/>
    <n v="3520"/>
    <n v="8.5227272727272734"/>
    <x v="0"/>
  </r>
  <r>
    <d v="2022-06-13T00:00:00"/>
    <s v="Airtime for Grace"/>
    <x v="6"/>
    <x v="2"/>
    <n v="20000"/>
    <n v="3520"/>
    <n v="5.6818181818181817"/>
    <x v="2"/>
  </r>
  <r>
    <d v="2022-06-13T00:00:00"/>
    <s v="Airtime for i21"/>
    <x v="6"/>
    <x v="3"/>
    <n v="25000"/>
    <n v="3520"/>
    <n v="7.1022727272727275"/>
    <x v="4"/>
  </r>
  <r>
    <d v="2022-06-13T00:00:00"/>
    <s v="Airtime for i35"/>
    <x v="6"/>
    <x v="3"/>
    <n v="25000"/>
    <n v="3520"/>
    <n v="7.1022727272727275"/>
    <x v="3"/>
  </r>
  <r>
    <d v="2022-06-14T00:00:00"/>
    <s v="Local Transport"/>
    <x v="1"/>
    <x v="2"/>
    <n v="4000"/>
    <n v="3520"/>
    <n v="1.1363636363636365"/>
    <x v="2"/>
  </r>
  <r>
    <d v="2022-06-13T00:00:00"/>
    <s v="Local Transport"/>
    <x v="1"/>
    <x v="1"/>
    <n v="6000"/>
    <n v="3520"/>
    <n v="1.7045454545454546"/>
    <x v="0"/>
  </r>
  <r>
    <d v="2022-06-13T00:00:00"/>
    <s v="Local Transport"/>
    <x v="1"/>
    <x v="1"/>
    <n v="4000"/>
    <n v="3520"/>
    <n v="1.1363636363636365"/>
    <x v="0"/>
  </r>
  <r>
    <d v="2022-06-13T00:00:00"/>
    <s v="Local Transport"/>
    <x v="1"/>
    <x v="1"/>
    <n v="6000"/>
    <n v="3520"/>
    <n v="1.7045454545454546"/>
    <x v="0"/>
  </r>
  <r>
    <d v="2022-06-14T00:00:00"/>
    <s v="Local Transport"/>
    <x v="1"/>
    <x v="3"/>
    <n v="8000"/>
    <n v="3520"/>
    <n v="2.2727272727272729"/>
    <x v="4"/>
  </r>
  <r>
    <d v="2022-06-14T00:00:00"/>
    <s v="Local Transport"/>
    <x v="1"/>
    <x v="3"/>
    <n v="10000"/>
    <n v="3520"/>
    <n v="2.8409090909090908"/>
    <x v="4"/>
  </r>
  <r>
    <d v="2022-06-14T00:00:00"/>
    <s v="Local Transport"/>
    <x v="1"/>
    <x v="3"/>
    <n v="10000"/>
    <n v="3520"/>
    <n v="2.8409090909090908"/>
    <x v="4"/>
  </r>
  <r>
    <d v="2022-06-14T00:00:00"/>
    <s v="Local Transport"/>
    <x v="1"/>
    <x v="3"/>
    <n v="10000"/>
    <n v="3520"/>
    <n v="2.8409090909090908"/>
    <x v="4"/>
  </r>
  <r>
    <d v="2022-06-14T00:00:00"/>
    <s v="Local Transport"/>
    <x v="1"/>
    <x v="3"/>
    <n v="10000"/>
    <n v="3520"/>
    <n v="2.8409090909090908"/>
    <x v="4"/>
  </r>
  <r>
    <d v="2022-06-14T00:00:00"/>
    <s v="Trust Building"/>
    <x v="2"/>
    <x v="3"/>
    <n v="7000"/>
    <n v="3520"/>
    <n v="1.9886363636363635"/>
    <x v="4"/>
  </r>
  <r>
    <d v="2022-06-14T00:00:00"/>
    <s v="Local Transport"/>
    <x v="1"/>
    <x v="3"/>
    <n v="8000"/>
    <n v="3520"/>
    <n v="2.2727272727272729"/>
    <x v="3"/>
  </r>
  <r>
    <d v="2022-06-14T00:00:00"/>
    <s v="Local Transport"/>
    <x v="1"/>
    <x v="3"/>
    <n v="3000"/>
    <n v="3520"/>
    <n v="0.85227272727272729"/>
    <x v="3"/>
  </r>
  <r>
    <d v="2022-06-14T00:00:00"/>
    <s v="Local Transport"/>
    <x v="1"/>
    <x v="3"/>
    <n v="16000"/>
    <n v="3520"/>
    <n v="4.5454545454545459"/>
    <x v="3"/>
  </r>
  <r>
    <d v="2022-06-14T00:00:00"/>
    <s v="Local Transport"/>
    <x v="1"/>
    <x v="3"/>
    <n v="4000"/>
    <n v="3520"/>
    <n v="1.1363636363636365"/>
    <x v="3"/>
  </r>
  <r>
    <d v="2022-06-14T00:00:00"/>
    <s v="Local Transport"/>
    <x v="1"/>
    <x v="3"/>
    <n v="6000"/>
    <n v="3520"/>
    <n v="1.7045454545454546"/>
    <x v="3"/>
  </r>
  <r>
    <d v="2022-06-14T00:00:00"/>
    <s v="Local Transport"/>
    <x v="1"/>
    <x v="3"/>
    <n v="10000"/>
    <n v="3520"/>
    <n v="2.8409090909090908"/>
    <x v="3"/>
  </r>
  <r>
    <d v="2022-06-14T00:00:00"/>
    <s v="Trust Building"/>
    <x v="2"/>
    <x v="3"/>
    <n v="3500"/>
    <n v="3520"/>
    <n v="0.99431818181818177"/>
    <x v="3"/>
  </r>
  <r>
    <d v="2022-06-14T00:00:00"/>
    <s v="Trust Building"/>
    <x v="2"/>
    <x v="3"/>
    <n v="2000"/>
    <n v="3520"/>
    <n v="0.56818181818181823"/>
    <x v="3"/>
  </r>
  <r>
    <d v="2022-06-14T00:00:00"/>
    <s v="Trust Building"/>
    <x v="2"/>
    <x v="3"/>
    <n v="3500"/>
    <n v="3520"/>
    <n v="0.99431818181818177"/>
    <x v="3"/>
  </r>
  <r>
    <d v="2022-06-14T00:00:00"/>
    <s v="Trust Building"/>
    <x v="2"/>
    <x v="3"/>
    <n v="2000"/>
    <n v="3520"/>
    <n v="0.56818181818181823"/>
    <x v="3"/>
  </r>
  <r>
    <d v="2022-06-14T00:00:00"/>
    <s v="Local Transport"/>
    <x v="1"/>
    <x v="2"/>
    <n v="4000"/>
    <n v="3520"/>
    <n v="1.1363636363636365"/>
    <x v="2"/>
  </r>
  <r>
    <d v="2022-06-14T00:00:00"/>
    <s v="Local Transport"/>
    <x v="1"/>
    <x v="2"/>
    <n v="3000"/>
    <n v="3520"/>
    <n v="0.85227272727272729"/>
    <x v="2"/>
  </r>
  <r>
    <d v="2022-06-14T00:00:00"/>
    <s v="Local Transport"/>
    <x v="1"/>
    <x v="2"/>
    <n v="4000"/>
    <n v="3520"/>
    <n v="1.1363636363636365"/>
    <x v="2"/>
  </r>
  <r>
    <d v="2022-06-14T00:00:00"/>
    <s v="Local Transport"/>
    <x v="1"/>
    <x v="2"/>
    <n v="4000"/>
    <n v="3520"/>
    <n v="1.1363636363636365"/>
    <x v="2"/>
  </r>
  <r>
    <d v="2022-06-14T00:00:00"/>
    <s v="Local Transport"/>
    <x v="1"/>
    <x v="2"/>
    <n v="4000"/>
    <n v="3520"/>
    <n v="1.1363636363636365"/>
    <x v="2"/>
  </r>
  <r>
    <d v="2022-06-14T00:00:00"/>
    <s v="Local Transport"/>
    <x v="1"/>
    <x v="2"/>
    <n v="5000"/>
    <n v="3520"/>
    <n v="1.4204545454545454"/>
    <x v="2"/>
  </r>
  <r>
    <d v="2022-06-15T00:00:00"/>
    <s v="Local Transport"/>
    <x v="1"/>
    <x v="3"/>
    <n v="8000"/>
    <n v="3520"/>
    <n v="2.2727272727272729"/>
    <x v="4"/>
  </r>
  <r>
    <d v="2022-06-15T00:00:00"/>
    <s v="Local Transport"/>
    <x v="1"/>
    <x v="3"/>
    <n v="10000"/>
    <n v="3520"/>
    <n v="2.8409090909090908"/>
    <x v="4"/>
  </r>
  <r>
    <d v="2022-06-15T00:00:00"/>
    <s v="Local Transport"/>
    <x v="1"/>
    <x v="3"/>
    <n v="10000"/>
    <n v="3520"/>
    <n v="2.8409090909090908"/>
    <x v="4"/>
  </r>
  <r>
    <d v="2022-06-15T00:00:00"/>
    <s v="Local Transport"/>
    <x v="1"/>
    <x v="3"/>
    <n v="15000"/>
    <n v="3520"/>
    <n v="4.2613636363636367"/>
    <x v="4"/>
  </r>
  <r>
    <d v="2022-06-15T00:00:00"/>
    <s v="Local Transport"/>
    <x v="1"/>
    <x v="3"/>
    <n v="12000"/>
    <n v="3520"/>
    <n v="3.4090909090909092"/>
    <x v="4"/>
  </r>
  <r>
    <d v="2022-06-15T00:00:00"/>
    <s v="2black ink catridges"/>
    <x v="4"/>
    <x v="0"/>
    <n v="170000"/>
    <n v="3520"/>
    <n v="48.295454545454547"/>
    <x v="0"/>
  </r>
  <r>
    <d v="2022-06-15T00:00:00"/>
    <s v="Local Transport"/>
    <x v="1"/>
    <x v="1"/>
    <n v="6000"/>
    <n v="3520"/>
    <n v="1.7045454545454546"/>
    <x v="0"/>
  </r>
  <r>
    <d v="2022-06-15T00:00:00"/>
    <s v="Local Transport"/>
    <x v="1"/>
    <x v="1"/>
    <n v="5000"/>
    <n v="3520"/>
    <n v="1.4204545454545454"/>
    <x v="0"/>
  </r>
  <r>
    <d v="2022-06-15T00:00:00"/>
    <s v="Local Transport"/>
    <x v="1"/>
    <x v="1"/>
    <n v="4000"/>
    <n v="3520"/>
    <n v="1.1363636363636365"/>
    <x v="0"/>
  </r>
  <r>
    <d v="2022-06-15T00:00:00"/>
    <s v="May Gabbage collection-Globe"/>
    <x v="0"/>
    <x v="0"/>
    <n v="50000"/>
    <n v="3520"/>
    <n v="14.204545454545455"/>
    <x v="0"/>
  </r>
  <r>
    <d v="2022-06-16T00:00:00"/>
    <s v="Local Transport"/>
    <x v="1"/>
    <x v="3"/>
    <n v="8000"/>
    <n v="3520"/>
    <n v="2.2727272727272729"/>
    <x v="4"/>
  </r>
  <r>
    <d v="2022-06-16T00:00:00"/>
    <s v="Local Transport"/>
    <x v="1"/>
    <x v="3"/>
    <n v="10000"/>
    <n v="3520"/>
    <n v="2.8409090909090908"/>
    <x v="4"/>
  </r>
  <r>
    <d v="2022-06-16T00:00:00"/>
    <s v="Local Transport"/>
    <x v="1"/>
    <x v="3"/>
    <n v="5000"/>
    <n v="3520"/>
    <n v="1.4204545454545454"/>
    <x v="4"/>
  </r>
  <r>
    <d v="2022-06-16T00:00:00"/>
    <s v="Local Transport"/>
    <x v="1"/>
    <x v="3"/>
    <n v="10000"/>
    <n v="3520"/>
    <n v="2.8409090909090908"/>
    <x v="4"/>
  </r>
  <r>
    <d v="2022-06-16T00:00:00"/>
    <s v="Local Transport"/>
    <x v="1"/>
    <x v="3"/>
    <n v="9000"/>
    <n v="3520"/>
    <n v="2.5568181818181817"/>
    <x v="4"/>
  </r>
  <r>
    <d v="2022-06-16T00:00:00"/>
    <s v="Trust Building"/>
    <x v="2"/>
    <x v="3"/>
    <n v="7000"/>
    <n v="3520"/>
    <n v="1.9886363636363635"/>
    <x v="4"/>
  </r>
  <r>
    <d v="2022-06-15T00:00:00"/>
    <s v="Local Transport"/>
    <x v="1"/>
    <x v="2"/>
    <n v="3000"/>
    <n v="3520"/>
    <n v="0.85227272727272729"/>
    <x v="2"/>
  </r>
  <r>
    <d v="2022-06-15T00:00:00"/>
    <s v="Local Transport"/>
    <x v="1"/>
    <x v="2"/>
    <n v="4000"/>
    <n v="3520"/>
    <n v="1.1363636363636365"/>
    <x v="2"/>
  </r>
  <r>
    <d v="2022-06-15T00:00:00"/>
    <s v="Local Transport"/>
    <x v="1"/>
    <x v="2"/>
    <n v="4000"/>
    <n v="3520"/>
    <n v="1.1363636363636365"/>
    <x v="2"/>
  </r>
  <r>
    <d v="2022-06-16T00:00:00"/>
    <s v="Local Transport"/>
    <x v="1"/>
    <x v="2"/>
    <n v="4000"/>
    <n v="3520"/>
    <n v="1.1363636363636365"/>
    <x v="2"/>
  </r>
  <r>
    <d v="2022-06-16T00:00:00"/>
    <s v="Local Transport"/>
    <x v="1"/>
    <x v="2"/>
    <n v="5000"/>
    <n v="3520"/>
    <n v="1.4204545454545454"/>
    <x v="2"/>
  </r>
  <r>
    <d v="2022-06-17T00:00:00"/>
    <s v="Local Transport"/>
    <x v="1"/>
    <x v="3"/>
    <n v="9000"/>
    <n v="3520"/>
    <n v="2.5568181818181817"/>
    <x v="4"/>
  </r>
  <r>
    <d v="2022-06-17T00:00:00"/>
    <s v="Local Transport"/>
    <x v="1"/>
    <x v="3"/>
    <n v="15000"/>
    <n v="3520"/>
    <n v="4.2613636363636367"/>
    <x v="4"/>
  </r>
  <r>
    <d v="2022-06-17T00:00:00"/>
    <s v="Local Transport"/>
    <x v="1"/>
    <x v="3"/>
    <n v="9000"/>
    <n v="3520"/>
    <n v="2.5568181818181817"/>
    <x v="4"/>
  </r>
  <r>
    <d v="2022-06-17T00:00:00"/>
    <s v="Local Transport"/>
    <x v="1"/>
    <x v="3"/>
    <n v="5000"/>
    <n v="3520"/>
    <n v="1.4204545454545454"/>
    <x v="4"/>
  </r>
  <r>
    <d v="2022-06-17T00:00:00"/>
    <s v="Local Transport"/>
    <x v="1"/>
    <x v="2"/>
    <n v="5000"/>
    <n v="3520"/>
    <n v="1.4204545454545454"/>
    <x v="2"/>
  </r>
  <r>
    <d v="2022-06-17T00:00:00"/>
    <s v="Local Transport"/>
    <x v="1"/>
    <x v="2"/>
    <n v="5000"/>
    <n v="3520"/>
    <n v="1.4204545454545454"/>
    <x v="2"/>
  </r>
  <r>
    <d v="2022-06-17T00:00:00"/>
    <s v="Local Transport"/>
    <x v="1"/>
    <x v="1"/>
    <n v="20000"/>
    <n v="3520"/>
    <n v="5.6818181818181817"/>
    <x v="0"/>
  </r>
  <r>
    <d v="2022-06-17T00:00:00"/>
    <s v="Trust Building"/>
    <x v="2"/>
    <x v="1"/>
    <n v="7000"/>
    <n v="3520"/>
    <n v="1.9886363636363635"/>
    <x v="0"/>
  </r>
  <r>
    <d v="2022-06-17T00:00:00"/>
    <s v="Trust Building"/>
    <x v="2"/>
    <x v="1"/>
    <n v="3000"/>
    <n v="3520"/>
    <n v="0.85227272727272729"/>
    <x v="0"/>
  </r>
  <r>
    <d v="2022-06-17T00:00:00"/>
    <s v="Local Transport"/>
    <x v="1"/>
    <x v="1"/>
    <n v="20000"/>
    <n v="3520"/>
    <n v="5.6818181818181817"/>
    <x v="0"/>
  </r>
  <r>
    <d v="2022-06-20T00:00:00"/>
    <s v="Local Transport"/>
    <x v="1"/>
    <x v="2"/>
    <n v="4000"/>
    <n v="3520"/>
    <n v="1.1363636363636365"/>
    <x v="2"/>
  </r>
  <r>
    <d v="2022-06-20T00:00:00"/>
    <s v="Local Transport"/>
    <x v="1"/>
    <x v="2"/>
    <n v="6000"/>
    <n v="3520"/>
    <n v="1.7045454545454546"/>
    <x v="2"/>
  </r>
  <r>
    <d v="2022-06-20T00:00:00"/>
    <s v="Local Transport"/>
    <x v="1"/>
    <x v="2"/>
    <n v="6000"/>
    <n v="3520"/>
    <n v="1.7045454545454546"/>
    <x v="2"/>
  </r>
  <r>
    <d v="2022-06-20T00:00:00"/>
    <s v="Local Transport"/>
    <x v="1"/>
    <x v="2"/>
    <n v="3000"/>
    <n v="3520"/>
    <n v="0.85227272727272729"/>
    <x v="2"/>
  </r>
  <r>
    <d v="2022-06-20T00:00:00"/>
    <s v="Local Transport"/>
    <x v="1"/>
    <x v="2"/>
    <n v="4000"/>
    <n v="3520"/>
    <n v="1.1363636363636365"/>
    <x v="2"/>
  </r>
  <r>
    <d v="2022-06-20T00:00:00"/>
    <s v="Local Transport"/>
    <x v="1"/>
    <x v="3"/>
    <n v="5000"/>
    <n v="3520"/>
    <n v="1.4204545454545454"/>
    <x v="3"/>
  </r>
  <r>
    <d v="2022-06-20T00:00:00"/>
    <s v="Local Transport"/>
    <x v="1"/>
    <x v="3"/>
    <n v="7000"/>
    <n v="3520"/>
    <n v="1.9886363636363635"/>
    <x v="3"/>
  </r>
  <r>
    <d v="2022-06-20T00:00:00"/>
    <s v="Local Transport"/>
    <x v="1"/>
    <x v="3"/>
    <n v="10000"/>
    <n v="3520"/>
    <n v="2.8409090909090908"/>
    <x v="3"/>
  </r>
  <r>
    <d v="2022-06-20T00:00:00"/>
    <s v="Local Transport"/>
    <x v="1"/>
    <x v="3"/>
    <n v="10000"/>
    <n v="3520"/>
    <n v="2.8409090909090908"/>
    <x v="3"/>
  </r>
  <r>
    <d v="2022-06-20T00:00:00"/>
    <s v="Local Transport"/>
    <x v="1"/>
    <x v="3"/>
    <n v="8000"/>
    <n v="3520"/>
    <n v="2.2727272727272729"/>
    <x v="3"/>
  </r>
  <r>
    <d v="2022-06-20T00:00:00"/>
    <s v="Trust Building"/>
    <x v="2"/>
    <x v="3"/>
    <n v="5000"/>
    <n v="3520"/>
    <n v="1.4204545454545454"/>
    <x v="3"/>
  </r>
  <r>
    <d v="2022-06-20T00:00:00"/>
    <s v="Trust Building"/>
    <x v="2"/>
    <x v="3"/>
    <n v="2500"/>
    <n v="3520"/>
    <n v="0.71022727272727271"/>
    <x v="3"/>
  </r>
  <r>
    <d v="2022-06-20T00:00:00"/>
    <s v="Trust Building"/>
    <x v="2"/>
    <x v="3"/>
    <n v="2500"/>
    <n v="3520"/>
    <n v="0.71022727272727271"/>
    <x v="3"/>
  </r>
  <r>
    <d v="2022-06-20T00:00:00"/>
    <s v="Local Transport"/>
    <x v="1"/>
    <x v="1"/>
    <n v="6000"/>
    <n v="3520"/>
    <n v="1.7045454545454546"/>
    <x v="0"/>
  </r>
  <r>
    <d v="2022-06-20T00:00:00"/>
    <s v="Local Transport"/>
    <x v="1"/>
    <x v="1"/>
    <n v="4000"/>
    <n v="3520"/>
    <n v="1.1363636363636365"/>
    <x v="0"/>
  </r>
  <r>
    <d v="2022-06-20T00:00:00"/>
    <s v="Local Transport"/>
    <x v="1"/>
    <x v="1"/>
    <n v="4000"/>
    <n v="3520"/>
    <n v="1.1363636363636365"/>
    <x v="0"/>
  </r>
  <r>
    <d v="2022-06-20T00:00:00"/>
    <s v="Local Transport"/>
    <x v="1"/>
    <x v="1"/>
    <n v="4000"/>
    <n v="3520"/>
    <n v="1.1363636363636365"/>
    <x v="0"/>
  </r>
  <r>
    <d v="2022-06-20T00:00:00"/>
    <s v="Local Transport"/>
    <x v="1"/>
    <x v="1"/>
    <n v="4000"/>
    <n v="3520"/>
    <n v="1.1363636363636365"/>
    <x v="0"/>
  </r>
  <r>
    <d v="2022-06-20T00:00:00"/>
    <s v="Airtime for Lydia"/>
    <x v="6"/>
    <x v="1"/>
    <n v="60000"/>
    <n v="3520"/>
    <n v="17.045454545454547"/>
    <x v="0"/>
  </r>
  <r>
    <d v="2022-06-20T00:00:00"/>
    <s v="Airtime for i21"/>
    <x v="6"/>
    <x v="2"/>
    <n v="40000"/>
    <n v="3520"/>
    <n v="11.363636363636363"/>
    <x v="2"/>
  </r>
  <r>
    <d v="2022-06-20T00:00:00"/>
    <s v="Airtime for i35"/>
    <x v="6"/>
    <x v="3"/>
    <n v="50000"/>
    <n v="3520"/>
    <n v="14.204545454545455"/>
    <x v="3"/>
  </r>
  <r>
    <d v="2022-06-20T00:00:00"/>
    <s v="Bank Charges"/>
    <x v="3"/>
    <x v="0"/>
    <n v="10000"/>
    <n v="3520"/>
    <n v="2.8409090909090908"/>
    <x v="5"/>
  </r>
  <r>
    <d v="2022-06-20T00:00:00"/>
    <s v="Annual Eazzy Biz charges"/>
    <x v="3"/>
    <x v="0"/>
    <n v="150000"/>
    <n v="3520"/>
    <n v="42.613636363636367"/>
    <x v="1"/>
  </r>
  <r>
    <d v="2022-06-20T00:00:00"/>
    <s v="Kitchen rolls"/>
    <x v="4"/>
    <x v="0"/>
    <n v="28000"/>
    <n v="3520"/>
    <n v="7.9545454545454541"/>
    <x v="0"/>
  </r>
  <r>
    <d v="2022-06-20T00:00:00"/>
    <s v="June-July Internet subscription"/>
    <x v="8"/>
    <x v="0"/>
    <n v="319000"/>
    <n v="3520"/>
    <n v="90.625"/>
    <x v="0"/>
  </r>
  <r>
    <d v="2022-06-20T00:00:00"/>
    <s v="2packets of toilet paper"/>
    <x v="4"/>
    <x v="0"/>
    <n v="38000"/>
    <n v="3520"/>
    <n v="10.795454545454545"/>
    <x v="0"/>
  </r>
  <r>
    <d v="2022-06-20T00:00:00"/>
    <s v="3 packets of coffee"/>
    <x v="4"/>
    <x v="0"/>
    <n v="28500"/>
    <n v="3520"/>
    <n v="8.0965909090909083"/>
    <x v="0"/>
  </r>
  <r>
    <d v="2022-06-20T00:00:00"/>
    <s v="30 pcs of pens"/>
    <x v="4"/>
    <x v="0"/>
    <n v="18000"/>
    <n v="3520"/>
    <n v="5.1136363636363633"/>
    <x v="0"/>
  </r>
  <r>
    <d v="2022-06-20T00:00:00"/>
    <s v="3kgs of sugar"/>
    <x v="4"/>
    <x v="0"/>
    <n v="13500"/>
    <n v="3520"/>
    <n v="3.8352272727272729"/>
    <x v="0"/>
  </r>
  <r>
    <d v="2022-06-20T00:00:00"/>
    <s v="11 office pens"/>
    <x v="4"/>
    <x v="0"/>
    <n v="6600"/>
    <n v="3520"/>
    <n v="1.875"/>
    <x v="0"/>
  </r>
  <r>
    <d v="2022-06-20T00:00:00"/>
    <s v="5 diaries"/>
    <x v="4"/>
    <x v="0"/>
    <n v="84900"/>
    <n v="3520"/>
    <n v="24.119318181818183"/>
    <x v="0"/>
  </r>
  <r>
    <d v="2022-06-20T00:00:00"/>
    <s v="Bank Charges"/>
    <x v="3"/>
    <x v="0"/>
    <n v="2000"/>
    <n v="3520"/>
    <n v="0.56818181818181823"/>
    <x v="1"/>
  </r>
  <r>
    <d v="2022-06-21T00:00:00"/>
    <s v="Local Transport"/>
    <x v="1"/>
    <x v="3"/>
    <n v="8000"/>
    <n v="3520"/>
    <n v="2.2727272727272729"/>
    <x v="3"/>
  </r>
  <r>
    <d v="2022-06-21T00:00:00"/>
    <s v="Local Transport"/>
    <x v="1"/>
    <x v="3"/>
    <n v="5000"/>
    <n v="3520"/>
    <n v="1.4204545454545454"/>
    <x v="3"/>
  </r>
  <r>
    <d v="2022-06-21T00:00:00"/>
    <s v="Local Transport"/>
    <x v="1"/>
    <x v="3"/>
    <n v="5000"/>
    <n v="3520"/>
    <n v="1.4204545454545454"/>
    <x v="3"/>
  </r>
  <r>
    <d v="2022-06-21T00:00:00"/>
    <s v="Local Transport"/>
    <x v="1"/>
    <x v="3"/>
    <n v="20000"/>
    <n v="3520"/>
    <n v="5.6818181818181817"/>
    <x v="3"/>
  </r>
  <r>
    <d v="2022-06-21T00:00:00"/>
    <s v="Local Transport"/>
    <x v="1"/>
    <x v="3"/>
    <n v="12000"/>
    <n v="3520"/>
    <n v="3.4090909090909092"/>
    <x v="3"/>
  </r>
  <r>
    <d v="2022-06-21T00:00:00"/>
    <s v="Trust Building"/>
    <x v="2"/>
    <x v="3"/>
    <n v="3000"/>
    <n v="3520"/>
    <n v="0.85227272727272729"/>
    <x v="3"/>
  </r>
  <r>
    <d v="2022-06-21T00:00:00"/>
    <s v="Trust Building"/>
    <x v="2"/>
    <x v="3"/>
    <n v="3000"/>
    <n v="3520"/>
    <n v="0.85227272727272729"/>
    <x v="3"/>
  </r>
  <r>
    <d v="2022-06-21T00:00:00"/>
    <s v="Trust Building"/>
    <x v="2"/>
    <x v="3"/>
    <n v="2000"/>
    <n v="3520"/>
    <n v="0.56818181818181823"/>
    <x v="3"/>
  </r>
  <r>
    <d v="2022-06-21T00:00:00"/>
    <s v="Local Transport"/>
    <x v="1"/>
    <x v="2"/>
    <n v="4000"/>
    <n v="3520"/>
    <n v="1.1363636363636365"/>
    <x v="2"/>
  </r>
  <r>
    <d v="2022-06-21T00:00:00"/>
    <s v="Local Transport"/>
    <x v="1"/>
    <x v="2"/>
    <n v="4000"/>
    <n v="3520"/>
    <n v="1.1363636363636365"/>
    <x v="2"/>
  </r>
  <r>
    <d v="2022-06-21T00:00:00"/>
    <s v="Local Transport"/>
    <x v="1"/>
    <x v="2"/>
    <n v="1000"/>
    <n v="3520"/>
    <n v="0.28409090909090912"/>
    <x v="2"/>
  </r>
  <r>
    <d v="2022-06-21T00:00:00"/>
    <s v="Local Transport"/>
    <x v="1"/>
    <x v="2"/>
    <n v="3000"/>
    <n v="3520"/>
    <n v="0.85227272727272729"/>
    <x v="2"/>
  </r>
  <r>
    <d v="2022-06-21T00:00:00"/>
    <s v="Local Transport"/>
    <x v="1"/>
    <x v="2"/>
    <n v="3000"/>
    <n v="3520"/>
    <n v="0.85227272727272729"/>
    <x v="2"/>
  </r>
  <r>
    <d v="2022-06-21T00:00:00"/>
    <s v="Local Transport"/>
    <x v="1"/>
    <x v="2"/>
    <n v="4000"/>
    <n v="3520"/>
    <n v="1.1363636363636365"/>
    <x v="2"/>
  </r>
  <r>
    <d v="2022-06-21T00:00:00"/>
    <s v="Local Transport"/>
    <x v="1"/>
    <x v="2"/>
    <n v="5000"/>
    <n v="3520"/>
    <n v="1.4204545454545454"/>
    <x v="2"/>
  </r>
  <r>
    <d v="2022-06-22T00:00:00"/>
    <s v="Local Transport"/>
    <x v="1"/>
    <x v="3"/>
    <n v="8000"/>
    <n v="3520"/>
    <n v="2.2727272727272729"/>
    <x v="3"/>
  </r>
  <r>
    <d v="2022-06-22T00:00:00"/>
    <s v="Local Transport"/>
    <x v="1"/>
    <x v="3"/>
    <n v="10000"/>
    <n v="3520"/>
    <n v="2.8409090909090908"/>
    <x v="3"/>
  </r>
  <r>
    <d v="2022-06-22T00:00:00"/>
    <s v="Local Transport"/>
    <x v="1"/>
    <x v="3"/>
    <n v="10000"/>
    <n v="3520"/>
    <n v="2.8409090909090908"/>
    <x v="3"/>
  </r>
  <r>
    <d v="2022-06-22T00:00:00"/>
    <s v="Local Transport"/>
    <x v="1"/>
    <x v="3"/>
    <n v="10000"/>
    <n v="3520"/>
    <n v="2.8409090909090908"/>
    <x v="3"/>
  </r>
  <r>
    <d v="2022-06-22T00:00:00"/>
    <s v="Local Transport"/>
    <x v="1"/>
    <x v="3"/>
    <n v="10000"/>
    <n v="3520"/>
    <n v="2.8409090909090908"/>
    <x v="3"/>
  </r>
  <r>
    <d v="2022-06-22T00:00:00"/>
    <s v="Trust Building"/>
    <x v="2"/>
    <x v="3"/>
    <n v="2000"/>
    <n v="3520"/>
    <n v="0.56818181818181823"/>
    <x v="3"/>
  </r>
  <r>
    <d v="2022-06-22T00:00:00"/>
    <s v="Trust Building"/>
    <x v="2"/>
    <x v="3"/>
    <n v="2000"/>
    <n v="3520"/>
    <n v="0.56818181818181823"/>
    <x v="3"/>
  </r>
  <r>
    <d v="2022-06-22T00:00:00"/>
    <s v="Trust Building"/>
    <x v="2"/>
    <x v="3"/>
    <n v="2000"/>
    <n v="3520"/>
    <n v="0.56818181818181823"/>
    <x v="3"/>
  </r>
  <r>
    <d v="2022-06-22T00:00:00"/>
    <s v="Trust Building"/>
    <x v="2"/>
    <x v="3"/>
    <n v="2000"/>
    <n v="3520"/>
    <n v="0.56818181818181823"/>
    <x v="3"/>
  </r>
  <r>
    <d v="2022-06-22T00:00:00"/>
    <s v="Trust Building"/>
    <x v="2"/>
    <x v="3"/>
    <n v="2000"/>
    <n v="3520"/>
    <n v="0.56818181818181823"/>
    <x v="3"/>
  </r>
  <r>
    <d v="2022-06-22T00:00:00"/>
    <s v="Local Transport"/>
    <x v="1"/>
    <x v="3"/>
    <n v="8000"/>
    <n v="3520"/>
    <n v="2.2727272727272729"/>
    <x v="6"/>
  </r>
  <r>
    <d v="2022-06-22T00:00:00"/>
    <s v="Local Transport"/>
    <x v="1"/>
    <x v="3"/>
    <n v="3000"/>
    <n v="3520"/>
    <n v="0.85227272727272729"/>
    <x v="6"/>
  </r>
  <r>
    <d v="2022-06-22T00:00:00"/>
    <s v="Local Transport"/>
    <x v="1"/>
    <x v="3"/>
    <n v="4000"/>
    <n v="3520"/>
    <n v="1.1363636363636365"/>
    <x v="6"/>
  </r>
  <r>
    <d v="2022-06-22T00:00:00"/>
    <s v="Local Transport for Ritah"/>
    <x v="1"/>
    <x v="0"/>
    <n v="20000"/>
    <n v="3520"/>
    <n v="5.6818181818181817"/>
    <x v="0"/>
  </r>
  <r>
    <d v="2022-06-22T00:00:00"/>
    <s v="Local Transport"/>
    <x v="1"/>
    <x v="2"/>
    <n v="3000"/>
    <n v="3520"/>
    <n v="0.85227272727272729"/>
    <x v="2"/>
  </r>
  <r>
    <d v="2022-06-22T00:00:00"/>
    <s v="Local Transport"/>
    <x v="1"/>
    <x v="2"/>
    <n v="4000"/>
    <n v="3520"/>
    <n v="1.1363636363636365"/>
    <x v="2"/>
  </r>
  <r>
    <d v="2022-06-22T00:00:00"/>
    <s v="Local Transport"/>
    <x v="1"/>
    <x v="2"/>
    <n v="5000"/>
    <n v="3520"/>
    <n v="1.4204545454545454"/>
    <x v="2"/>
  </r>
  <r>
    <d v="2022-06-23T00:00:00"/>
    <s v="Local Transport"/>
    <x v="1"/>
    <x v="2"/>
    <n v="4000"/>
    <n v="3520"/>
    <n v="1.1363636363636365"/>
    <x v="2"/>
  </r>
  <r>
    <d v="2022-06-23T00:00:00"/>
    <s v="Local Transport"/>
    <x v="1"/>
    <x v="2"/>
    <n v="4000"/>
    <n v="3520"/>
    <n v="1.1363636363636365"/>
    <x v="2"/>
  </r>
  <r>
    <d v="2022-06-23T00:00:00"/>
    <s v="Local Transport"/>
    <x v="1"/>
    <x v="2"/>
    <n v="5000"/>
    <n v="3520"/>
    <n v="1.4204545454545454"/>
    <x v="2"/>
  </r>
  <r>
    <d v="2022-06-23T00:00:00"/>
    <s v="Local Transport"/>
    <x v="1"/>
    <x v="2"/>
    <n v="5000"/>
    <n v="3520"/>
    <n v="1.4204545454545454"/>
    <x v="2"/>
  </r>
  <r>
    <d v="2022-06-23T00:00:00"/>
    <s v="Local Transport"/>
    <x v="1"/>
    <x v="3"/>
    <n v="12000"/>
    <n v="3520"/>
    <n v="3.4090909090909092"/>
    <x v="6"/>
  </r>
  <r>
    <d v="2022-06-23T00:00:00"/>
    <s v="Local Transport"/>
    <x v="1"/>
    <x v="3"/>
    <n v="6000"/>
    <n v="3520"/>
    <n v="1.7045454545454546"/>
    <x v="6"/>
  </r>
  <r>
    <d v="2022-06-23T00:00:00"/>
    <s v="Local Transport"/>
    <x v="1"/>
    <x v="3"/>
    <n v="5000"/>
    <n v="3520"/>
    <n v="1.4204545454545454"/>
    <x v="6"/>
  </r>
  <r>
    <d v="2022-06-23T00:00:00"/>
    <s v="Local Transport"/>
    <x v="1"/>
    <x v="3"/>
    <n v="6000"/>
    <n v="3520"/>
    <n v="1.7045454545454546"/>
    <x v="6"/>
  </r>
  <r>
    <d v="2022-06-23T00:00:00"/>
    <s v="Local Transport"/>
    <x v="1"/>
    <x v="3"/>
    <n v="4000"/>
    <n v="3520"/>
    <n v="1.1363636363636365"/>
    <x v="6"/>
  </r>
  <r>
    <d v="2022-06-23T00:00:00"/>
    <s v="Local Transport"/>
    <x v="1"/>
    <x v="3"/>
    <n v="4000"/>
    <n v="3520"/>
    <n v="1.1363636363636365"/>
    <x v="6"/>
  </r>
  <r>
    <d v="2022-06-23T00:00:00"/>
    <s v="Local Transport"/>
    <x v="1"/>
    <x v="3"/>
    <n v="6000"/>
    <n v="3520"/>
    <n v="1.7045454545454546"/>
    <x v="6"/>
  </r>
  <r>
    <d v="2022-06-23T00:00:00"/>
    <s v="Trust Building"/>
    <x v="2"/>
    <x v="3"/>
    <n v="2000"/>
    <n v="3520"/>
    <n v="0.56818181818181823"/>
    <x v="6"/>
  </r>
  <r>
    <d v="2022-06-23T00:00:00"/>
    <s v="Trust Building"/>
    <x v="2"/>
    <x v="3"/>
    <n v="2000"/>
    <n v="3520"/>
    <n v="0.56818181818181823"/>
    <x v="6"/>
  </r>
  <r>
    <d v="2022-06-23T00:00:00"/>
    <s v="Trust Building"/>
    <x v="2"/>
    <x v="3"/>
    <n v="2000"/>
    <n v="3520"/>
    <n v="0.56818181818181823"/>
    <x v="6"/>
  </r>
  <r>
    <d v="2022-06-23T00:00:00"/>
    <s v="Trust Building"/>
    <x v="2"/>
    <x v="3"/>
    <n v="2000"/>
    <n v="3520"/>
    <n v="0.56818181818181823"/>
    <x v="6"/>
  </r>
  <r>
    <d v="2022-06-23T00:00:00"/>
    <s v="Trust Building"/>
    <x v="2"/>
    <x v="3"/>
    <n v="2000"/>
    <n v="3520"/>
    <n v="0.56818181818181823"/>
    <x v="6"/>
  </r>
  <r>
    <d v="2022-06-24T00:00:00"/>
    <s v="Local Transport"/>
    <x v="1"/>
    <x v="2"/>
    <n v="5000"/>
    <n v="3520"/>
    <n v="1.4204545454545454"/>
    <x v="2"/>
  </r>
  <r>
    <d v="2022-06-24T00:00:00"/>
    <s v="Local Transport"/>
    <x v="1"/>
    <x v="2"/>
    <n v="2000"/>
    <n v="3520"/>
    <n v="0.56818181818181823"/>
    <x v="2"/>
  </r>
  <r>
    <d v="2022-06-24T00:00:00"/>
    <s v="Local Transport"/>
    <x v="1"/>
    <x v="2"/>
    <n v="2000"/>
    <n v="3520"/>
    <n v="0.56818181818181823"/>
    <x v="2"/>
  </r>
  <r>
    <d v="2022-06-24T00:00:00"/>
    <s v="Local Transport"/>
    <x v="1"/>
    <x v="2"/>
    <n v="5000"/>
    <n v="3520"/>
    <n v="1.4204545454545454"/>
    <x v="2"/>
  </r>
  <r>
    <d v="2022-06-24T00:00:00"/>
    <s v="Local Transport"/>
    <x v="1"/>
    <x v="3"/>
    <n v="8000"/>
    <n v="3520"/>
    <n v="2.2727272727272729"/>
    <x v="3"/>
  </r>
  <r>
    <d v="2022-06-24T00:00:00"/>
    <s v="Local Transport"/>
    <x v="1"/>
    <x v="3"/>
    <n v="6000"/>
    <n v="3520"/>
    <n v="1.7045454545454546"/>
    <x v="3"/>
  </r>
  <r>
    <d v="2022-06-24T00:00:00"/>
    <s v="Local Transport"/>
    <x v="1"/>
    <x v="3"/>
    <n v="8000"/>
    <n v="3520"/>
    <n v="2.2727272727272729"/>
    <x v="3"/>
  </r>
  <r>
    <d v="2022-06-24T00:00:00"/>
    <s v="Local Transport"/>
    <x v="1"/>
    <x v="3"/>
    <n v="15000"/>
    <n v="3520"/>
    <n v="4.2613636363636367"/>
    <x v="3"/>
  </r>
  <r>
    <d v="2022-06-24T00:00:00"/>
    <s v="Local Transport"/>
    <x v="1"/>
    <x v="3"/>
    <n v="9000"/>
    <n v="3520"/>
    <n v="2.5568181818181817"/>
    <x v="3"/>
  </r>
  <r>
    <d v="2022-06-24T00:00:00"/>
    <s v="Trust Building"/>
    <x v="2"/>
    <x v="3"/>
    <n v="10000"/>
    <n v="3520"/>
    <n v="2.8409090909090908"/>
    <x v="3"/>
  </r>
  <r>
    <d v="2022-06-24T00:00:00"/>
    <s v="Local Transport"/>
    <x v="1"/>
    <x v="3"/>
    <n v="8000"/>
    <n v="3520"/>
    <n v="2.2727272727272729"/>
    <x v="6"/>
  </r>
  <r>
    <d v="2022-06-24T00:00:00"/>
    <s v="Local Transport"/>
    <x v="1"/>
    <x v="3"/>
    <n v="7000"/>
    <n v="3520"/>
    <n v="1.9886363636363635"/>
    <x v="6"/>
  </r>
  <r>
    <d v="2022-06-24T00:00:00"/>
    <s v="Local Transport"/>
    <x v="1"/>
    <x v="3"/>
    <n v="8000"/>
    <n v="3520"/>
    <n v="2.2727272727272729"/>
    <x v="6"/>
  </r>
  <r>
    <d v="2022-06-24T00:00:00"/>
    <s v="Local Transport"/>
    <x v="1"/>
    <x v="3"/>
    <n v="8000"/>
    <n v="3520"/>
    <n v="2.2727272727272729"/>
    <x v="6"/>
  </r>
  <r>
    <d v="2022-06-24T00:00:00"/>
    <s v="Local Transport"/>
    <x v="1"/>
    <x v="3"/>
    <n v="6000"/>
    <n v="3520"/>
    <n v="1.7045454545454546"/>
    <x v="6"/>
  </r>
  <r>
    <d v="2022-06-24T00:00:00"/>
    <s v="Trust Building"/>
    <x v="2"/>
    <x v="3"/>
    <n v="5000"/>
    <n v="3520"/>
    <n v="1.4204545454545454"/>
    <x v="6"/>
  </r>
  <r>
    <d v="2022-06-24T00:00:00"/>
    <s v="Trust Building"/>
    <x v="2"/>
    <x v="3"/>
    <n v="5000"/>
    <n v="3520"/>
    <n v="1.4204545454545454"/>
    <x v="6"/>
  </r>
  <r>
    <d v="2022-06-27T00:00:00"/>
    <s v="Local Transport"/>
    <x v="1"/>
    <x v="3"/>
    <n v="8000"/>
    <n v="3520"/>
    <n v="2.2727272727272729"/>
    <x v="6"/>
  </r>
  <r>
    <d v="2022-06-27T00:00:00"/>
    <s v="Local Transport"/>
    <x v="1"/>
    <x v="3"/>
    <n v="12000"/>
    <n v="3520"/>
    <n v="3.4090909090909092"/>
    <x v="6"/>
  </r>
  <r>
    <d v="2022-06-27T00:00:00"/>
    <s v="Local Transport"/>
    <x v="1"/>
    <x v="3"/>
    <n v="11000"/>
    <n v="3520"/>
    <n v="3.125"/>
    <x v="6"/>
  </r>
  <r>
    <d v="2022-06-27T00:00:00"/>
    <s v="Local Transport"/>
    <x v="1"/>
    <x v="3"/>
    <n v="10000"/>
    <n v="3520"/>
    <n v="2.8409090909090908"/>
    <x v="6"/>
  </r>
  <r>
    <d v="2022-06-27T00:00:00"/>
    <s v="Local Transport"/>
    <x v="1"/>
    <x v="3"/>
    <n v="8000"/>
    <n v="3520"/>
    <n v="2.2727272727272729"/>
    <x v="6"/>
  </r>
  <r>
    <d v="2022-06-27T00:00:00"/>
    <s v="Trust Building"/>
    <x v="2"/>
    <x v="3"/>
    <n v="5000"/>
    <n v="3520"/>
    <n v="1.4204545454545454"/>
    <x v="6"/>
  </r>
  <r>
    <d v="2022-06-27T00:00:00"/>
    <s v="Trust Building"/>
    <x v="2"/>
    <x v="3"/>
    <n v="5000"/>
    <n v="3520"/>
    <n v="1.4204545454545454"/>
    <x v="6"/>
  </r>
  <r>
    <d v="2022-06-27T00:00:00"/>
    <s v="Local Transport"/>
    <x v="1"/>
    <x v="3"/>
    <n v="8000"/>
    <n v="3520"/>
    <n v="2.2727272727272729"/>
    <x v="3"/>
  </r>
  <r>
    <d v="2022-06-27T00:00:00"/>
    <s v="Local Transport"/>
    <x v="1"/>
    <x v="3"/>
    <n v="10000"/>
    <n v="3520"/>
    <n v="2.8409090909090908"/>
    <x v="3"/>
  </r>
  <r>
    <d v="2022-06-27T00:00:00"/>
    <s v="Local Transport"/>
    <x v="1"/>
    <x v="3"/>
    <n v="8000"/>
    <n v="3520"/>
    <n v="2.2727272727272729"/>
    <x v="3"/>
  </r>
  <r>
    <d v="2022-06-27T00:00:00"/>
    <s v="Local Transport"/>
    <x v="1"/>
    <x v="3"/>
    <n v="12000"/>
    <n v="3520"/>
    <n v="3.4090909090909092"/>
    <x v="3"/>
  </r>
  <r>
    <d v="2022-06-27T00:00:00"/>
    <s v="Local Transport"/>
    <x v="1"/>
    <x v="3"/>
    <n v="12000"/>
    <n v="3520"/>
    <n v="3.4090909090909092"/>
    <x v="3"/>
  </r>
  <r>
    <d v="2022-06-27T00:00:00"/>
    <s v="Trust Building"/>
    <x v="2"/>
    <x v="3"/>
    <n v="8000"/>
    <n v="3520"/>
    <n v="2.2727272727272729"/>
    <x v="3"/>
  </r>
  <r>
    <d v="2022-06-27T00:00:00"/>
    <s v="Trust Building"/>
    <x v="2"/>
    <x v="3"/>
    <n v="2000"/>
    <n v="3520"/>
    <n v="0.56818181818181823"/>
    <x v="3"/>
  </r>
  <r>
    <d v="2022-06-27T00:00:00"/>
    <s v="Local Transport"/>
    <x v="1"/>
    <x v="2"/>
    <n v="5000"/>
    <n v="3520"/>
    <n v="1.4204545454545454"/>
    <x v="2"/>
  </r>
  <r>
    <d v="2022-06-27T00:00:00"/>
    <s v="Local Transport"/>
    <x v="1"/>
    <x v="2"/>
    <n v="8000"/>
    <n v="3520"/>
    <n v="2.2727272727272729"/>
    <x v="2"/>
  </r>
  <r>
    <d v="2022-06-27T00:00:00"/>
    <s v="Local Transport"/>
    <x v="1"/>
    <x v="2"/>
    <n v="7000"/>
    <n v="3520"/>
    <n v="1.9886363636363635"/>
    <x v="2"/>
  </r>
  <r>
    <d v="2022-06-27T00:00:00"/>
    <s v="Local Transport"/>
    <x v="1"/>
    <x v="2"/>
    <n v="4000"/>
    <n v="3520"/>
    <n v="1.1363636363636365"/>
    <x v="2"/>
  </r>
  <r>
    <d v="2022-06-27T00:00:00"/>
    <s v="Local Transport"/>
    <x v="1"/>
    <x v="1"/>
    <n v="6000"/>
    <n v="3520"/>
    <n v="1.7045454545454546"/>
    <x v="0"/>
  </r>
  <r>
    <d v="2022-06-27T00:00:00"/>
    <s v="Local Transport"/>
    <x v="1"/>
    <x v="1"/>
    <n v="7000"/>
    <n v="3520"/>
    <n v="1.9886363636363635"/>
    <x v="0"/>
  </r>
  <r>
    <d v="2022-06-27T00:00:00"/>
    <s v="June salary:Lydia chq 186"/>
    <x v="7"/>
    <x v="1"/>
    <n v="2935000"/>
    <n v="3520"/>
    <n v="833.80681818181813"/>
    <x v="5"/>
  </r>
  <r>
    <d v="2022-06-27T00:00:00"/>
    <s v="Bank Charges"/>
    <x v="3"/>
    <x v="0"/>
    <n v="2600"/>
    <n v="3520"/>
    <n v="0.73863636363636365"/>
    <x v="5"/>
  </r>
  <r>
    <d v="2022-06-28T00:00:00"/>
    <s v="Local Transport"/>
    <x v="1"/>
    <x v="2"/>
    <n v="5000"/>
    <n v="3520"/>
    <n v="1.4204545454545454"/>
    <x v="2"/>
  </r>
  <r>
    <d v="2022-06-28T00:00:00"/>
    <s v="Local Transport"/>
    <x v="1"/>
    <x v="2"/>
    <n v="5000"/>
    <n v="3520"/>
    <n v="1.4204545454545454"/>
    <x v="2"/>
  </r>
  <r>
    <d v="2022-06-28T00:00:00"/>
    <s v="Local Transport"/>
    <x v="1"/>
    <x v="3"/>
    <n v="8000"/>
    <n v="3520"/>
    <n v="2.2727272727272729"/>
    <x v="3"/>
  </r>
  <r>
    <d v="2022-06-28T00:00:00"/>
    <s v="Local Transport"/>
    <x v="1"/>
    <x v="3"/>
    <n v="17000"/>
    <n v="3520"/>
    <n v="4.8295454545454541"/>
    <x v="3"/>
  </r>
  <r>
    <d v="2022-06-28T00:00:00"/>
    <s v="Local Transport"/>
    <x v="1"/>
    <x v="3"/>
    <n v="13000"/>
    <n v="3520"/>
    <n v="3.6931818181818183"/>
    <x v="3"/>
  </r>
  <r>
    <d v="2022-06-28T00:00:00"/>
    <s v="Local Transport"/>
    <x v="1"/>
    <x v="3"/>
    <n v="5000"/>
    <n v="3520"/>
    <n v="1.4204545454545454"/>
    <x v="3"/>
  </r>
  <r>
    <d v="2022-06-28T00:00:00"/>
    <s v="Local Transport"/>
    <x v="1"/>
    <x v="3"/>
    <n v="8000"/>
    <n v="3520"/>
    <n v="2.2727272727272729"/>
    <x v="3"/>
  </r>
  <r>
    <d v="2022-06-28T00:00:00"/>
    <s v="Trust Building"/>
    <x v="2"/>
    <x v="3"/>
    <n v="5000"/>
    <n v="3520"/>
    <n v="1.4204545454545454"/>
    <x v="3"/>
  </r>
  <r>
    <d v="2022-06-28T00:00:00"/>
    <s v="Trust Building"/>
    <x v="2"/>
    <x v="3"/>
    <n v="5000"/>
    <n v="3520"/>
    <n v="1.4204545454545454"/>
    <x v="3"/>
  </r>
  <r>
    <d v="2022-06-28T00:00:00"/>
    <s v="Local Transport"/>
    <x v="1"/>
    <x v="3"/>
    <n v="8000"/>
    <n v="3520"/>
    <n v="2.2727272727272729"/>
    <x v="6"/>
  </r>
  <r>
    <d v="2022-06-28T00:00:00"/>
    <s v="Local Transport"/>
    <x v="1"/>
    <x v="3"/>
    <n v="9000"/>
    <n v="3520"/>
    <n v="2.5568181818181817"/>
    <x v="6"/>
  </r>
  <r>
    <d v="2022-06-28T00:00:00"/>
    <s v="Local Transport"/>
    <x v="1"/>
    <x v="3"/>
    <n v="6000"/>
    <n v="3520"/>
    <n v="1.7045454545454546"/>
    <x v="6"/>
  </r>
  <r>
    <d v="2022-06-28T00:00:00"/>
    <s v="Local Transport"/>
    <x v="1"/>
    <x v="3"/>
    <n v="10000"/>
    <n v="3520"/>
    <n v="2.8409090909090908"/>
    <x v="6"/>
  </r>
  <r>
    <d v="2022-06-28T00:00:00"/>
    <s v="Local Transport"/>
    <x v="1"/>
    <x v="3"/>
    <n v="8000"/>
    <n v="3520"/>
    <n v="2.2727272727272729"/>
    <x v="6"/>
  </r>
  <r>
    <d v="2022-06-28T00:00:00"/>
    <s v="Trust Building"/>
    <x v="2"/>
    <x v="3"/>
    <n v="2000"/>
    <n v="3520"/>
    <n v="0.56818181818181823"/>
    <x v="6"/>
  </r>
  <r>
    <d v="2022-06-28T00:00:00"/>
    <s v="Trust Building"/>
    <x v="2"/>
    <x v="3"/>
    <n v="2000"/>
    <n v="3520"/>
    <n v="0.56818181818181823"/>
    <x v="6"/>
  </r>
  <r>
    <d v="2022-06-28T00:00:00"/>
    <s v="Trust Building"/>
    <x v="2"/>
    <x v="3"/>
    <n v="2000"/>
    <n v="3520"/>
    <n v="0.56818181818181823"/>
    <x v="6"/>
  </r>
  <r>
    <d v="2022-06-28T00:00:00"/>
    <s v="Trust Building"/>
    <x v="2"/>
    <x v="3"/>
    <n v="2000"/>
    <n v="3520"/>
    <n v="0.56818181818181823"/>
    <x v="6"/>
  </r>
  <r>
    <d v="2022-06-28T00:00:00"/>
    <s v="Trust Building"/>
    <x v="2"/>
    <x v="3"/>
    <n v="2000"/>
    <n v="3520"/>
    <n v="0.56818181818181823"/>
    <x v="6"/>
  </r>
  <r>
    <d v="2022-06-29T00:00:00"/>
    <s v="Local Transport"/>
    <x v="1"/>
    <x v="3"/>
    <n v="8000"/>
    <n v="3520"/>
    <n v="2.2727272727272729"/>
    <x v="6"/>
  </r>
  <r>
    <d v="2022-06-29T00:00:00"/>
    <s v="Local Transport"/>
    <x v="1"/>
    <x v="3"/>
    <n v="10000"/>
    <n v="3520"/>
    <n v="2.8409090909090908"/>
    <x v="6"/>
  </r>
  <r>
    <d v="2022-06-29T00:00:00"/>
    <s v="Local Transport"/>
    <x v="1"/>
    <x v="3"/>
    <n v="10000"/>
    <n v="3520"/>
    <n v="2.8409090909090908"/>
    <x v="6"/>
  </r>
  <r>
    <d v="2022-06-29T00:00:00"/>
    <s v="Local Transport"/>
    <x v="1"/>
    <x v="3"/>
    <n v="8000"/>
    <n v="3520"/>
    <n v="2.2727272727272729"/>
    <x v="6"/>
  </r>
  <r>
    <d v="2022-06-29T00:00:00"/>
    <s v="Local Transport"/>
    <x v="1"/>
    <x v="3"/>
    <n v="10000"/>
    <n v="3520"/>
    <n v="2.8409090909090908"/>
    <x v="6"/>
  </r>
  <r>
    <d v="2022-06-29T00:00:00"/>
    <s v="Trust Building"/>
    <x v="2"/>
    <x v="3"/>
    <n v="2000"/>
    <n v="3520"/>
    <n v="0.56818181818181823"/>
    <x v="6"/>
  </r>
  <r>
    <d v="2022-06-29T00:00:00"/>
    <s v="Trust Building"/>
    <x v="2"/>
    <x v="3"/>
    <n v="2000"/>
    <n v="3520"/>
    <n v="0.56818181818181823"/>
    <x v="6"/>
  </r>
  <r>
    <d v="2022-06-29T00:00:00"/>
    <s v="Trust Building"/>
    <x v="2"/>
    <x v="3"/>
    <n v="2000"/>
    <n v="3520"/>
    <n v="0.56818181818181823"/>
    <x v="6"/>
  </r>
  <r>
    <d v="2022-06-29T00:00:00"/>
    <s v="Trust Building"/>
    <x v="2"/>
    <x v="3"/>
    <n v="2000"/>
    <n v="3520"/>
    <n v="0.56818181818181823"/>
    <x v="6"/>
  </r>
  <r>
    <d v="2022-06-29T00:00:00"/>
    <s v="Trust Building"/>
    <x v="2"/>
    <x v="3"/>
    <n v="2000"/>
    <n v="3520"/>
    <n v="0.56818181818181823"/>
    <x v="6"/>
  </r>
  <r>
    <d v="2022-06-29T00:00:00"/>
    <s v="Local Transport"/>
    <x v="1"/>
    <x v="2"/>
    <n v="5000"/>
    <n v="3520"/>
    <n v="1.4204545454545454"/>
    <x v="2"/>
  </r>
  <r>
    <d v="2022-06-29T00:00:00"/>
    <s v="Local Transport"/>
    <x v="1"/>
    <x v="2"/>
    <n v="5000"/>
    <n v="3520"/>
    <n v="1.4204545454545454"/>
    <x v="2"/>
  </r>
  <r>
    <d v="2022-06-29T00:00:00"/>
    <s v="Local Transport"/>
    <x v="1"/>
    <x v="2"/>
    <n v="4000"/>
    <n v="3520"/>
    <n v="1.1363636363636365"/>
    <x v="2"/>
  </r>
  <r>
    <d v="2022-06-29T00:00:00"/>
    <s v="Local Transport"/>
    <x v="1"/>
    <x v="2"/>
    <n v="5000"/>
    <n v="3520"/>
    <n v="1.4204545454545454"/>
    <x v="2"/>
  </r>
  <r>
    <d v="2022-06-29T00:00:00"/>
    <s v="Local Transport"/>
    <x v="1"/>
    <x v="2"/>
    <n v="4000"/>
    <n v="3520"/>
    <n v="1.1363636363636365"/>
    <x v="2"/>
  </r>
  <r>
    <d v="2022-06-29T00:00:00"/>
    <s v="Local Transport"/>
    <x v="1"/>
    <x v="1"/>
    <n v="8000"/>
    <n v="3520"/>
    <n v="2.2727272727272729"/>
    <x v="0"/>
  </r>
  <r>
    <d v="2022-06-29T00:00:00"/>
    <s v="Local Transport"/>
    <x v="1"/>
    <x v="1"/>
    <n v="7000"/>
    <n v="3520"/>
    <n v="1.9886363636363635"/>
    <x v="0"/>
  </r>
  <r>
    <d v="2022-06-29T00:00:00"/>
    <s v="Local Transport"/>
    <x v="1"/>
    <x v="3"/>
    <n v="6000"/>
    <n v="3520"/>
    <n v="1.7045454545454546"/>
    <x v="3"/>
  </r>
  <r>
    <d v="2022-06-29T00:00:00"/>
    <s v="Local Transport"/>
    <x v="1"/>
    <x v="3"/>
    <n v="18000"/>
    <n v="3520"/>
    <n v="5.1136363636363633"/>
    <x v="3"/>
  </r>
  <r>
    <d v="2022-06-29T00:00:00"/>
    <s v="Local Transport"/>
    <x v="1"/>
    <x v="3"/>
    <n v="22000"/>
    <n v="3520"/>
    <n v="6.25"/>
    <x v="3"/>
  </r>
  <r>
    <d v="2022-06-29T00:00:00"/>
    <s v="Local Transport"/>
    <x v="1"/>
    <x v="3"/>
    <n v="8000"/>
    <n v="3520"/>
    <n v="2.2727272727272729"/>
    <x v="3"/>
  </r>
  <r>
    <d v="2022-06-29T00:00:00"/>
    <s v="Local Transport"/>
    <x v="1"/>
    <x v="3"/>
    <n v="8000"/>
    <n v="3520"/>
    <n v="2.2727272727272729"/>
    <x v="3"/>
  </r>
  <r>
    <d v="2022-06-29T00:00:00"/>
    <s v="Trust Building"/>
    <x v="2"/>
    <x v="3"/>
    <n v="3000"/>
    <n v="3520"/>
    <n v="0.85227272727272729"/>
    <x v="3"/>
  </r>
  <r>
    <d v="2022-06-29T00:00:00"/>
    <s v="Trust Building"/>
    <x v="2"/>
    <x v="3"/>
    <n v="3000"/>
    <n v="3520"/>
    <n v="0.85227272727272729"/>
    <x v="3"/>
  </r>
  <r>
    <d v="2022-06-29T00:00:00"/>
    <s v="Trust Building"/>
    <x v="2"/>
    <x v="3"/>
    <n v="3000"/>
    <n v="3520"/>
    <n v="0.85227272727272729"/>
    <x v="3"/>
  </r>
  <r>
    <d v="2022-06-30T00:00:00"/>
    <s v="Local Transport"/>
    <x v="1"/>
    <x v="2"/>
    <n v="5000"/>
    <n v="3520"/>
    <n v="1.4204545454545454"/>
    <x v="2"/>
  </r>
  <r>
    <d v="2022-06-30T00:00:00"/>
    <s v="Local Transport"/>
    <x v="1"/>
    <x v="2"/>
    <n v="4000"/>
    <n v="3520"/>
    <n v="1.1363636363636365"/>
    <x v="2"/>
  </r>
  <r>
    <d v="2022-06-30T00:00:00"/>
    <s v="Local Transport"/>
    <x v="1"/>
    <x v="1"/>
    <n v="7000"/>
    <n v="3520"/>
    <n v="1.9886363636363635"/>
    <x v="0"/>
  </r>
  <r>
    <d v="2022-06-30T00:00:00"/>
    <s v="Local Transport"/>
    <x v="1"/>
    <x v="1"/>
    <n v="7000"/>
    <n v="3520"/>
    <n v="1.9886363636363635"/>
    <x v="0"/>
  </r>
  <r>
    <d v="2022-06-30T00:00:00"/>
    <s v="Local Transport"/>
    <x v="1"/>
    <x v="1"/>
    <n v="8000"/>
    <n v="3520"/>
    <n v="2.2727272727272729"/>
    <x v="0"/>
  </r>
  <r>
    <d v="2022-06-30T00:00:00"/>
    <s v="Local Transport"/>
    <x v="1"/>
    <x v="1"/>
    <n v="7000"/>
    <n v="3520"/>
    <n v="1.9886363636363635"/>
    <x v="0"/>
  </r>
  <r>
    <d v="2022-06-30T00:00:00"/>
    <s v="Local Transport"/>
    <x v="1"/>
    <x v="3"/>
    <n v="8000"/>
    <n v="3520"/>
    <n v="2.2727272727272729"/>
    <x v="6"/>
  </r>
  <r>
    <d v="2022-06-30T00:00:00"/>
    <s v="Local Transport"/>
    <x v="1"/>
    <x v="3"/>
    <n v="10000"/>
    <n v="3520"/>
    <n v="2.8409090909090908"/>
    <x v="6"/>
  </r>
  <r>
    <d v="2022-06-30T00:00:00"/>
    <s v="Local Transport"/>
    <x v="1"/>
    <x v="3"/>
    <n v="10000"/>
    <n v="3520"/>
    <n v="2.8409090909090908"/>
    <x v="6"/>
  </r>
  <r>
    <d v="2022-06-30T00:00:00"/>
    <s v="Local Transport"/>
    <x v="1"/>
    <x v="3"/>
    <n v="8000"/>
    <n v="3520"/>
    <n v="2.2727272727272729"/>
    <x v="6"/>
  </r>
  <r>
    <d v="2022-06-30T00:00:00"/>
    <s v="Local Transport"/>
    <x v="1"/>
    <x v="3"/>
    <n v="8000"/>
    <n v="3520"/>
    <n v="2.2727272727272729"/>
    <x v="6"/>
  </r>
  <r>
    <d v="2022-06-30T00:00:00"/>
    <s v="Trust Building"/>
    <x v="2"/>
    <x v="3"/>
    <n v="5000"/>
    <n v="3520"/>
    <n v="1.4204545454545454"/>
    <x v="6"/>
  </r>
  <r>
    <d v="2022-06-30T00:00:00"/>
    <s v="Trust Building"/>
    <x v="2"/>
    <x v="3"/>
    <n v="5000"/>
    <n v="3520"/>
    <n v="1.4204545454545454"/>
    <x v="6"/>
  </r>
  <r>
    <d v="2022-06-30T00:00:00"/>
    <s v="Local Transport"/>
    <x v="1"/>
    <x v="3"/>
    <n v="8000"/>
    <n v="3520"/>
    <n v="2.2727272727272729"/>
    <x v="3"/>
  </r>
  <r>
    <d v="2022-06-30T00:00:00"/>
    <s v="Local Transport"/>
    <x v="1"/>
    <x v="3"/>
    <n v="10000"/>
    <n v="3520"/>
    <n v="2.8409090909090908"/>
    <x v="3"/>
  </r>
  <r>
    <d v="2022-06-30T00:00:00"/>
    <s v="Local Transport"/>
    <x v="1"/>
    <x v="3"/>
    <n v="10000"/>
    <n v="3520"/>
    <n v="2.8409090909090908"/>
    <x v="3"/>
  </r>
  <r>
    <d v="2022-06-30T00:00:00"/>
    <s v="Local Transport"/>
    <x v="1"/>
    <x v="3"/>
    <n v="16000"/>
    <n v="3520"/>
    <n v="4.5454545454545459"/>
    <x v="3"/>
  </r>
  <r>
    <d v="2022-06-30T00:00:00"/>
    <s v="Local Transport"/>
    <x v="1"/>
    <x v="3"/>
    <n v="8000"/>
    <n v="3520"/>
    <n v="2.2727272727272729"/>
    <x v="3"/>
  </r>
  <r>
    <d v="2022-06-30T00:00:00"/>
    <s v="Trust Building"/>
    <x v="2"/>
    <x v="3"/>
    <n v="10000"/>
    <n v="3520"/>
    <n v="2.8409090909090908"/>
    <x v="3"/>
  </r>
  <r>
    <d v="2022-06-30T00:00:00"/>
    <s v="June salary: Peninah"/>
    <x v="0"/>
    <x v="0"/>
    <n v="200000"/>
    <n v="3520"/>
    <n v="56.81818181818182"/>
    <x v="0"/>
  </r>
</pivotCacheRecords>
</file>

<file path=xl/pivotCache/pivotCacheRecords3.xml><?xml version="1.0" encoding="utf-8"?>
<pivotCacheRecords xmlns="http://schemas.openxmlformats.org/spreadsheetml/2006/main" xmlns:r="http://schemas.openxmlformats.org/officeDocument/2006/relationships" count="108">
  <r>
    <d v="2022-06-01T00:00:00"/>
    <s v="Cash box May . 22"/>
    <m/>
    <m/>
    <m/>
    <m/>
    <n v="2092786"/>
    <x v="0"/>
  </r>
  <r>
    <d v="2022-06-01T00:00:00"/>
    <s v="Mission Budget for 1 day"/>
    <s v="Advance"/>
    <s v="Management"/>
    <n v="200000"/>
    <m/>
    <n v="1892786"/>
    <x v="1"/>
  </r>
  <r>
    <d v="2022-06-01T00:00:00"/>
    <s v="Mission Budget for 1 day"/>
    <s v="Advance"/>
    <s v="Management"/>
    <n v="54000"/>
    <m/>
    <n v="1838786"/>
    <x v="1"/>
  </r>
  <r>
    <d v="2022-06-01T00:00:00"/>
    <s v="Reimbursement to Lydia for the trip"/>
    <s v="Advance"/>
    <s v="Management"/>
    <n v="590000"/>
    <m/>
    <n v="1248786"/>
    <x v="1"/>
  </r>
  <r>
    <d v="2022-06-06T00:00:00"/>
    <s v="Mission Budget for 1 day"/>
    <s v="Advance"/>
    <s v="Management"/>
    <n v="40000"/>
    <m/>
    <n v="1208786"/>
    <x v="1"/>
  </r>
  <r>
    <d v="2022-06-06T00:00:00"/>
    <s v="Mission Budget for 1 day"/>
    <s v="Advance"/>
    <s v="Management"/>
    <n v="65000"/>
    <m/>
    <n v="1143786"/>
    <x v="1"/>
  </r>
  <r>
    <d v="2022-06-06T00:00:00"/>
    <s v="Mission Budget for 1 day"/>
    <s v="Advance"/>
    <s v="Management"/>
    <n v="50000"/>
    <m/>
    <n v="1093786"/>
    <x v="1"/>
  </r>
  <r>
    <d v="2022-06-06T00:00:00"/>
    <s v="Reimbursement to the project"/>
    <s v="Advance"/>
    <s v="Management"/>
    <m/>
    <n v="26000"/>
    <n v="1119786"/>
    <x v="1"/>
  </r>
  <r>
    <d v="2022-06-07T00:00:00"/>
    <s v="Mission Budget for 1 day"/>
    <s v="Advance"/>
    <s v="Legal"/>
    <n v="13800"/>
    <m/>
    <n v="1105986"/>
    <x v="2"/>
  </r>
  <r>
    <d v="2022-06-07T00:00:00"/>
    <s v="Mission Budget for 1 day"/>
    <s v="Advance"/>
    <s v="Investigations"/>
    <n v="27000"/>
    <m/>
    <n v="1078986"/>
    <x v="3"/>
  </r>
  <r>
    <d v="2022-06-07T00:00:00"/>
    <s v="Mission Budget for 1 day"/>
    <s v="Advance"/>
    <s v="Investigations"/>
    <n v="22000"/>
    <m/>
    <n v="1056986"/>
    <x v="4"/>
  </r>
  <r>
    <d v="2022-06-07T00:00:00"/>
    <s v="Mission Budget for 1 day"/>
    <s v="Advance"/>
    <s v="Management"/>
    <n v="22000"/>
    <m/>
    <n v="1034986"/>
    <x v="1"/>
  </r>
  <r>
    <d v="2022-06-07T00:00:00"/>
    <s v="Mission Budget for 1 day"/>
    <s v="Advance"/>
    <s v="Management"/>
    <n v="162000"/>
    <m/>
    <n v="872986"/>
    <x v="1"/>
  </r>
  <r>
    <d v="2022-06-07T00:00:00"/>
    <s v="Mission Budget for 1 day"/>
    <s v="Advance"/>
    <s v="Management"/>
    <n v="60000"/>
    <m/>
    <n v="812986"/>
    <x v="1"/>
  </r>
  <r>
    <d v="2022-06-07T00:00:00"/>
    <s v="Airtime"/>
    <s v="Advance"/>
    <s v="Management"/>
    <n v="200000"/>
    <m/>
    <n v="612986"/>
    <x v="5"/>
  </r>
  <r>
    <d v="2022-06-07T00:00:00"/>
    <s v="Cash withdraw chq: 178"/>
    <s v="Internal transfer"/>
    <m/>
    <m/>
    <n v="1771000"/>
    <n v="2383986"/>
    <x v="0"/>
  </r>
  <r>
    <d v="2022-06-08T00:00:00"/>
    <s v="Reimbursement to the project"/>
    <s v="Advance"/>
    <s v="Legal"/>
    <m/>
    <n v="1900"/>
    <n v="2385886"/>
    <x v="2"/>
  </r>
  <r>
    <d v="2022-06-08T00:00:00"/>
    <s v="Reimbursement to the project"/>
    <s v="Advance"/>
    <s v="Management"/>
    <m/>
    <n v="22400"/>
    <n v="2408286"/>
    <x v="1"/>
  </r>
  <r>
    <d v="2022-06-08T00:00:00"/>
    <s v="Mission Budget for 1 day"/>
    <s v="Advance"/>
    <s v="Legal"/>
    <n v="20000"/>
    <m/>
    <n v="2388286"/>
    <x v="2"/>
  </r>
  <r>
    <d v="2022-06-08T00:00:00"/>
    <s v="Mission Budget for 1 day"/>
    <s v="Advance"/>
    <s v="Investigations"/>
    <n v="50000"/>
    <m/>
    <n v="2338286"/>
    <x v="3"/>
  </r>
  <r>
    <d v="2022-06-08T00:00:00"/>
    <s v="Mission Budget for 1 day"/>
    <s v="Advance"/>
    <s v="Investigations"/>
    <n v="47000"/>
    <m/>
    <n v="2291286"/>
    <x v="4"/>
  </r>
  <r>
    <d v="2022-06-10T00:00:00"/>
    <s v="Reimbursement to the project"/>
    <s v="Advance"/>
    <s v="Legal"/>
    <m/>
    <n v="1000"/>
    <n v="2292286"/>
    <x v="2"/>
  </r>
  <r>
    <d v="2022-06-10T00:00:00"/>
    <s v="Mission Budget for 1 day"/>
    <s v="Advance"/>
    <s v="Investigations"/>
    <n v="60000"/>
    <m/>
    <n v="2232286"/>
    <x v="3"/>
  </r>
  <r>
    <d v="2022-06-10T00:00:00"/>
    <s v="Mission Budget for 1 day"/>
    <s v="Advance"/>
    <s v="Investigations"/>
    <n v="79000"/>
    <m/>
    <n v="2153286"/>
    <x v="4"/>
  </r>
  <r>
    <d v="2022-06-10T00:00:00"/>
    <s v="Reimbursement to the project"/>
    <s v="Advance"/>
    <s v="Investigations"/>
    <m/>
    <n v="3000"/>
    <n v="2156286"/>
    <x v="4"/>
  </r>
  <r>
    <d v="2022-06-10T00:00:00"/>
    <s v="Mission Budget for 1 day"/>
    <s v="Advance"/>
    <s v="Legal"/>
    <n v="10000"/>
    <m/>
    <n v="2146286"/>
    <x v="2"/>
  </r>
  <r>
    <d v="2022-06-11T00:00:00"/>
    <s v="Reimbursement to the project"/>
    <s v="Advance"/>
    <s v="Investigations"/>
    <m/>
    <n v="3000"/>
    <n v="2149286"/>
    <x v="3"/>
  </r>
  <r>
    <d v="2022-06-11T00:00:00"/>
    <s v="Reimbursement to the project"/>
    <s v="Advance"/>
    <s v="Investigations"/>
    <m/>
    <n v="13000"/>
    <n v="2162286"/>
    <x v="4"/>
  </r>
  <r>
    <d v="2022-06-11T00:00:00"/>
    <s v="Mission Budget for 1 day"/>
    <s v="Advance"/>
    <s v="Investigations"/>
    <n v="63000"/>
    <m/>
    <n v="2099286"/>
    <x v="4"/>
  </r>
  <r>
    <d v="2022-06-11T00:00:00"/>
    <s v="Mission Budget for 1 day"/>
    <s v="Advance"/>
    <s v="Investigations"/>
    <n v="49000"/>
    <m/>
    <n v="2050286"/>
    <x v="3"/>
  </r>
  <r>
    <d v="2022-06-11T00:00:00"/>
    <s v="Mission Budget for 1 day"/>
    <s v="Advance"/>
    <s v="Legal"/>
    <n v="10000"/>
    <m/>
    <n v="2040286"/>
    <x v="2"/>
  </r>
  <r>
    <d v="2022-06-11T00:00:00"/>
    <s v="Reimbursement to project"/>
    <s v="Advance"/>
    <s v="Legal"/>
    <m/>
    <n v="1000"/>
    <n v="2041286"/>
    <x v="2"/>
  </r>
  <r>
    <d v="2022-06-13T00:00:00"/>
    <s v="Reimbursement to the project"/>
    <s v="Advance"/>
    <s v="Investigations"/>
    <m/>
    <n v="6000"/>
    <n v="2047286"/>
    <x v="4"/>
  </r>
  <r>
    <d v="2022-06-13T00:00:00"/>
    <s v="Reimbursement to the project"/>
    <s v="Advance"/>
    <s v="Investigations"/>
    <m/>
    <n v="1000"/>
    <n v="2048286"/>
    <x v="3"/>
  </r>
  <r>
    <d v="2022-06-13T00:00:00"/>
    <s v="Mission Budget for 1 day"/>
    <s v="Advance"/>
    <s v="Legal"/>
    <n v="80000"/>
    <m/>
    <n v="1968286"/>
    <x v="2"/>
  </r>
  <r>
    <d v="2022-06-13T00:00:00"/>
    <s v="Mission Budget for 1 day"/>
    <s v="Advance"/>
    <s v="Investigations"/>
    <n v="57000"/>
    <m/>
    <n v="1911286"/>
    <x v="3"/>
  </r>
  <r>
    <d v="2022-06-13T00:00:00"/>
    <s v="Mission Budget for 1 day"/>
    <s v="Advance"/>
    <s v="Management"/>
    <n v="20000"/>
    <m/>
    <n v="1891286"/>
    <x v="1"/>
  </r>
  <r>
    <d v="2022-06-13T00:00:00"/>
    <s v="Mission Budget for 1 day"/>
    <s v="Advance"/>
    <s v="Investigations"/>
    <n v="51000"/>
    <m/>
    <n v="1840286"/>
    <x v="4"/>
  </r>
  <r>
    <d v="2022-06-13T00:00:00"/>
    <s v="Mission Budget for 1 day"/>
    <s v="Advance"/>
    <s v="Management"/>
    <n v="17000"/>
    <m/>
    <n v="1823286"/>
    <x v="1"/>
  </r>
  <r>
    <d v="2022-06-13T00:00:00"/>
    <s v="Reimbursement to Lydia"/>
    <s v="Advance"/>
    <s v="Management"/>
    <n v="29000"/>
    <m/>
    <n v="1794286"/>
    <x v="1"/>
  </r>
  <r>
    <d v="2022-06-14T00:00:00"/>
    <s v="Reimbursement to Grace"/>
    <s v="Advance"/>
    <s v="Legal"/>
    <n v="9000"/>
    <m/>
    <n v="1785286"/>
    <x v="2"/>
  </r>
  <r>
    <d v="2022-06-14T00:00:00"/>
    <s v="Reimbursement to the project"/>
    <s v="Advance"/>
    <s v="Investigations"/>
    <m/>
    <n v="1000"/>
    <n v="1786286"/>
    <x v="3"/>
  </r>
  <r>
    <d v="2022-06-14T00:00:00"/>
    <s v="Reimbursement to i21"/>
    <s v="Advance"/>
    <s v="Management"/>
    <n v="3000"/>
    <m/>
    <n v="1783286"/>
    <x v="4"/>
  </r>
  <r>
    <d v="2022-06-14T00:00:00"/>
    <s v="Mission Budget for 1 day"/>
    <s v="Advance"/>
    <s v="Investigations"/>
    <n v="58000"/>
    <m/>
    <n v="1725286"/>
    <x v="4"/>
  </r>
  <r>
    <d v="2022-06-14T00:00:00"/>
    <s v="Mission Budget for 1 day"/>
    <s v="Advance"/>
    <s v="Investigations"/>
    <n v="60000"/>
    <m/>
    <n v="1665286"/>
    <x v="3"/>
  </r>
  <r>
    <d v="2022-06-14T00:00:00"/>
    <s v="Mission Budget for 1 day"/>
    <s v="Advance"/>
    <s v="Legal"/>
    <n v="25000"/>
    <m/>
    <n v="1640286"/>
    <x v="2"/>
  </r>
  <r>
    <d v="2022-06-15T00:00:00"/>
    <s v="Mission Budget for 1 day"/>
    <s v="Advance"/>
    <s v="Investigations"/>
    <n v="63000"/>
    <m/>
    <n v="1577286"/>
    <x v="4"/>
  </r>
  <r>
    <d v="2022-06-15T00:00:00"/>
    <s v="Mission Budget for 1 day"/>
    <s v="Advance"/>
    <s v="Management"/>
    <n v="319000"/>
    <m/>
    <n v="1258286"/>
    <x v="1"/>
  </r>
  <r>
    <d v="2022-06-15T00:00:00"/>
    <s v="Mission Budget for 1 day"/>
    <s v="Advance"/>
    <s v="Management"/>
    <n v="206000"/>
    <m/>
    <n v="1052286"/>
    <x v="1"/>
  </r>
  <r>
    <d v="2022-06-15T00:00:00"/>
    <s v="Mission Budget for 1 day"/>
    <s v="Advance"/>
    <s v="Management"/>
    <n v="15000"/>
    <m/>
    <n v="1037286"/>
    <x v="1"/>
  </r>
  <r>
    <d v="2022-06-15T00:00:00"/>
    <s v="Reimbursement to the project"/>
    <s v="Advance"/>
    <s v="Investigations"/>
    <m/>
    <n v="3000"/>
    <n v="1040286"/>
    <x v="4"/>
  </r>
  <r>
    <d v="2022-06-15T00:00:00"/>
    <s v="Reimbursement to the project"/>
    <s v="Advance"/>
    <s v="Investigations"/>
    <m/>
    <n v="2000"/>
    <n v="1042286"/>
    <x v="3"/>
  </r>
  <r>
    <d v="2022-06-15T00:00:00"/>
    <s v="Reimbursement to the project"/>
    <s v="Advance"/>
    <s v="Legal"/>
    <m/>
    <n v="1000"/>
    <n v="1043286"/>
    <x v="2"/>
  </r>
  <r>
    <d v="2022-06-16T00:00:00"/>
    <s v="Reimbursement to the project"/>
    <s v="Advance"/>
    <s v="Investigations"/>
    <m/>
    <n v="8000"/>
    <n v="1051286"/>
    <x v="4"/>
  </r>
  <r>
    <d v="2022-06-16T00:00:00"/>
    <s v="Mission Budget for 1 day"/>
    <s v="Advance"/>
    <s v="Investigations"/>
    <n v="59000"/>
    <m/>
    <n v="992286"/>
    <x v="4"/>
  </r>
  <r>
    <d v="2022-06-16T00:00:00"/>
    <s v="Mission Budget for 1 day"/>
    <s v="Advance"/>
    <s v="Legal"/>
    <n v="20000"/>
    <m/>
    <n v="972286"/>
    <x v="2"/>
  </r>
  <r>
    <d v="2022-06-17T00:00:00"/>
    <s v="Mission Budget for 1 day"/>
    <s v="Advance"/>
    <s v="Investigations"/>
    <n v="64000"/>
    <m/>
    <n v="908286"/>
    <x v="4"/>
  </r>
  <r>
    <d v="2022-06-17T00:00:00"/>
    <s v="Mission Budget for 1 day"/>
    <s v="Advance"/>
    <s v="Legal"/>
    <n v="10000"/>
    <m/>
    <n v="898286"/>
    <x v="2"/>
  </r>
  <r>
    <d v="2022-06-17T00:00:00"/>
    <s v="Mission Budget for 1 day"/>
    <s v="Advance"/>
    <s v="Management"/>
    <n v="55000"/>
    <m/>
    <n v="843286"/>
    <x v="1"/>
  </r>
  <r>
    <d v="2022-06-17T00:00:00"/>
    <s v="Reimbursement to the project"/>
    <s v="Advance"/>
    <s v="Investigations"/>
    <m/>
    <n v="10000"/>
    <n v="853286"/>
    <x v="4"/>
  </r>
  <r>
    <d v="2022-06-20T00:00:00"/>
    <s v="Reimbursement to the project"/>
    <s v="Advance"/>
    <s v="Investigations"/>
    <m/>
    <n v="26000"/>
    <n v="879286"/>
    <x v="4"/>
  </r>
  <r>
    <d v="2022-06-20T00:00:00"/>
    <s v="Mission Budget for 1 day"/>
    <s v="Advance"/>
    <s v="Legal"/>
    <n v="35000"/>
    <m/>
    <n v="844286"/>
    <x v="2"/>
  </r>
  <r>
    <d v="2022-06-20T00:00:00"/>
    <s v="Mission Budget for 1 day"/>
    <s v="Advance"/>
    <s v="Investigations"/>
    <n v="53000"/>
    <m/>
    <n v="791286"/>
    <x v="3"/>
  </r>
  <r>
    <d v="2022-06-20T00:00:00"/>
    <s v="Mission Budget for 1 day"/>
    <s v="Advance"/>
    <s v="Management"/>
    <n v="22000"/>
    <m/>
    <n v="769286"/>
    <x v="1"/>
  </r>
  <r>
    <d v="2022-06-20T00:00:00"/>
    <s v="Cash withdraw chq:184"/>
    <s v="Internal transfer"/>
    <m/>
    <m/>
    <n v="2357000"/>
    <n v="3126286"/>
    <x v="0"/>
  </r>
  <r>
    <d v="2022-06-20T00:00:00"/>
    <s v="Mission Budget for 1 day"/>
    <s v="Advance"/>
    <s v="Management"/>
    <n v="150000"/>
    <m/>
    <n v="2976286"/>
    <x v="5"/>
  </r>
  <r>
    <d v="2022-06-20T00:00:00"/>
    <s v="Mission Budget for 1 day"/>
    <s v="Advance"/>
    <s v="Management"/>
    <n v="137000"/>
    <m/>
    <n v="2839286"/>
    <x v="1"/>
  </r>
  <r>
    <d v="2022-06-20T00:00:00"/>
    <s v="Mission Budget for 1 day"/>
    <s v="Advance"/>
    <s v="Management"/>
    <n v="200000"/>
    <m/>
    <n v="2639286"/>
    <x v="1"/>
  </r>
  <r>
    <d v="2022-06-21T00:00:00"/>
    <s v="Reimbursement to the project"/>
    <s v="Advance"/>
    <s v="Investigations"/>
    <m/>
    <n v="3000"/>
    <n v="2642286"/>
    <x v="3"/>
  </r>
  <r>
    <d v="2022-06-21T00:00:00"/>
    <s v="Mission Budget for 1 day"/>
    <s v="Advance"/>
    <s v="Investigations"/>
    <n v="60000"/>
    <m/>
    <n v="2582286"/>
    <x v="3"/>
  </r>
  <r>
    <d v="2022-06-21T00:00:00"/>
    <s v="Mission Budget for 1 day"/>
    <s v="Advance"/>
    <s v="Investigations"/>
    <n v="32000"/>
    <m/>
    <n v="2550286"/>
    <x v="2"/>
  </r>
  <r>
    <d v="2022-06-21T00:00:00"/>
    <s v="Reimbursement to the project"/>
    <s v="Advance"/>
    <s v="Management"/>
    <m/>
    <n v="12000"/>
    <n v="2562286"/>
    <x v="2"/>
  </r>
  <r>
    <d v="2022-06-22T00:00:00"/>
    <s v="Reimbursement to the project"/>
    <s v="Advance"/>
    <s v="Investigations"/>
    <m/>
    <n v="2000"/>
    <n v="2564286"/>
    <x v="3"/>
  </r>
  <r>
    <d v="2022-06-22T00:00:00"/>
    <s v="Reimbursement to the project"/>
    <s v="Advance"/>
    <s v="Legal"/>
    <m/>
    <n v="8000"/>
    <n v="2572286"/>
    <x v="2"/>
  </r>
  <r>
    <d v="2022-06-22T00:00:00"/>
    <s v="Mission Budget for 1 day"/>
    <s v="Advance"/>
    <s v="Investigations"/>
    <n v="58000"/>
    <m/>
    <n v="2514286"/>
    <x v="3"/>
  </r>
  <r>
    <d v="2022-06-22T00:00:00"/>
    <s v="Mission Budget for 1 day"/>
    <s v="Advance"/>
    <s v="Investigations"/>
    <n v="14000"/>
    <m/>
    <n v="2500286"/>
    <x v="6"/>
  </r>
  <r>
    <d v="2022-06-22T00:00:00"/>
    <s v="Mission Budget for 1 day"/>
    <s v="Advance"/>
    <s v="Investigations"/>
    <n v="20000"/>
    <m/>
    <n v="2480286"/>
    <x v="1"/>
  </r>
  <r>
    <d v="2022-06-23T00:00:00"/>
    <s v="Reimbursement to the project"/>
    <s v="Advance"/>
    <s v="Investigations"/>
    <n v="1000"/>
    <m/>
    <n v="2479286"/>
    <x v="6"/>
  </r>
  <r>
    <d v="2022-06-23T00:00:00"/>
    <s v="Mission Budget for 1 day"/>
    <s v="Advance"/>
    <s v="Legal"/>
    <n v="31000"/>
    <m/>
    <n v="2448286"/>
    <x v="2"/>
  </r>
  <r>
    <d v="2022-06-23T00:00:00"/>
    <s v="Mission Budget for 1 day"/>
    <s v="Advance"/>
    <s v="Investigations"/>
    <n v="53000"/>
    <m/>
    <n v="2395286"/>
    <x v="6"/>
  </r>
  <r>
    <d v="2022-06-24T00:00:00"/>
    <s v="Mission Budget for 1 day"/>
    <s v="Advance"/>
    <s v="Legal"/>
    <n v="20000"/>
    <m/>
    <n v="2375286"/>
    <x v="2"/>
  </r>
  <r>
    <d v="2022-06-24T00:00:00"/>
    <s v="Reimbursement to the project"/>
    <s v="Advance"/>
    <s v="Legal"/>
    <m/>
    <n v="1000"/>
    <n v="2376286"/>
    <x v="2"/>
  </r>
  <r>
    <d v="2022-06-24T00:00:00"/>
    <s v="Mission Budget for 1 day"/>
    <s v="Advance"/>
    <s v="Investigations"/>
    <n v="56000"/>
    <m/>
    <n v="2320286"/>
    <x v="3"/>
  </r>
  <r>
    <d v="2022-06-24T00:00:00"/>
    <s v="Mission Budget for 1 day"/>
    <s v="Advance"/>
    <s v="Investigations"/>
    <n v="53000"/>
    <m/>
    <n v="2267286"/>
    <x v="6"/>
  </r>
  <r>
    <d v="2022-06-27T00:00:00"/>
    <s v="Mission Budget for 1 day"/>
    <s v="Advance"/>
    <s v="Legal"/>
    <n v="53000"/>
    <m/>
    <n v="2214286"/>
    <x v="6"/>
  </r>
  <r>
    <d v="2022-06-27T00:00:00"/>
    <s v="Mission Budget for 1 day"/>
    <s v="Advance"/>
    <s v="Investigations"/>
    <n v="58000"/>
    <m/>
    <n v="2156286"/>
    <x v="3"/>
  </r>
  <r>
    <d v="2022-06-27T00:00:00"/>
    <s v="Mission Budget for 1 day"/>
    <s v="Advance"/>
    <s v="Investigations"/>
    <n v="30000"/>
    <m/>
    <n v="2126286"/>
    <x v="2"/>
  </r>
  <r>
    <d v="2022-06-27T00:00:00"/>
    <s v="Mission Budget for 1 day"/>
    <s v="Advance"/>
    <s v="Management"/>
    <n v="12000"/>
    <m/>
    <n v="2114286"/>
    <x v="1"/>
  </r>
  <r>
    <d v="2022-06-27T00:00:00"/>
    <s v="Reimbursement to the project"/>
    <s v="Advance"/>
    <s v="Legal"/>
    <m/>
    <n v="6000"/>
    <n v="2120286"/>
    <x v="2"/>
  </r>
  <r>
    <d v="2022-06-27T00:00:00"/>
    <s v="Reimbursement to the project"/>
    <s v="Advance"/>
    <s v="Investigations"/>
    <m/>
    <n v="6000"/>
    <n v="2126286"/>
    <x v="6"/>
  </r>
  <r>
    <d v="2022-06-28T00:00:00"/>
    <s v="Reimbursement to i5"/>
    <s v="Advance"/>
    <s v="Investigations"/>
    <n v="6000"/>
    <m/>
    <n v="2120286"/>
    <x v="6"/>
  </r>
  <r>
    <d v="2022-06-28T00:00:00"/>
    <s v="Reimbursement to i35"/>
    <s v="Advance"/>
    <s v="Investigations"/>
    <n v="2000"/>
    <m/>
    <n v="2118286"/>
    <x v="3"/>
  </r>
  <r>
    <d v="2022-06-28T00:00:00"/>
    <s v="Reimbursement to the project"/>
    <s v="Advance"/>
    <s v="Investigations"/>
    <m/>
    <n v="6000"/>
    <n v="2124286"/>
    <x v="2"/>
  </r>
  <r>
    <d v="2022-06-28T00:00:00"/>
    <s v="Mission Budget for 1 day"/>
    <s v="Advance"/>
    <s v="Legal"/>
    <n v="10000"/>
    <m/>
    <n v="2114286"/>
    <x v="2"/>
  </r>
  <r>
    <d v="2022-06-28T00:00:00"/>
    <s v="Mission Budget for 1 day"/>
    <s v="Advance"/>
    <s v="Investigations"/>
    <n v="61000"/>
    <m/>
    <n v="2053286"/>
    <x v="3"/>
  </r>
  <r>
    <d v="2022-06-28T00:00:00"/>
    <s v="Mission Budget for 1 day"/>
    <s v="Advance"/>
    <s v="Investigations"/>
    <n v="49000"/>
    <m/>
    <n v="2004286"/>
    <x v="6"/>
  </r>
  <r>
    <d v="2022-06-29T00:00:00"/>
    <s v="Reimbursement to i5"/>
    <s v="Advance"/>
    <s v="Investigations"/>
    <n v="2000"/>
    <m/>
    <n v="2002286"/>
    <x v="6"/>
  </r>
  <r>
    <d v="2022-06-29T00:00:00"/>
    <s v="Mission Budget for 1 day"/>
    <s v="Advance"/>
    <s v="Investigations"/>
    <n v="56000"/>
    <m/>
    <n v="1946286"/>
    <x v="6"/>
  </r>
  <r>
    <d v="2022-06-29T00:00:00"/>
    <s v="Mission Budget for 1 day"/>
    <s v="Advance"/>
    <s v="Investigations"/>
    <n v="27000"/>
    <m/>
    <n v="1919286"/>
    <x v="2"/>
  </r>
  <r>
    <d v="2022-06-29T00:00:00"/>
    <s v="Mission Budget for 1 day"/>
    <s v="Advance"/>
    <s v="Management"/>
    <n v="15000"/>
    <m/>
    <n v="1904286"/>
    <x v="1"/>
  </r>
  <r>
    <d v="2022-06-29T00:00:00"/>
    <s v="Mission Budget for 1 day"/>
    <s v="Advance"/>
    <s v="Investigations"/>
    <n v="72000"/>
    <m/>
    <n v="1832286"/>
    <x v="3"/>
  </r>
  <r>
    <d v="2022-06-30T00:00:00"/>
    <s v="Mission Budget for 1 day"/>
    <s v="Advance"/>
    <s v="Legal"/>
    <n v="10000"/>
    <m/>
    <n v="1822286"/>
    <x v="2"/>
  </r>
  <r>
    <d v="2022-06-30T00:00:00"/>
    <s v="Mission Budget for 1 day"/>
    <s v="Advance"/>
    <s v="Management"/>
    <n v="13000"/>
    <m/>
    <n v="1809286"/>
    <x v="1"/>
  </r>
  <r>
    <d v="2022-06-30T00:00:00"/>
    <s v="Mission Budget for 1 day"/>
    <s v="Advance"/>
    <s v="Investigations"/>
    <n v="54000"/>
    <m/>
    <n v="1755286"/>
    <x v="6"/>
  </r>
  <r>
    <d v="2022-06-30T00:00:00"/>
    <s v="Mission Budget for 1 day"/>
    <s v="Advance"/>
    <s v="Investigations"/>
    <n v="66000"/>
    <m/>
    <n v="1689286"/>
    <x v="3"/>
  </r>
  <r>
    <d v="2022-06-30T00:00:00"/>
    <s v="Reimbursement to the project"/>
    <s v="Advance"/>
    <s v="Investigations"/>
    <m/>
    <n v="1000"/>
    <n v="1690286"/>
    <x v="3"/>
  </r>
  <r>
    <d v="2022-06-30T00:00:00"/>
    <s v="Reimbursement to project"/>
    <s v="Advance"/>
    <s v="Legal"/>
    <m/>
    <n v="4000"/>
    <n v="1694286"/>
    <x v="2"/>
  </r>
  <r>
    <d v="2022-06-30T00:00:00"/>
    <s v="Mission Budget for 1 day"/>
    <s v="Advance"/>
    <s v="Management"/>
    <n v="200000"/>
    <m/>
    <n v="149428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9" firstHeaderRow="1" firstDataRow="2" firstDataCol="1"/>
  <pivotFields count="8">
    <pivotField numFmtId="14" showAll="0"/>
    <pivotField showAll="0"/>
    <pivotField axis="axisCol" showAll="0">
      <items count="11">
        <item m="1" x="9"/>
        <item x="3"/>
        <item x="5"/>
        <item x="8"/>
        <item x="4"/>
        <item x="7"/>
        <item x="0"/>
        <item x="6"/>
        <item x="1"/>
        <item x="2"/>
        <item t="default"/>
      </items>
    </pivotField>
    <pivotField axis="axisRow" showAll="0">
      <items count="8">
        <item m="1" x="6"/>
        <item m="1" x="5"/>
        <item x="3"/>
        <item x="2"/>
        <item x="1"/>
        <item x="0"/>
        <item m="1" x="4"/>
        <item t="default"/>
      </items>
    </pivotField>
    <pivotField dataField="1" showAll="0"/>
    <pivotField numFmtId="4" showAll="0"/>
    <pivotField numFmtId="165" showAll="0"/>
    <pivotField showAll="0"/>
  </pivotFields>
  <rowFields count="1">
    <field x="3"/>
  </rowFields>
  <rowItems count="5">
    <i>
      <x v="2"/>
    </i>
    <i>
      <x v="3"/>
    </i>
    <i>
      <x v="4"/>
    </i>
    <i>
      <x v="5"/>
    </i>
    <i t="grand">
      <x/>
    </i>
  </rowItems>
  <colFields count="1">
    <field x="2"/>
  </colFields>
  <colItems count="10">
    <i>
      <x v="1"/>
    </i>
    <i>
      <x v="2"/>
    </i>
    <i>
      <x v="3"/>
    </i>
    <i>
      <x v="4"/>
    </i>
    <i>
      <x v="5"/>
    </i>
    <i>
      <x v="6"/>
    </i>
    <i>
      <x v="7"/>
    </i>
    <i>
      <x v="8"/>
    </i>
    <i>
      <x v="9"/>
    </i>
    <i t="grand">
      <x/>
    </i>
  </colItems>
  <dataFields count="1">
    <dataField name="Sum of Spent  in national currency (UGX)" fld="4" baseField="0" baseItem="0" numFmtId="164"/>
  </dataFields>
  <formats count="1">
    <format dxfId="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9">
        <item x="1"/>
        <item x="2"/>
        <item x="4"/>
        <item x="3"/>
        <item x="6"/>
        <item x="0"/>
        <item x="5"/>
        <item m="1" x="7"/>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6">
      <pivotArea outline="0" collapsedLevelsAreSubtotals="1" fieldPosition="0"/>
    </format>
    <format dxfId="5">
      <pivotArea outline="0" collapsedLevelsAreSubtotals="1" fieldPosition="0"/>
    </format>
    <format dxfId="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C12"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8">
        <item x="5"/>
        <item x="1"/>
        <item x="0"/>
        <item x="2"/>
        <item x="3"/>
        <item x="4"/>
        <item x="6"/>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3">
      <pivotArea outline="0" collapsedLevelsAreSubtotals="1" fieldPosition="0"/>
    </format>
    <format dxfId="2">
      <pivotArea outline="0" collapsedLevelsAreSubtotals="1" fieldPosition="0"/>
    </format>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0:B26" firstHeaderRow="1" firstDataRow="1" firstDataCol="1"/>
  <pivotFields count="8">
    <pivotField numFmtId="14" showAll="0"/>
    <pivotField showAll="0"/>
    <pivotField showAll="0"/>
    <pivotField showAll="0"/>
    <pivotField dataField="1" showAll="0" sumSubtotal="1"/>
    <pivotField showAll="0"/>
    <pivotField numFmtId="164" showAll="0"/>
    <pivotField axis="axisRow" showAll="0">
      <items count="6">
        <item x="2"/>
        <item x="3"/>
        <item x="4"/>
        <item x="1"/>
        <item x="0"/>
        <item t="default"/>
      </items>
    </pivotField>
  </pivotFields>
  <rowFields count="1">
    <field x="7"/>
  </rowFields>
  <rowItems count="6">
    <i>
      <x/>
    </i>
    <i>
      <x v="1"/>
    </i>
    <i>
      <x v="2"/>
    </i>
    <i>
      <x v="3"/>
    </i>
    <i>
      <x v="4"/>
    </i>
    <i t="grand">
      <x/>
    </i>
  </rowItems>
  <colItems count="1">
    <i/>
  </colItems>
  <dataFields count="1">
    <dataField name="Sum of Spent  in national currency (UGX)" fld="4" baseField="7" baseItem="0" numFmtId="164"/>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7"/>
  <sheetViews>
    <sheetView workbookViewId="0">
      <selection activeCell="G16" sqref="G16"/>
    </sheetView>
  </sheetViews>
  <sheetFormatPr defaultRowHeight="15" x14ac:dyDescent="0.25"/>
  <cols>
    <col min="1" max="1" width="37.7109375" customWidth="1"/>
    <col min="2" max="2" width="16.28515625" customWidth="1"/>
    <col min="3" max="3" width="12" bestFit="1" customWidth="1"/>
    <col min="4" max="4" width="13.140625" bestFit="1" customWidth="1"/>
    <col min="5" max="5" width="15.42578125" customWidth="1"/>
    <col min="6" max="6" width="14.7109375" customWidth="1"/>
    <col min="7" max="8" width="13.140625" customWidth="1"/>
    <col min="9" max="9" width="14.7109375" bestFit="1" customWidth="1"/>
    <col min="10" max="10" width="13.28515625" customWidth="1"/>
    <col min="11" max="11" width="14.7109375" customWidth="1"/>
    <col min="12" max="12" width="14.7109375" bestFit="1" customWidth="1"/>
  </cols>
  <sheetData>
    <row r="3" spans="1:11" x14ac:dyDescent="0.25">
      <c r="A3" s="477" t="s">
        <v>109</v>
      </c>
      <c r="B3" s="477" t="s">
        <v>115</v>
      </c>
    </row>
    <row r="4" spans="1:11" x14ac:dyDescent="0.25">
      <c r="A4" s="477" t="s">
        <v>106</v>
      </c>
      <c r="B4" t="s">
        <v>197</v>
      </c>
      <c r="C4" t="s">
        <v>188</v>
      </c>
      <c r="D4" t="s">
        <v>314</v>
      </c>
      <c r="E4" t="s">
        <v>179</v>
      </c>
      <c r="F4" t="s">
        <v>247</v>
      </c>
      <c r="G4" t="s">
        <v>120</v>
      </c>
      <c r="H4" t="s">
        <v>171</v>
      </c>
      <c r="I4" t="s">
        <v>146</v>
      </c>
      <c r="J4" t="s">
        <v>143</v>
      </c>
      <c r="K4" t="s">
        <v>108</v>
      </c>
    </row>
    <row r="5" spans="1:11" x14ac:dyDescent="0.25">
      <c r="A5" s="204" t="s">
        <v>128</v>
      </c>
      <c r="B5" s="640"/>
      <c r="C5" s="640"/>
      <c r="D5" s="640"/>
      <c r="E5" s="640"/>
      <c r="F5" s="640"/>
      <c r="G5" s="640"/>
      <c r="H5" s="640">
        <v>150000</v>
      </c>
      <c r="I5" s="640">
        <v>1333000</v>
      </c>
      <c r="J5" s="640">
        <v>214000</v>
      </c>
      <c r="K5" s="640">
        <v>1697000</v>
      </c>
    </row>
    <row r="6" spans="1:11" x14ac:dyDescent="0.25">
      <c r="A6" s="204" t="s">
        <v>127</v>
      </c>
      <c r="B6" s="640"/>
      <c r="C6" s="640"/>
      <c r="D6" s="640"/>
      <c r="E6" s="640"/>
      <c r="F6" s="640"/>
      <c r="G6" s="640"/>
      <c r="H6" s="640">
        <v>80000</v>
      </c>
      <c r="I6" s="640">
        <v>349900</v>
      </c>
      <c r="J6" s="640"/>
      <c r="K6" s="640">
        <v>429900</v>
      </c>
    </row>
    <row r="7" spans="1:11" x14ac:dyDescent="0.25">
      <c r="A7" s="204" t="s">
        <v>14</v>
      </c>
      <c r="B7" s="640"/>
      <c r="C7" s="640"/>
      <c r="D7" s="640"/>
      <c r="E7" s="640"/>
      <c r="F7" s="640">
        <v>5455880</v>
      </c>
      <c r="G7" s="640"/>
      <c r="H7" s="640">
        <v>120000</v>
      </c>
      <c r="I7" s="640">
        <v>212000</v>
      </c>
      <c r="J7" s="640">
        <v>29000</v>
      </c>
      <c r="K7" s="640">
        <v>5816880</v>
      </c>
    </row>
    <row r="8" spans="1:11" x14ac:dyDescent="0.25">
      <c r="A8" s="204" t="s">
        <v>81</v>
      </c>
      <c r="B8" s="640">
        <v>173900</v>
      </c>
      <c r="C8" s="640">
        <v>85000</v>
      </c>
      <c r="D8" s="640">
        <v>319000</v>
      </c>
      <c r="E8" s="640">
        <v>532100</v>
      </c>
      <c r="F8" s="640"/>
      <c r="G8" s="640">
        <v>475000</v>
      </c>
      <c r="H8" s="640"/>
      <c r="I8" s="640">
        <v>20000</v>
      </c>
      <c r="J8" s="640"/>
      <c r="K8" s="640">
        <v>1605000</v>
      </c>
    </row>
    <row r="9" spans="1:11" x14ac:dyDescent="0.25">
      <c r="A9" s="204" t="s">
        <v>108</v>
      </c>
      <c r="B9" s="640">
        <v>173900</v>
      </c>
      <c r="C9" s="640">
        <v>85000</v>
      </c>
      <c r="D9" s="640">
        <v>319000</v>
      </c>
      <c r="E9" s="640">
        <v>532100</v>
      </c>
      <c r="F9" s="640">
        <v>5455880</v>
      </c>
      <c r="G9" s="640">
        <v>475000</v>
      </c>
      <c r="H9" s="640">
        <v>350000</v>
      </c>
      <c r="I9" s="640">
        <v>1914900</v>
      </c>
      <c r="J9" s="640">
        <v>243000</v>
      </c>
      <c r="K9" s="640">
        <v>9548780</v>
      </c>
    </row>
    <row r="17" spans="4:4" x14ac:dyDescent="0.25">
      <c r="D17" s="66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13" zoomScale="125" workbookViewId="0">
      <selection activeCell="F32" sqref="F32"/>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82"/>
      <c r="B1" s="682"/>
      <c r="C1" s="682"/>
      <c r="D1" s="682"/>
      <c r="E1" s="682"/>
      <c r="F1" s="682"/>
      <c r="G1" s="682"/>
      <c r="H1" s="682"/>
      <c r="I1" s="682"/>
      <c r="J1" s="682"/>
      <c r="K1" s="682"/>
    </row>
    <row r="2" spans="1:11" x14ac:dyDescent="0.2">
      <c r="A2" s="351"/>
      <c r="B2" s="351"/>
      <c r="C2" s="351"/>
      <c r="D2" s="351"/>
      <c r="E2" s="351"/>
      <c r="F2" s="351"/>
      <c r="G2" s="351"/>
      <c r="H2" s="351"/>
      <c r="I2" s="351"/>
      <c r="J2" s="351"/>
      <c r="K2" s="351"/>
    </row>
    <row r="3" spans="1:11" x14ac:dyDescent="0.2">
      <c r="A3" s="352" t="s">
        <v>16</v>
      </c>
      <c r="B3" s="353"/>
      <c r="C3" s="353"/>
      <c r="D3" s="353"/>
      <c r="E3" s="353"/>
      <c r="F3" s="353"/>
      <c r="G3" s="353"/>
      <c r="H3" s="353"/>
      <c r="I3" s="353"/>
      <c r="J3" s="353"/>
      <c r="K3" s="353"/>
    </row>
    <row r="4" spans="1:11" x14ac:dyDescent="0.2">
      <c r="A4" s="354" t="s">
        <v>19</v>
      </c>
      <c r="B4" s="354"/>
      <c r="C4" s="354" t="s">
        <v>18</v>
      </c>
      <c r="D4" s="355"/>
      <c r="E4" s="354"/>
      <c r="F4" s="354"/>
      <c r="G4" s="354"/>
      <c r="H4" s="354"/>
      <c r="I4" s="353"/>
      <c r="J4" s="353"/>
      <c r="K4" s="353"/>
    </row>
    <row r="5" spans="1:11" x14ac:dyDescent="0.2">
      <c r="A5" s="354" t="s">
        <v>82</v>
      </c>
      <c r="B5" s="354"/>
      <c r="C5" s="354" t="s">
        <v>99</v>
      </c>
      <c r="D5" s="354"/>
      <c r="E5" s="354"/>
      <c r="F5" s="354"/>
      <c r="G5" s="354"/>
      <c r="H5" s="354"/>
      <c r="I5" s="353"/>
      <c r="J5" s="353"/>
      <c r="K5" s="353"/>
    </row>
    <row r="6" spans="1:11" x14ac:dyDescent="0.2">
      <c r="A6" s="356"/>
      <c r="B6" s="354"/>
      <c r="C6" s="535">
        <v>2022</v>
      </c>
      <c r="D6" s="354"/>
      <c r="E6" s="354"/>
      <c r="F6" s="354"/>
      <c r="G6" s="354"/>
      <c r="H6" s="354"/>
      <c r="I6" s="683" t="s">
        <v>20</v>
      </c>
      <c r="J6" s="684"/>
      <c r="K6" s="685"/>
    </row>
    <row r="7" spans="1:11" x14ac:dyDescent="0.2">
      <c r="A7" s="356"/>
      <c r="B7" s="354"/>
      <c r="C7" s="354"/>
      <c r="D7" s="354"/>
      <c r="E7" s="354"/>
      <c r="F7" s="354"/>
      <c r="G7" s="354"/>
      <c r="H7" s="354"/>
      <c r="I7" s="357" t="s">
        <v>21</v>
      </c>
      <c r="J7" s="686" t="s">
        <v>31</v>
      </c>
      <c r="K7" s="687"/>
    </row>
    <row r="8" spans="1:11" ht="12.75" customHeight="1" x14ac:dyDescent="0.2">
      <c r="A8" s="354"/>
      <c r="B8" s="354"/>
      <c r="C8" s="354"/>
      <c r="D8" s="354"/>
      <c r="E8" s="354"/>
      <c r="F8" s="354"/>
      <c r="G8" s="354"/>
      <c r="H8" s="353"/>
      <c r="I8" s="357" t="s">
        <v>22</v>
      </c>
      <c r="J8" s="688" t="s">
        <v>91</v>
      </c>
      <c r="K8" s="689"/>
    </row>
    <row r="9" spans="1:11" ht="12.75" customHeight="1" x14ac:dyDescent="0.2">
      <c r="A9" s="681" t="s">
        <v>23</v>
      </c>
      <c r="B9" s="681"/>
      <c r="C9" s="681"/>
      <c r="D9" s="681"/>
      <c r="E9" s="681"/>
      <c r="F9" s="681"/>
      <c r="G9" s="681"/>
      <c r="H9" s="681"/>
      <c r="I9" s="358" t="s">
        <v>24</v>
      </c>
      <c r="J9" s="692" t="s">
        <v>92</v>
      </c>
      <c r="K9" s="693"/>
    </row>
    <row r="10" spans="1:11" ht="15.75" customHeight="1" thickBot="1" x14ac:dyDescent="0.25">
      <c r="A10" s="681" t="s">
        <v>30</v>
      </c>
      <c r="B10" s="681"/>
      <c r="C10" s="681"/>
      <c r="D10" s="681"/>
      <c r="E10" s="681"/>
      <c r="F10" s="440"/>
      <c r="G10" s="360"/>
      <c r="H10" s="354"/>
      <c r="I10" s="353"/>
      <c r="J10" s="353"/>
      <c r="K10" s="353"/>
    </row>
    <row r="11" spans="1:11" ht="12.75" customHeight="1" x14ac:dyDescent="0.2">
      <c r="A11" s="678" t="s">
        <v>25</v>
      </c>
      <c r="B11" s="679"/>
      <c r="C11" s="679"/>
      <c r="D11" s="679"/>
      <c r="E11" s="680"/>
      <c r="F11" s="440"/>
      <c r="G11" s="678" t="s">
        <v>20</v>
      </c>
      <c r="H11" s="679"/>
      <c r="I11" s="679"/>
      <c r="J11" s="679"/>
      <c r="K11" s="680"/>
    </row>
    <row r="12" spans="1:11" x14ac:dyDescent="0.2">
      <c r="A12" s="361"/>
      <c r="B12" s="362"/>
      <c r="C12" s="362"/>
      <c r="D12" s="362"/>
      <c r="E12" s="363"/>
      <c r="F12" s="353"/>
      <c r="G12" s="361"/>
      <c r="H12" s="362" t="s">
        <v>15</v>
      </c>
      <c r="I12" s="362" t="s">
        <v>15</v>
      </c>
      <c r="J12" s="362" t="s">
        <v>15</v>
      </c>
      <c r="K12" s="363" t="s">
        <v>15</v>
      </c>
    </row>
    <row r="13" spans="1:11" s="12" customFormat="1" x14ac:dyDescent="0.2">
      <c r="A13" s="364" t="s">
        <v>0</v>
      </c>
      <c r="B13" s="365" t="s">
        <v>26</v>
      </c>
      <c r="C13" s="365" t="s">
        <v>27</v>
      </c>
      <c r="D13" s="365" t="s">
        <v>28</v>
      </c>
      <c r="E13" s="366" t="s">
        <v>29</v>
      </c>
      <c r="F13" s="367"/>
      <c r="G13" s="364" t="s">
        <v>0</v>
      </c>
      <c r="H13" s="365" t="s">
        <v>26</v>
      </c>
      <c r="I13" s="365" t="s">
        <v>27</v>
      </c>
      <c r="J13" s="365" t="s">
        <v>28</v>
      </c>
      <c r="K13" s="366" t="s">
        <v>29</v>
      </c>
    </row>
    <row r="14" spans="1:11" ht="12.75" customHeight="1" x14ac:dyDescent="0.2">
      <c r="A14" s="378">
        <v>44713</v>
      </c>
      <c r="B14" s="379"/>
      <c r="C14" s="18" t="s">
        <v>47</v>
      </c>
      <c r="D14" s="380">
        <v>643903</v>
      </c>
      <c r="E14" s="381"/>
      <c r="F14" s="353"/>
      <c r="G14" s="378">
        <v>44713</v>
      </c>
      <c r="H14" s="379"/>
      <c r="I14" s="18" t="s">
        <v>47</v>
      </c>
      <c r="J14" s="380"/>
      <c r="K14" s="492">
        <v>643903</v>
      </c>
    </row>
    <row r="15" spans="1:11" ht="15" x14ac:dyDescent="0.2">
      <c r="A15" s="118">
        <v>44718</v>
      </c>
      <c r="B15" s="382">
        <v>1</v>
      </c>
      <c r="C15" s="109" t="s">
        <v>374</v>
      </c>
      <c r="D15" s="383">
        <v>5128060</v>
      </c>
      <c r="E15" s="384"/>
      <c r="F15" s="368"/>
      <c r="G15" s="118">
        <v>44718</v>
      </c>
      <c r="H15" s="382">
        <v>1</v>
      </c>
      <c r="I15" s="109" t="s">
        <v>126</v>
      </c>
      <c r="J15" s="383"/>
      <c r="K15" s="384">
        <v>5128060</v>
      </c>
    </row>
    <row r="16" spans="1:11" ht="15" x14ac:dyDescent="0.2">
      <c r="A16" s="118">
        <v>44719</v>
      </c>
      <c r="B16" s="385">
        <v>2</v>
      </c>
      <c r="C16" s="109" t="s">
        <v>194</v>
      </c>
      <c r="D16" s="383"/>
      <c r="E16" s="384">
        <v>1771000</v>
      </c>
      <c r="F16" s="368"/>
      <c r="G16" s="118">
        <v>44719</v>
      </c>
      <c r="H16" s="385">
        <v>2</v>
      </c>
      <c r="I16" s="109" t="s">
        <v>194</v>
      </c>
      <c r="J16" s="383">
        <v>1771000</v>
      </c>
      <c r="K16" s="384"/>
    </row>
    <row r="17" spans="1:11" ht="12" customHeight="1" x14ac:dyDescent="0.2">
      <c r="A17" s="118">
        <v>44719</v>
      </c>
      <c r="B17" s="385">
        <v>3</v>
      </c>
      <c r="C17" s="109" t="s">
        <v>195</v>
      </c>
      <c r="D17" s="386"/>
      <c r="E17" s="19">
        <v>5000</v>
      </c>
      <c r="F17" s="368"/>
      <c r="G17" s="118">
        <v>44719</v>
      </c>
      <c r="H17" s="385">
        <v>3</v>
      </c>
      <c r="I17" s="109" t="s">
        <v>195</v>
      </c>
      <c r="J17" s="386">
        <v>5000</v>
      </c>
      <c r="K17" s="19"/>
    </row>
    <row r="18" spans="1:11" ht="13.5" customHeight="1" x14ac:dyDescent="0.2">
      <c r="A18" s="118">
        <v>44725</v>
      </c>
      <c r="B18" s="382">
        <v>4</v>
      </c>
      <c r="C18" s="109" t="s">
        <v>244</v>
      </c>
      <c r="D18" s="386"/>
      <c r="E18" s="19">
        <v>654720</v>
      </c>
      <c r="F18" s="368"/>
      <c r="G18" s="118">
        <v>44725</v>
      </c>
      <c r="H18" s="382">
        <v>4</v>
      </c>
      <c r="I18" s="109" t="s">
        <v>244</v>
      </c>
      <c r="J18" s="386">
        <v>654720</v>
      </c>
      <c r="K18" s="19"/>
    </row>
    <row r="19" spans="1:11" ht="13.5" customHeight="1" x14ac:dyDescent="0.2">
      <c r="A19" s="118">
        <v>44725</v>
      </c>
      <c r="B19" s="385">
        <v>5</v>
      </c>
      <c r="C19" s="109" t="s">
        <v>245</v>
      </c>
      <c r="D19" s="386"/>
      <c r="E19" s="19">
        <v>654720</v>
      </c>
      <c r="F19" s="368"/>
      <c r="G19" s="118">
        <v>44725</v>
      </c>
      <c r="H19" s="385">
        <v>5</v>
      </c>
      <c r="I19" s="109" t="s">
        <v>245</v>
      </c>
      <c r="J19" s="386">
        <v>654720</v>
      </c>
      <c r="K19" s="19"/>
    </row>
    <row r="20" spans="1:11" ht="13.5" customHeight="1" x14ac:dyDescent="0.2">
      <c r="A20" s="118">
        <v>44725</v>
      </c>
      <c r="B20" s="385">
        <v>6</v>
      </c>
      <c r="C20" s="109" t="s">
        <v>246</v>
      </c>
      <c r="D20" s="386"/>
      <c r="E20" s="19">
        <v>1211440</v>
      </c>
      <c r="F20" s="368"/>
      <c r="G20" s="118">
        <v>44725</v>
      </c>
      <c r="H20" s="385">
        <v>6</v>
      </c>
      <c r="I20" s="109" t="s">
        <v>242</v>
      </c>
      <c r="J20" s="386">
        <v>1211440</v>
      </c>
      <c r="K20" s="19"/>
    </row>
    <row r="21" spans="1:11" ht="13.5" customHeight="1" x14ac:dyDescent="0.2">
      <c r="A21" s="118">
        <v>44725</v>
      </c>
      <c r="B21" s="382">
        <v>7</v>
      </c>
      <c r="C21" s="109" t="s">
        <v>243</v>
      </c>
      <c r="D21" s="386"/>
      <c r="E21" s="19">
        <v>2300</v>
      </c>
      <c r="F21" s="368"/>
      <c r="G21" s="118">
        <v>44725</v>
      </c>
      <c r="H21" s="382">
        <v>7</v>
      </c>
      <c r="I21" s="109" t="s">
        <v>243</v>
      </c>
      <c r="J21" s="386">
        <v>2300</v>
      </c>
      <c r="K21" s="19"/>
    </row>
    <row r="22" spans="1:11" ht="13.5" customHeight="1" x14ac:dyDescent="0.2">
      <c r="A22" s="118">
        <v>44732</v>
      </c>
      <c r="B22" s="385">
        <v>8</v>
      </c>
      <c r="C22" s="109" t="s">
        <v>374</v>
      </c>
      <c r="D22" s="386">
        <v>5462000</v>
      </c>
      <c r="E22" s="19"/>
      <c r="F22" s="368"/>
      <c r="G22" s="118">
        <v>44732</v>
      </c>
      <c r="H22" s="385">
        <v>8</v>
      </c>
      <c r="I22" s="109" t="s">
        <v>374</v>
      </c>
      <c r="J22" s="386"/>
      <c r="K22" s="19">
        <v>5462000</v>
      </c>
    </row>
    <row r="23" spans="1:11" ht="13.5" customHeight="1" x14ac:dyDescent="0.2">
      <c r="A23" s="118">
        <v>44732</v>
      </c>
      <c r="B23" s="385">
        <v>9</v>
      </c>
      <c r="C23" s="109" t="s">
        <v>375</v>
      </c>
      <c r="D23" s="386"/>
      <c r="E23" s="19">
        <v>2357000</v>
      </c>
      <c r="F23" s="368"/>
      <c r="G23" s="118">
        <v>44732</v>
      </c>
      <c r="H23" s="385">
        <v>9</v>
      </c>
      <c r="I23" s="109" t="s">
        <v>375</v>
      </c>
      <c r="J23" s="386">
        <v>2357000</v>
      </c>
      <c r="K23" s="19"/>
    </row>
    <row r="24" spans="1:11" ht="13.5" customHeight="1" x14ac:dyDescent="0.2">
      <c r="A24" s="118">
        <v>44732</v>
      </c>
      <c r="B24" s="385">
        <v>10</v>
      </c>
      <c r="C24" s="109" t="s">
        <v>196</v>
      </c>
      <c r="D24" s="386"/>
      <c r="E24" s="19">
        <v>10000</v>
      </c>
      <c r="F24" s="368"/>
      <c r="G24" s="118">
        <v>44732</v>
      </c>
      <c r="H24" s="385">
        <v>10</v>
      </c>
      <c r="I24" s="109" t="s">
        <v>196</v>
      </c>
      <c r="J24" s="386">
        <v>10000</v>
      </c>
      <c r="K24" s="19"/>
    </row>
    <row r="25" spans="1:11" ht="13.5" customHeight="1" x14ac:dyDescent="0.2">
      <c r="A25" s="118">
        <v>44739</v>
      </c>
      <c r="B25" s="385">
        <v>11</v>
      </c>
      <c r="C25" s="109" t="s">
        <v>376</v>
      </c>
      <c r="D25" s="386"/>
      <c r="E25" s="19">
        <v>2935000</v>
      </c>
      <c r="F25" s="368"/>
      <c r="G25" s="118">
        <v>44739</v>
      </c>
      <c r="H25" s="385">
        <v>11</v>
      </c>
      <c r="I25" s="109" t="s">
        <v>376</v>
      </c>
      <c r="J25" s="386">
        <v>2935000</v>
      </c>
      <c r="K25" s="19"/>
    </row>
    <row r="26" spans="1:11" ht="13.5" customHeight="1" x14ac:dyDescent="0.2">
      <c r="A26" s="118">
        <v>44739</v>
      </c>
      <c r="B26" s="385">
        <v>12</v>
      </c>
      <c r="C26" s="109" t="s">
        <v>377</v>
      </c>
      <c r="D26" s="386"/>
      <c r="E26" s="19">
        <v>2600</v>
      </c>
      <c r="F26" s="368"/>
      <c r="G26" s="118">
        <v>44739</v>
      </c>
      <c r="H26" s="385">
        <v>12</v>
      </c>
      <c r="I26" s="109" t="s">
        <v>377</v>
      </c>
      <c r="J26" s="386">
        <v>2600</v>
      </c>
      <c r="K26" s="19"/>
    </row>
    <row r="27" spans="1:11" x14ac:dyDescent="0.2">
      <c r="A27" s="387"/>
      <c r="B27" s="388"/>
      <c r="C27" s="389" t="s">
        <v>63</v>
      </c>
      <c r="D27" s="390">
        <f>SUM(D14:D26)-SUM(E14:E26)</f>
        <v>1630183</v>
      </c>
      <c r="E27" s="391"/>
      <c r="F27" s="368"/>
      <c r="G27" s="387"/>
      <c r="H27" s="388"/>
      <c r="I27" s="389" t="s">
        <v>63</v>
      </c>
      <c r="J27" s="390"/>
      <c r="K27" s="429">
        <f>SUM(K14:K26)-SUM(J14:J26)</f>
        <v>1630183</v>
      </c>
    </row>
    <row r="28" spans="1:11" ht="13.5" thickBot="1" x14ac:dyDescent="0.25">
      <c r="A28" s="20"/>
      <c r="B28" s="21"/>
      <c r="C28" s="21"/>
      <c r="D28" s="21"/>
      <c r="E28" s="392"/>
      <c r="F28" s="368"/>
      <c r="G28" s="20"/>
      <c r="H28" s="21"/>
      <c r="I28" s="21"/>
      <c r="J28" s="21"/>
      <c r="K28" s="392"/>
    </row>
    <row r="29" spans="1:11" x14ac:dyDescent="0.2">
      <c r="A29" s="8"/>
      <c r="B29" s="6"/>
      <c r="C29" s="6" t="s">
        <v>17</v>
      </c>
      <c r="D29" s="8"/>
      <c r="E29" s="8"/>
      <c r="F29" s="368"/>
      <c r="G29" s="8"/>
      <c r="H29" s="6"/>
      <c r="I29" s="6" t="s">
        <v>17</v>
      </c>
      <c r="J29" s="8"/>
      <c r="K29" s="8"/>
    </row>
    <row r="30" spans="1:11" x14ac:dyDescent="0.2">
      <c r="A30" s="8"/>
      <c r="B30" s="6"/>
      <c r="C30" s="6"/>
      <c r="D30" s="8"/>
      <c r="E30" s="463"/>
      <c r="F30" s="368"/>
      <c r="G30" s="8"/>
      <c r="H30" s="6"/>
      <c r="I30" s="6"/>
      <c r="J30" s="8"/>
      <c r="K30" s="8"/>
    </row>
    <row r="31" spans="1:11" x14ac:dyDescent="0.2">
      <c r="A31" s="13"/>
      <c r="B31" s="13"/>
      <c r="C31" s="393"/>
      <c r="D31" s="394"/>
      <c r="E31" s="14"/>
      <c r="F31" s="368"/>
      <c r="G31" s="13"/>
      <c r="H31" s="13"/>
      <c r="I31" s="393"/>
      <c r="J31" s="394"/>
      <c r="K31" s="14"/>
    </row>
    <row r="32" spans="1:11" x14ac:dyDescent="0.2">
      <c r="A32" s="13"/>
      <c r="B32" s="13"/>
      <c r="C32" s="395"/>
      <c r="D32" s="396"/>
      <c r="E32" s="14"/>
      <c r="F32" s="368"/>
      <c r="G32" s="13"/>
      <c r="H32" s="13"/>
      <c r="I32" s="395"/>
      <c r="J32" s="396"/>
      <c r="K32" s="14"/>
    </row>
    <row r="33" spans="1:12" x14ac:dyDescent="0.2">
      <c r="C33" s="397"/>
      <c r="D33" s="398"/>
      <c r="E33" s="176"/>
      <c r="F33" s="368"/>
      <c r="I33" s="397"/>
      <c r="J33" s="398"/>
      <c r="K33" s="176"/>
    </row>
    <row r="34" spans="1:12" x14ac:dyDescent="0.2">
      <c r="C34" s="397"/>
      <c r="D34" s="398"/>
      <c r="F34" s="368"/>
      <c r="I34" s="397"/>
      <c r="J34" s="398"/>
    </row>
    <row r="35" spans="1:12" x14ac:dyDescent="0.2">
      <c r="A35" s="399"/>
      <c r="B35" s="400"/>
      <c r="C35" s="401"/>
      <c r="D35" s="402"/>
      <c r="E35" s="402"/>
      <c r="F35" s="402"/>
      <c r="G35" s="399"/>
      <c r="H35" s="400"/>
      <c r="I35" s="401"/>
      <c r="J35" s="402"/>
      <c r="K35" s="402"/>
      <c r="L35" s="403"/>
    </row>
    <row r="36" spans="1:12" x14ac:dyDescent="0.2">
      <c r="A36" s="399"/>
      <c r="B36" s="400"/>
      <c r="C36" s="401"/>
      <c r="D36" s="402"/>
      <c r="E36" s="402"/>
      <c r="F36" s="402"/>
      <c r="G36" s="399"/>
      <c r="H36" s="400"/>
      <c r="I36" s="401"/>
      <c r="J36" s="402"/>
      <c r="K36" s="402"/>
      <c r="L36" s="403"/>
    </row>
    <row r="37" spans="1:12" x14ac:dyDescent="0.2">
      <c r="A37" s="399"/>
      <c r="B37" s="404"/>
      <c r="C37" s="401"/>
      <c r="D37" s="402"/>
      <c r="E37" s="402"/>
      <c r="F37" s="402"/>
      <c r="G37" s="399"/>
      <c r="H37" s="404"/>
      <c r="I37" s="401"/>
      <c r="J37" s="402"/>
      <c r="K37" s="402"/>
      <c r="L37" s="403"/>
    </row>
    <row r="38" spans="1:12" x14ac:dyDescent="0.2">
      <c r="A38" s="399"/>
      <c r="B38" s="404"/>
      <c r="C38" s="401"/>
      <c r="D38" s="402"/>
      <c r="E38" s="402"/>
      <c r="F38" s="402"/>
      <c r="G38" s="399"/>
      <c r="H38" s="404"/>
      <c r="I38" s="401"/>
      <c r="J38" s="402"/>
      <c r="K38" s="402"/>
      <c r="L38" s="403"/>
    </row>
    <row r="39" spans="1:12" x14ac:dyDescent="0.2">
      <c r="A39" s="399"/>
      <c r="B39" s="404"/>
      <c r="C39" s="401"/>
      <c r="D39" s="402"/>
      <c r="E39" s="402"/>
      <c r="F39" s="402"/>
      <c r="G39" s="399"/>
      <c r="H39" s="404"/>
      <c r="I39" s="401"/>
      <c r="J39" s="402"/>
      <c r="K39" s="402"/>
      <c r="L39" s="403"/>
    </row>
    <row r="40" spans="1:12" x14ac:dyDescent="0.2">
      <c r="A40" s="405"/>
      <c r="B40" s="401"/>
      <c r="C40" s="406"/>
      <c r="D40" s="407"/>
      <c r="E40" s="401"/>
      <c r="F40" s="408"/>
      <c r="G40" s="405"/>
      <c r="H40" s="409"/>
      <c r="I40" s="406"/>
      <c r="J40" s="408"/>
      <c r="K40" s="410"/>
      <c r="L40" s="403"/>
    </row>
    <row r="41" spans="1:12" x14ac:dyDescent="0.2">
      <c r="A41" s="409"/>
      <c r="B41" s="409"/>
      <c r="C41" s="409"/>
      <c r="D41" s="409"/>
      <c r="E41" s="411"/>
      <c r="F41" s="409"/>
      <c r="G41" s="411"/>
      <c r="H41" s="409"/>
      <c r="I41" s="409"/>
      <c r="J41" s="409"/>
      <c r="K41" s="409"/>
      <c r="L41" s="403"/>
    </row>
    <row r="42" spans="1:12" x14ac:dyDescent="0.2">
      <c r="A42" s="401"/>
      <c r="B42" s="406"/>
      <c r="C42" s="406"/>
      <c r="D42" s="401"/>
      <c r="E42" s="401"/>
      <c r="F42" s="411"/>
      <c r="G42" s="406"/>
      <c r="H42" s="401"/>
      <c r="I42" s="406"/>
      <c r="J42" s="401"/>
      <c r="K42" s="412"/>
      <c r="L42" s="403"/>
    </row>
    <row r="43" spans="1:12" s="15" customFormat="1" x14ac:dyDescent="0.2">
      <c r="A43" s="413"/>
      <c r="B43" s="413"/>
      <c r="C43" s="414"/>
      <c r="D43" s="415"/>
      <c r="E43" s="416"/>
      <c r="F43" s="416"/>
      <c r="G43" s="416"/>
      <c r="H43" s="416"/>
      <c r="I43" s="417"/>
      <c r="J43" s="413"/>
      <c r="K43" s="413"/>
      <c r="L43" s="418"/>
    </row>
    <row r="44" spans="1:12" s="15" customFormat="1" x14ac:dyDescent="0.2">
      <c r="A44" s="419"/>
      <c r="B44" s="419"/>
      <c r="C44" s="420"/>
      <c r="D44" s="421"/>
      <c r="E44" s="422"/>
      <c r="F44" s="416"/>
      <c r="G44" s="419"/>
      <c r="H44" s="419"/>
      <c r="I44" s="419"/>
      <c r="J44" s="419"/>
      <c r="K44" s="419"/>
      <c r="L44" s="418"/>
    </row>
    <row r="45" spans="1:12" x14ac:dyDescent="0.2">
      <c r="A45" s="419"/>
      <c r="B45" s="419"/>
      <c r="C45" s="420"/>
      <c r="D45" s="421"/>
      <c r="E45" s="419"/>
      <c r="F45" s="419"/>
      <c r="G45" s="419"/>
      <c r="H45" s="419"/>
      <c r="I45" s="419"/>
      <c r="J45" s="419"/>
      <c r="K45" s="419"/>
      <c r="L45" s="403"/>
    </row>
    <row r="46" spans="1:12" x14ac:dyDescent="0.2">
      <c r="A46" s="419"/>
      <c r="B46" s="419"/>
      <c r="C46" s="420"/>
      <c r="D46" s="423"/>
      <c r="E46" s="422"/>
      <c r="F46" s="419"/>
      <c r="G46" s="419"/>
      <c r="H46" s="419"/>
      <c r="I46" s="419"/>
      <c r="J46" s="419"/>
      <c r="K46" s="419"/>
      <c r="L46" s="403"/>
    </row>
    <row r="47" spans="1:12" x14ac:dyDescent="0.2">
      <c r="A47" s="369"/>
      <c r="B47" s="369"/>
      <c r="C47" s="369"/>
      <c r="D47" s="370"/>
      <c r="E47" s="369"/>
      <c r="F47" s="369"/>
      <c r="G47" s="369"/>
      <c r="H47" s="369"/>
      <c r="I47" s="369"/>
      <c r="J47" s="369"/>
      <c r="K47" s="369"/>
    </row>
    <row r="48" spans="1:12" x14ac:dyDescent="0.2">
      <c r="A48" s="369"/>
      <c r="B48" s="369"/>
      <c r="C48" s="369"/>
      <c r="D48" s="369"/>
      <c r="E48" s="369"/>
      <c r="F48" s="369"/>
      <c r="G48" s="369"/>
      <c r="H48" s="369"/>
      <c r="I48" s="369"/>
      <c r="J48" s="369"/>
      <c r="K48" s="369"/>
    </row>
    <row r="49" spans="1:11" x14ac:dyDescent="0.2">
      <c r="A49" s="369"/>
      <c r="B49" s="369"/>
      <c r="C49" s="371"/>
      <c r="D49" s="369"/>
      <c r="E49" s="369"/>
      <c r="F49" s="369"/>
      <c r="G49" s="369"/>
      <c r="H49" s="369"/>
      <c r="I49" s="369"/>
      <c r="J49" s="369"/>
      <c r="K49" s="369"/>
    </row>
    <row r="50" spans="1:11" x14ac:dyDescent="0.2">
      <c r="A50" s="369"/>
      <c r="B50" s="369"/>
      <c r="C50" s="369"/>
      <c r="D50" s="370"/>
      <c r="E50" s="369"/>
      <c r="F50" s="369"/>
      <c r="G50" s="369"/>
      <c r="H50" s="369"/>
      <c r="I50" s="369"/>
      <c r="J50" s="369"/>
      <c r="K50" s="369"/>
    </row>
    <row r="51" spans="1:11" x14ac:dyDescent="0.2">
      <c r="A51" s="369"/>
      <c r="B51" s="369"/>
      <c r="C51" s="369"/>
      <c r="D51" s="370"/>
      <c r="E51" s="369"/>
      <c r="F51" s="369"/>
      <c r="G51" s="369"/>
      <c r="H51" s="369"/>
      <c r="I51" s="369"/>
      <c r="J51" s="369"/>
      <c r="K51" s="369"/>
    </row>
    <row r="52" spans="1:11" x14ac:dyDescent="0.2">
      <c r="C52" s="109"/>
      <c r="D52" s="19"/>
    </row>
    <row r="53" spans="1:11" x14ac:dyDescent="0.2">
      <c r="D53" s="176"/>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1" zoomScale="125" workbookViewId="0">
      <selection activeCell="D26" sqref="D26"/>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3" customWidth="1"/>
    <col min="5" max="5" width="9.85546875" style="33" customWidth="1"/>
    <col min="6" max="6" width="3.28515625" style="3" customWidth="1"/>
    <col min="7" max="7" width="10.42578125" style="3" customWidth="1"/>
    <col min="8" max="8" width="3.28515625" style="3" bestFit="1" customWidth="1"/>
    <col min="9" max="9" width="29.28515625" style="3" customWidth="1"/>
    <col min="10" max="10" width="9.42578125" style="33" customWidth="1"/>
    <col min="11" max="11" width="10.28515625" style="3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82"/>
      <c r="B1" s="682"/>
      <c r="C1" s="682"/>
      <c r="D1" s="682"/>
      <c r="E1" s="682"/>
      <c r="F1" s="682"/>
      <c r="G1" s="682"/>
      <c r="H1" s="682"/>
      <c r="I1" s="682"/>
      <c r="J1" s="682"/>
      <c r="K1" s="682"/>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99</v>
      </c>
      <c r="D5" s="30"/>
      <c r="E5" s="30"/>
      <c r="F5" s="6"/>
      <c r="G5" s="6"/>
      <c r="H5" s="6"/>
      <c r="I5" s="5"/>
      <c r="J5" s="28"/>
      <c r="K5" s="28"/>
    </row>
    <row r="6" spans="1:11" x14ac:dyDescent="0.2">
      <c r="A6" s="6"/>
      <c r="B6" s="6"/>
      <c r="C6" s="536">
        <v>2022</v>
      </c>
      <c r="D6" s="30"/>
      <c r="E6" s="30"/>
      <c r="F6" s="6"/>
      <c r="G6" s="6"/>
      <c r="H6" s="6"/>
      <c r="I6" s="5"/>
      <c r="J6" s="28"/>
      <c r="K6" s="28"/>
    </row>
    <row r="7" spans="1:11" x14ac:dyDescent="0.2">
      <c r="A7" s="8"/>
      <c r="B7" s="6"/>
      <c r="C7" s="6"/>
      <c r="D7" s="30"/>
      <c r="E7" s="30"/>
      <c r="F7" s="6"/>
      <c r="G7" s="6"/>
      <c r="H7" s="6"/>
      <c r="I7" s="8"/>
      <c r="J7" s="32"/>
      <c r="K7" s="28"/>
    </row>
    <row r="8" spans="1:11" x14ac:dyDescent="0.2">
      <c r="A8" s="6"/>
      <c r="B8" s="6"/>
      <c r="C8" s="6"/>
      <c r="D8" s="30"/>
      <c r="E8" s="30"/>
      <c r="F8" s="6"/>
      <c r="G8" s="6"/>
      <c r="H8" s="6"/>
      <c r="I8" s="5"/>
      <c r="J8" s="28"/>
      <c r="K8" s="28"/>
    </row>
    <row r="9" spans="1:11" x14ac:dyDescent="0.2">
      <c r="A9" s="8"/>
      <c r="B9" s="6"/>
      <c r="C9" s="6"/>
      <c r="D9" s="30"/>
      <c r="E9" s="30"/>
      <c r="F9" s="6"/>
      <c r="G9" s="6"/>
      <c r="H9" s="6"/>
      <c r="I9" s="698" t="s">
        <v>20</v>
      </c>
      <c r="J9" s="699"/>
      <c r="K9" s="700"/>
    </row>
    <row r="10" spans="1:11" x14ac:dyDescent="0.2">
      <c r="A10" s="8"/>
      <c r="B10" s="6"/>
      <c r="C10" s="6"/>
      <c r="D10" s="30"/>
      <c r="E10" s="30"/>
      <c r="F10" s="6"/>
      <c r="G10" s="6"/>
      <c r="H10" s="6"/>
      <c r="I10" s="9" t="s">
        <v>21</v>
      </c>
      <c r="J10" s="701" t="s">
        <v>31</v>
      </c>
      <c r="K10" s="702"/>
    </row>
    <row r="11" spans="1:11" ht="12.75" customHeight="1" x14ac:dyDescent="0.2">
      <c r="A11" s="6"/>
      <c r="B11" s="6"/>
      <c r="C11" s="6"/>
      <c r="D11" s="30"/>
      <c r="E11" s="30"/>
      <c r="F11" s="6"/>
      <c r="G11" s="6"/>
      <c r="H11" s="5"/>
      <c r="I11" s="9" t="s">
        <v>22</v>
      </c>
      <c r="J11" s="703" t="s">
        <v>32</v>
      </c>
      <c r="K11" s="704"/>
    </row>
    <row r="12" spans="1:11" ht="12.75" customHeight="1" x14ac:dyDescent="0.2">
      <c r="A12" s="694" t="s">
        <v>23</v>
      </c>
      <c r="B12" s="694"/>
      <c r="C12" s="694"/>
      <c r="D12" s="694"/>
      <c r="E12" s="694"/>
      <c r="F12" s="694"/>
      <c r="G12" s="694"/>
      <c r="H12" s="694"/>
      <c r="I12" s="10" t="s">
        <v>24</v>
      </c>
      <c r="J12" s="705" t="s">
        <v>33</v>
      </c>
      <c r="K12" s="706"/>
    </row>
    <row r="13" spans="1:11" ht="15.75" customHeight="1" x14ac:dyDescent="0.2">
      <c r="A13" s="694" t="s">
        <v>39</v>
      </c>
      <c r="B13" s="694"/>
      <c r="C13" s="694"/>
      <c r="D13" s="694"/>
      <c r="E13" s="694"/>
      <c r="F13" s="16"/>
      <c r="G13" s="11"/>
      <c r="H13" s="6"/>
      <c r="I13" s="5"/>
      <c r="J13" s="28"/>
      <c r="K13" s="28"/>
    </row>
    <row r="14" spans="1:11" x14ac:dyDescent="0.2">
      <c r="A14" s="5"/>
      <c r="B14" s="5"/>
      <c r="C14" s="5"/>
      <c r="D14" s="28"/>
      <c r="E14" s="28"/>
      <c r="F14" s="5"/>
      <c r="G14" s="5"/>
      <c r="H14" s="5"/>
      <c r="I14" s="5"/>
      <c r="J14" s="28"/>
      <c r="K14" s="28"/>
    </row>
    <row r="15" spans="1:11" ht="13.5" thickBot="1" x14ac:dyDescent="0.25">
      <c r="A15" s="5"/>
      <c r="B15" s="5"/>
      <c r="C15" s="5"/>
      <c r="D15" s="28"/>
      <c r="E15" s="28"/>
      <c r="F15" s="5"/>
      <c r="G15" s="5"/>
      <c r="H15" s="5"/>
      <c r="I15" s="5"/>
      <c r="J15" s="28"/>
      <c r="K15" s="28"/>
    </row>
    <row r="16" spans="1:11" ht="12.75" customHeight="1" x14ac:dyDescent="0.2">
      <c r="A16" s="695" t="s">
        <v>25</v>
      </c>
      <c r="B16" s="696"/>
      <c r="C16" s="696"/>
      <c r="D16" s="696"/>
      <c r="E16" s="697"/>
      <c r="F16" s="16"/>
      <c r="G16" s="695" t="s">
        <v>20</v>
      </c>
      <c r="H16" s="696"/>
      <c r="I16" s="696"/>
      <c r="J16" s="696"/>
      <c r="K16" s="697"/>
    </row>
    <row r="17" spans="1:11" x14ac:dyDescent="0.2">
      <c r="A17" s="112"/>
      <c r="B17" s="113"/>
      <c r="C17" s="113"/>
      <c r="D17" s="114"/>
      <c r="E17" s="115"/>
      <c r="F17" s="5"/>
      <c r="G17" s="112"/>
      <c r="H17" s="113" t="s">
        <v>15</v>
      </c>
      <c r="I17" s="113" t="s">
        <v>15</v>
      </c>
      <c r="J17" s="114" t="s">
        <v>15</v>
      </c>
      <c r="K17" s="115" t="s">
        <v>15</v>
      </c>
    </row>
    <row r="18" spans="1:11" s="12" customFormat="1" x14ac:dyDescent="0.2">
      <c r="A18" s="116" t="s">
        <v>0</v>
      </c>
      <c r="B18" s="117" t="s">
        <v>26</v>
      </c>
      <c r="C18" s="117" t="s">
        <v>27</v>
      </c>
      <c r="D18" s="110" t="s">
        <v>28</v>
      </c>
      <c r="E18" s="111" t="s">
        <v>29</v>
      </c>
      <c r="F18" s="17"/>
      <c r="G18" s="116" t="s">
        <v>0</v>
      </c>
      <c r="H18" s="117" t="s">
        <v>26</v>
      </c>
      <c r="I18" s="117" t="s">
        <v>27</v>
      </c>
      <c r="J18" s="110" t="s">
        <v>28</v>
      </c>
      <c r="K18" s="111" t="s">
        <v>29</v>
      </c>
    </row>
    <row r="19" spans="1:11" ht="12.75" customHeight="1" thickBot="1" x14ac:dyDescent="0.25">
      <c r="A19" s="548">
        <v>44713</v>
      </c>
      <c r="B19" s="549"/>
      <c r="C19" s="549" t="s">
        <v>63</v>
      </c>
      <c r="D19" s="550">
        <v>8.5399999999999991</v>
      </c>
      <c r="E19" s="551"/>
      <c r="F19" s="353"/>
      <c r="G19" s="548">
        <v>44713</v>
      </c>
      <c r="H19" s="549"/>
      <c r="I19" s="549" t="s">
        <v>63</v>
      </c>
      <c r="J19" s="550"/>
      <c r="K19" s="551">
        <v>8.5399999999999991</v>
      </c>
    </row>
    <row r="20" spans="1:11" ht="12.75" customHeight="1" thickBot="1" x14ac:dyDescent="0.25">
      <c r="A20" s="526"/>
      <c r="B20" s="527"/>
      <c r="C20" s="528" t="s">
        <v>47</v>
      </c>
      <c r="D20" s="529">
        <f>SUM(D19:D19)-SUM(E19:E19)</f>
        <v>8.5399999999999991</v>
      </c>
      <c r="E20" s="530"/>
      <c r="F20" s="531"/>
      <c r="G20" s="526"/>
      <c r="H20" s="527"/>
      <c r="I20" s="528" t="s">
        <v>47</v>
      </c>
      <c r="J20" s="529"/>
      <c r="K20" s="530">
        <f>SUM(K19:K19)-SUM(J19:J19)</f>
        <v>8.5399999999999991</v>
      </c>
    </row>
    <row r="21" spans="1:11" ht="12.75" customHeight="1" x14ac:dyDescent="0.2">
      <c r="A21" s="425"/>
      <c r="B21" s="426"/>
      <c r="C21" s="426"/>
      <c r="D21" s="427"/>
      <c r="E21" s="428"/>
      <c r="F21" s="5"/>
      <c r="G21" s="425"/>
      <c r="H21" s="426"/>
      <c r="I21" s="426"/>
      <c r="J21" s="427"/>
      <c r="K21" s="428"/>
    </row>
    <row r="22" spans="1:11" ht="12.75" customHeight="1" x14ac:dyDescent="0.2">
      <c r="A22" s="424"/>
      <c r="B22" s="18"/>
      <c r="C22" s="18"/>
      <c r="D22" s="31"/>
      <c r="E22" s="31"/>
      <c r="F22" s="18"/>
      <c r="G22" s="424"/>
      <c r="H22" s="18"/>
      <c r="I22" s="18"/>
      <c r="J22" s="31"/>
      <c r="K22" s="31"/>
    </row>
  </sheetData>
  <mergeCells count="9">
    <mergeCell ref="A13:E13"/>
    <mergeCell ref="A16:E16"/>
    <mergeCell ref="G16:K16"/>
    <mergeCell ref="A1:K1"/>
    <mergeCell ref="I9:K9"/>
    <mergeCell ref="J10:K10"/>
    <mergeCell ref="J11:K11"/>
    <mergeCell ref="A12:H12"/>
    <mergeCell ref="J12:K12"/>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4" sqref="D4"/>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6" t="s">
        <v>18</v>
      </c>
      <c r="F1" s="126"/>
      <c r="G1" s="126"/>
    </row>
    <row r="2" spans="1:11" ht="18.75" x14ac:dyDescent="0.3">
      <c r="E2" s="126" t="s">
        <v>50</v>
      </c>
      <c r="F2" s="126"/>
      <c r="G2" s="126"/>
    </row>
    <row r="3" spans="1:11" ht="18.75" x14ac:dyDescent="0.3">
      <c r="E3" s="175">
        <v>44742</v>
      </c>
      <c r="F3" s="126"/>
      <c r="G3" s="126"/>
    </row>
    <row r="4" spans="1:11" x14ac:dyDescent="0.25">
      <c r="C4" s="164" t="s">
        <v>59</v>
      </c>
      <c r="I4" s="164" t="s">
        <v>60</v>
      </c>
    </row>
    <row r="5" spans="1:11" x14ac:dyDescent="0.25">
      <c r="A5" s="127" t="s">
        <v>54</v>
      </c>
      <c r="B5" s="125"/>
      <c r="C5" s="125"/>
      <c r="D5" s="125"/>
      <c r="E5" s="125"/>
      <c r="G5" s="127" t="s">
        <v>54</v>
      </c>
      <c r="H5" s="125"/>
      <c r="I5" s="125"/>
      <c r="J5" s="125"/>
      <c r="K5" s="125"/>
    </row>
    <row r="6" spans="1:11" x14ac:dyDescent="0.25">
      <c r="A6" s="125"/>
      <c r="B6" s="125">
        <v>50000</v>
      </c>
      <c r="C6" s="125" t="s">
        <v>51</v>
      </c>
      <c r="D6" s="125">
        <v>16</v>
      </c>
      <c r="E6" s="128">
        <f>B6*D6</f>
        <v>800000</v>
      </c>
      <c r="G6" s="125"/>
      <c r="H6" s="125">
        <v>100</v>
      </c>
      <c r="I6" s="125" t="s">
        <v>51</v>
      </c>
      <c r="J6" s="125">
        <v>0</v>
      </c>
      <c r="K6" s="128">
        <f>H6*J6</f>
        <v>0</v>
      </c>
    </row>
    <row r="7" spans="1:11" x14ac:dyDescent="0.25">
      <c r="A7" s="125"/>
      <c r="B7" s="125">
        <v>20000</v>
      </c>
      <c r="C7" s="125" t="s">
        <v>51</v>
      </c>
      <c r="D7" s="125">
        <v>30</v>
      </c>
      <c r="E7" s="128">
        <f t="shared" ref="E7:E11" si="0">B7*D7</f>
        <v>600000</v>
      </c>
      <c r="G7" s="125"/>
      <c r="H7" s="125">
        <v>20</v>
      </c>
      <c r="I7" s="125" t="s">
        <v>51</v>
      </c>
      <c r="J7" s="125">
        <v>0</v>
      </c>
      <c r="K7" s="128">
        <f t="shared" ref="K7:K10" si="1">H7*J7</f>
        <v>0</v>
      </c>
    </row>
    <row r="8" spans="1:11" x14ac:dyDescent="0.25">
      <c r="A8" s="125"/>
      <c r="B8" s="125">
        <v>10000</v>
      </c>
      <c r="C8" s="125" t="s">
        <v>51</v>
      </c>
      <c r="D8" s="125">
        <v>5</v>
      </c>
      <c r="E8" s="128">
        <f t="shared" si="0"/>
        <v>50000</v>
      </c>
      <c r="G8" s="125"/>
      <c r="H8" s="125">
        <v>10</v>
      </c>
      <c r="I8" s="125" t="s">
        <v>51</v>
      </c>
      <c r="J8" s="125">
        <v>0</v>
      </c>
      <c r="K8" s="128">
        <f t="shared" si="1"/>
        <v>0</v>
      </c>
    </row>
    <row r="9" spans="1:11" x14ac:dyDescent="0.25">
      <c r="A9" s="125"/>
      <c r="B9" s="125">
        <v>5000</v>
      </c>
      <c r="C9" s="125" t="s">
        <v>51</v>
      </c>
      <c r="D9" s="125">
        <v>2</v>
      </c>
      <c r="E9" s="128">
        <f t="shared" si="0"/>
        <v>10000</v>
      </c>
      <c r="G9" s="125"/>
      <c r="H9" s="125">
        <v>5</v>
      </c>
      <c r="I9" s="125" t="s">
        <v>51</v>
      </c>
      <c r="J9" s="125">
        <v>0</v>
      </c>
      <c r="K9" s="128">
        <f t="shared" si="1"/>
        <v>0</v>
      </c>
    </row>
    <row r="10" spans="1:11" x14ac:dyDescent="0.25">
      <c r="A10" s="125"/>
      <c r="B10" s="125">
        <v>2000</v>
      </c>
      <c r="C10" s="125" t="s">
        <v>51</v>
      </c>
      <c r="D10" s="125">
        <v>15</v>
      </c>
      <c r="E10" s="128">
        <f t="shared" si="0"/>
        <v>30000</v>
      </c>
      <c r="G10" s="125"/>
      <c r="H10" s="125">
        <v>1</v>
      </c>
      <c r="I10" s="125" t="s">
        <v>51</v>
      </c>
      <c r="J10" s="125">
        <v>5</v>
      </c>
      <c r="K10" s="128">
        <f t="shared" si="1"/>
        <v>5</v>
      </c>
    </row>
    <row r="11" spans="1:11" x14ac:dyDescent="0.25">
      <c r="A11" s="125"/>
      <c r="B11" s="125">
        <v>1000</v>
      </c>
      <c r="C11" s="125" t="s">
        <v>51</v>
      </c>
      <c r="D11" s="125">
        <v>1</v>
      </c>
      <c r="E11" s="128">
        <f t="shared" si="0"/>
        <v>1000</v>
      </c>
      <c r="G11" s="125"/>
      <c r="H11" s="125"/>
      <c r="I11" s="125"/>
      <c r="J11" s="125"/>
      <c r="K11" s="128"/>
    </row>
    <row r="12" spans="1:11" x14ac:dyDescent="0.25">
      <c r="A12" s="125"/>
      <c r="B12" s="125"/>
      <c r="C12" s="125"/>
      <c r="D12" s="125">
        <v>0</v>
      </c>
      <c r="E12" s="125"/>
      <c r="G12" s="125"/>
      <c r="H12" s="125"/>
      <c r="I12" s="125"/>
      <c r="J12" s="125"/>
      <c r="K12" s="125"/>
    </row>
    <row r="13" spans="1:11" x14ac:dyDescent="0.25">
      <c r="A13" s="130" t="s">
        <v>57</v>
      </c>
      <c r="B13" s="125"/>
      <c r="C13" s="125"/>
      <c r="D13" s="125"/>
      <c r="E13" s="125"/>
      <c r="G13" s="130"/>
      <c r="H13" s="125"/>
      <c r="I13" s="125"/>
      <c r="J13" s="125"/>
      <c r="K13" s="125"/>
    </row>
    <row r="14" spans="1:11" x14ac:dyDescent="0.25">
      <c r="A14" s="125"/>
      <c r="B14" s="125">
        <v>500</v>
      </c>
      <c r="C14" s="125" t="s">
        <v>51</v>
      </c>
      <c r="D14" s="125">
        <v>6</v>
      </c>
      <c r="E14" s="125">
        <f>B14*D14</f>
        <v>3000</v>
      </c>
      <c r="G14" s="125"/>
      <c r="H14" s="125"/>
      <c r="I14" s="125"/>
      <c r="J14" s="125"/>
      <c r="K14" s="125"/>
    </row>
    <row r="15" spans="1:11" x14ac:dyDescent="0.25">
      <c r="A15" s="125"/>
      <c r="B15" s="125">
        <v>200</v>
      </c>
      <c r="C15" s="125" t="s">
        <v>51</v>
      </c>
      <c r="D15" s="125">
        <v>0</v>
      </c>
      <c r="E15" s="125">
        <f t="shared" ref="E15:E17" si="2">B15*D15</f>
        <v>0</v>
      </c>
      <c r="G15" s="125"/>
      <c r="H15" s="125"/>
      <c r="I15" s="125"/>
      <c r="J15" s="125"/>
      <c r="K15" s="125"/>
    </row>
    <row r="16" spans="1:11" x14ac:dyDescent="0.25">
      <c r="A16" s="125"/>
      <c r="B16" s="125">
        <v>100</v>
      </c>
      <c r="C16" s="125" t="s">
        <v>51</v>
      </c>
      <c r="D16" s="125">
        <v>2</v>
      </c>
      <c r="E16" s="125">
        <f t="shared" si="2"/>
        <v>200</v>
      </c>
      <c r="G16" s="125"/>
      <c r="H16" s="125"/>
      <c r="I16" s="125"/>
      <c r="J16" s="125"/>
      <c r="K16" s="125"/>
    </row>
    <row r="17" spans="1:11" x14ac:dyDescent="0.25">
      <c r="A17" s="125"/>
      <c r="B17" s="125">
        <v>50</v>
      </c>
      <c r="C17" s="125" t="s">
        <v>51</v>
      </c>
      <c r="D17" s="125">
        <v>1</v>
      </c>
      <c r="E17" s="125">
        <f t="shared" si="2"/>
        <v>50</v>
      </c>
      <c r="G17" s="125"/>
      <c r="H17" s="125"/>
      <c r="I17" s="125"/>
      <c r="J17" s="125"/>
      <c r="K17" s="125"/>
    </row>
    <row r="18" spans="1:11" x14ac:dyDescent="0.25">
      <c r="A18" s="125"/>
      <c r="B18" s="125"/>
      <c r="C18" s="125"/>
      <c r="D18" s="125"/>
      <c r="E18" s="125"/>
      <c r="G18" s="125"/>
      <c r="H18" s="125"/>
      <c r="I18" s="125"/>
      <c r="J18" s="125"/>
      <c r="K18" s="125"/>
    </row>
    <row r="19" spans="1:11" x14ac:dyDescent="0.25">
      <c r="A19" s="125"/>
      <c r="B19" s="125"/>
      <c r="C19" s="125"/>
      <c r="D19" s="125"/>
      <c r="E19" s="125"/>
      <c r="G19" s="125"/>
      <c r="H19" s="125"/>
      <c r="I19" s="125"/>
      <c r="J19" s="125"/>
      <c r="K19" s="125"/>
    </row>
    <row r="20" spans="1:11" x14ac:dyDescent="0.25">
      <c r="A20" s="125"/>
      <c r="B20" s="125"/>
      <c r="C20" s="125"/>
      <c r="D20" s="125"/>
      <c r="E20" s="129">
        <f>SUM(E6:E17)</f>
        <v>1494250</v>
      </c>
      <c r="G20" s="125"/>
      <c r="H20" s="125"/>
      <c r="I20" s="125"/>
      <c r="J20" s="125"/>
      <c r="K20" s="129">
        <f>SUM(K6:K17)</f>
        <v>5</v>
      </c>
    </row>
    <row r="21" spans="1:11" x14ac:dyDescent="0.25">
      <c r="A21" s="125"/>
      <c r="B21" s="125"/>
      <c r="C21" s="125"/>
      <c r="D21" s="125"/>
      <c r="E21" s="127"/>
      <c r="G21" s="125"/>
      <c r="H21" s="125"/>
      <c r="I21" s="125"/>
      <c r="J21" s="125"/>
      <c r="K21" s="127"/>
    </row>
    <row r="22" spans="1:11" x14ac:dyDescent="0.25">
      <c r="A22" s="125" t="s">
        <v>52</v>
      </c>
      <c r="B22" s="125"/>
      <c r="C22" s="125"/>
      <c r="D22" s="125"/>
      <c r="E22" s="129">
        <f>E20</f>
        <v>1494250</v>
      </c>
      <c r="G22" s="125" t="s">
        <v>52</v>
      </c>
      <c r="H22" s="125"/>
      <c r="I22" s="125"/>
      <c r="J22" s="125"/>
      <c r="K22" s="129">
        <f>K20</f>
        <v>5</v>
      </c>
    </row>
    <row r="23" spans="1:11" x14ac:dyDescent="0.25">
      <c r="A23" s="125" t="s">
        <v>40</v>
      </c>
      <c r="B23" s="125"/>
      <c r="C23" s="125"/>
      <c r="D23" s="125"/>
      <c r="E23" s="129">
        <f>'UGX Cash Box June'!G111</f>
        <v>1494286</v>
      </c>
      <c r="G23" s="125" t="s">
        <v>40</v>
      </c>
      <c r="H23" s="125"/>
      <c r="I23" s="125"/>
      <c r="J23" s="125"/>
      <c r="K23" s="129">
        <f>'USD-cash box June'!G6</f>
        <v>5</v>
      </c>
    </row>
    <row r="24" spans="1:11" x14ac:dyDescent="0.25">
      <c r="A24" s="125" t="s">
        <v>53</v>
      </c>
      <c r="B24" s="125"/>
      <c r="C24" s="125"/>
      <c r="D24" s="125"/>
      <c r="E24" s="128">
        <f>E22-E23</f>
        <v>-36</v>
      </c>
      <c r="G24" s="125" t="s">
        <v>53</v>
      </c>
      <c r="H24" s="125"/>
      <c r="I24" s="125"/>
      <c r="J24" s="125"/>
      <c r="K24" s="128">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P35" sqref="P35"/>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07" t="s">
        <v>117</v>
      </c>
      <c r="E1" s="707"/>
      <c r="F1" s="707"/>
      <c r="G1" s="707"/>
      <c r="H1" s="707"/>
      <c r="I1" s="707"/>
      <c r="J1" s="707"/>
    </row>
    <row r="2" spans="1:14" ht="15" customHeight="1" x14ac:dyDescent="0.25">
      <c r="D2" s="707"/>
      <c r="E2" s="707"/>
      <c r="F2" s="707"/>
      <c r="G2" s="707"/>
      <c r="H2" s="707"/>
      <c r="I2" s="707"/>
      <c r="J2" s="707"/>
    </row>
    <row r="4" spans="1:14" x14ac:dyDescent="0.25">
      <c r="A4" s="313"/>
      <c r="B4" s="298"/>
      <c r="C4" s="708"/>
      <c r="D4" s="708"/>
      <c r="E4" s="708"/>
      <c r="F4" s="708"/>
      <c r="G4" s="708"/>
      <c r="H4" s="708"/>
      <c r="I4" s="708"/>
      <c r="J4" s="708"/>
      <c r="K4" s="708"/>
      <c r="L4" s="708"/>
      <c r="M4" s="708"/>
      <c r="N4" s="709"/>
    </row>
    <row r="5" spans="1:14" x14ac:dyDescent="0.25">
      <c r="A5" s="314" t="s">
        <v>2</v>
      </c>
      <c r="B5" s="299"/>
      <c r="C5" s="300" t="s">
        <v>95</v>
      </c>
      <c r="D5" s="300" t="s">
        <v>96</v>
      </c>
      <c r="E5" s="300" t="s">
        <v>97</v>
      </c>
      <c r="F5" s="300" t="s">
        <v>98</v>
      </c>
      <c r="G5" s="300" t="s">
        <v>94</v>
      </c>
      <c r="H5" s="300" t="s">
        <v>99</v>
      </c>
      <c r="I5" s="300" t="s">
        <v>100</v>
      </c>
      <c r="J5" s="300" t="s">
        <v>101</v>
      </c>
      <c r="K5" s="300" t="s">
        <v>102</v>
      </c>
      <c r="L5" s="300" t="s">
        <v>103</v>
      </c>
      <c r="M5" s="300" t="s">
        <v>104</v>
      </c>
      <c r="N5" s="300" t="s">
        <v>105</v>
      </c>
    </row>
    <row r="6" spans="1:14" x14ac:dyDescent="0.25">
      <c r="A6" s="315"/>
      <c r="B6" s="301" t="s">
        <v>85</v>
      </c>
      <c r="C6" s="302"/>
      <c r="D6" s="303"/>
      <c r="E6" s="304"/>
      <c r="F6" s="303"/>
      <c r="G6" s="303"/>
      <c r="H6" s="303"/>
      <c r="I6" s="323"/>
      <c r="J6" s="303"/>
      <c r="K6" s="303"/>
      <c r="L6" s="303"/>
      <c r="M6" s="303"/>
      <c r="N6" s="303"/>
    </row>
    <row r="7" spans="1:14" x14ac:dyDescent="0.25">
      <c r="A7" s="316"/>
      <c r="B7" s="305" t="s">
        <v>86</v>
      </c>
      <c r="C7" s="306"/>
      <c r="D7" s="306"/>
      <c r="E7" s="306"/>
      <c r="F7" s="306"/>
      <c r="G7" s="306"/>
      <c r="H7" s="306"/>
      <c r="I7" s="306"/>
      <c r="J7" s="306"/>
      <c r="K7" s="306"/>
      <c r="L7" s="306"/>
      <c r="M7" s="306"/>
      <c r="N7" s="306"/>
    </row>
    <row r="8" spans="1:14" x14ac:dyDescent="0.25">
      <c r="A8" s="317"/>
      <c r="B8" s="307" t="s">
        <v>41</v>
      </c>
      <c r="C8" s="308"/>
      <c r="D8" s="309"/>
      <c r="E8" s="309"/>
      <c r="F8" s="309"/>
      <c r="G8" s="309"/>
      <c r="H8" s="309"/>
      <c r="I8" s="309"/>
      <c r="J8" s="309"/>
      <c r="K8" s="309"/>
      <c r="L8" s="309"/>
      <c r="M8" s="309"/>
      <c r="N8" s="309"/>
    </row>
    <row r="9" spans="1:14" x14ac:dyDescent="0.25">
      <c r="A9" s="314"/>
      <c r="B9" s="310" t="s">
        <v>85</v>
      </c>
      <c r="C9" s="311"/>
      <c r="D9" s="311"/>
      <c r="E9" s="312"/>
      <c r="F9" s="312"/>
      <c r="G9" s="311"/>
      <c r="H9" s="311"/>
      <c r="I9" s="312"/>
      <c r="J9" s="311"/>
      <c r="K9" s="311"/>
      <c r="L9" s="311"/>
      <c r="M9" s="311"/>
      <c r="N9" s="311"/>
    </row>
    <row r="10" spans="1:14" x14ac:dyDescent="0.25">
      <c r="A10" s="316"/>
      <c r="B10" s="305" t="s">
        <v>86</v>
      </c>
      <c r="C10" s="306"/>
      <c r="D10" s="306"/>
      <c r="E10" s="306"/>
      <c r="F10" s="306"/>
      <c r="G10" s="306"/>
      <c r="H10" s="306"/>
      <c r="I10" s="306"/>
      <c r="J10" s="306"/>
      <c r="K10" s="306"/>
      <c r="L10" s="306"/>
      <c r="M10" s="306"/>
      <c r="N10" s="306"/>
    </row>
    <row r="11" spans="1:14" x14ac:dyDescent="0.25">
      <c r="A11" s="317"/>
      <c r="B11" s="307" t="s">
        <v>41</v>
      </c>
      <c r="C11" s="309"/>
      <c r="D11" s="309"/>
      <c r="E11" s="309"/>
      <c r="F11" s="309"/>
      <c r="G11" s="309"/>
      <c r="H11" s="309"/>
      <c r="I11" s="309"/>
      <c r="J11" s="309"/>
      <c r="K11" s="309"/>
      <c r="L11" s="309"/>
      <c r="M11" s="309"/>
      <c r="N11" s="309"/>
    </row>
    <row r="12" spans="1:14" x14ac:dyDescent="0.25">
      <c r="A12" s="314"/>
      <c r="B12" s="310" t="s">
        <v>85</v>
      </c>
      <c r="C12" s="311"/>
      <c r="D12" s="311"/>
      <c r="E12" s="312"/>
      <c r="F12" s="312"/>
      <c r="G12" s="311"/>
      <c r="H12" s="311"/>
      <c r="I12" s="312"/>
      <c r="J12" s="311"/>
      <c r="K12" s="311"/>
      <c r="L12" s="311"/>
      <c r="M12" s="311"/>
      <c r="N12" s="311"/>
    </row>
    <row r="13" spans="1:14" x14ac:dyDescent="0.25">
      <c r="A13" s="316"/>
      <c r="B13" s="305" t="s">
        <v>86</v>
      </c>
      <c r="C13" s="306"/>
      <c r="D13" s="306"/>
      <c r="E13" s="306"/>
      <c r="F13" s="306"/>
      <c r="G13" s="306"/>
      <c r="H13" s="306"/>
      <c r="I13" s="306"/>
      <c r="J13" s="306"/>
      <c r="K13" s="306"/>
      <c r="L13" s="306"/>
      <c r="M13" s="306"/>
      <c r="N13" s="306"/>
    </row>
    <row r="14" spans="1:14" x14ac:dyDescent="0.25">
      <c r="A14" s="317"/>
      <c r="B14" s="307" t="s">
        <v>41</v>
      </c>
      <c r="C14" s="309"/>
      <c r="D14" s="309"/>
      <c r="E14" s="309"/>
      <c r="F14" s="309"/>
      <c r="G14" s="309"/>
      <c r="H14" s="309"/>
      <c r="I14" s="309"/>
      <c r="J14" s="309"/>
      <c r="K14" s="309"/>
      <c r="L14" s="309"/>
      <c r="M14" s="309"/>
      <c r="N14" s="309"/>
    </row>
    <row r="15" spans="1:14" x14ac:dyDescent="0.25">
      <c r="A15" s="314"/>
      <c r="B15" s="310" t="s">
        <v>85</v>
      </c>
      <c r="C15" s="311"/>
      <c r="D15" s="311"/>
      <c r="E15" s="312"/>
      <c r="F15" s="312"/>
      <c r="G15" s="311"/>
      <c r="H15" s="311"/>
      <c r="I15" s="312"/>
      <c r="J15" s="311"/>
      <c r="K15" s="311"/>
      <c r="L15" s="311"/>
      <c r="M15" s="311"/>
      <c r="N15" s="311"/>
    </row>
    <row r="16" spans="1:14" x14ac:dyDescent="0.25">
      <c r="A16" s="316"/>
      <c r="B16" s="305" t="s">
        <v>86</v>
      </c>
      <c r="C16" s="306"/>
      <c r="D16" s="306"/>
      <c r="E16" s="306"/>
      <c r="F16" s="306"/>
      <c r="G16" s="306"/>
      <c r="H16" s="306"/>
      <c r="I16" s="306"/>
      <c r="J16" s="306"/>
      <c r="K16" s="306"/>
      <c r="L16" s="306"/>
      <c r="M16" s="306"/>
      <c r="N16" s="306"/>
    </row>
    <row r="17" spans="1:14" x14ac:dyDescent="0.25">
      <c r="A17" s="317"/>
      <c r="B17" s="307" t="s">
        <v>41</v>
      </c>
      <c r="C17" s="309"/>
      <c r="D17" s="309"/>
      <c r="E17" s="309"/>
      <c r="F17" s="309"/>
      <c r="G17" s="309"/>
      <c r="H17" s="309"/>
      <c r="I17" s="309"/>
      <c r="J17" s="309"/>
      <c r="K17" s="309"/>
      <c r="L17" s="309"/>
      <c r="M17" s="309"/>
      <c r="N17" s="309"/>
    </row>
    <row r="18" spans="1:14" x14ac:dyDescent="0.25">
      <c r="A18" s="514"/>
      <c r="B18" s="514"/>
      <c r="C18" s="515"/>
      <c r="D18" s="515"/>
      <c r="E18" s="515"/>
      <c r="F18" s="515"/>
      <c r="G18" s="515"/>
      <c r="H18" s="515"/>
      <c r="I18" s="515"/>
      <c r="J18" s="515"/>
      <c r="K18" s="515"/>
      <c r="L18" s="515"/>
      <c r="M18" s="515"/>
      <c r="N18" s="515"/>
    </row>
    <row r="19" spans="1:14" x14ac:dyDescent="0.25">
      <c r="A19" s="514"/>
      <c r="B19" s="514"/>
      <c r="C19" s="515"/>
      <c r="D19" s="515"/>
      <c r="E19" s="515"/>
      <c r="F19" s="515"/>
      <c r="G19" s="515"/>
      <c r="H19" s="515"/>
      <c r="I19" s="515"/>
      <c r="J19" s="515"/>
      <c r="K19" s="515"/>
      <c r="L19" s="515"/>
      <c r="M19" s="515"/>
      <c r="N19" s="515"/>
    </row>
    <row r="20" spans="1:14" ht="15" customHeight="1" x14ac:dyDescent="0.25">
      <c r="C20" s="488"/>
      <c r="D20" s="489" t="s">
        <v>118</v>
      </c>
      <c r="E20" s="489"/>
      <c r="F20" s="489"/>
      <c r="G20" s="489"/>
      <c r="H20" s="489"/>
      <c r="I20" s="489"/>
      <c r="J20" s="489"/>
      <c r="K20" s="490"/>
    </row>
    <row r="21" spans="1:14" ht="15" customHeight="1" x14ac:dyDescent="0.25">
      <c r="C21" s="488"/>
      <c r="D21" s="489"/>
      <c r="E21" s="489"/>
      <c r="F21" s="489"/>
      <c r="G21" s="489"/>
      <c r="H21" s="489"/>
      <c r="I21" s="489"/>
      <c r="J21" s="489"/>
      <c r="K21" s="490"/>
    </row>
    <row r="23" spans="1:14" x14ac:dyDescent="0.25">
      <c r="A23" s="313"/>
      <c r="B23" s="298"/>
      <c r="C23" s="708"/>
      <c r="D23" s="708"/>
      <c r="E23" s="708"/>
      <c r="F23" s="708"/>
      <c r="G23" s="708"/>
      <c r="H23" s="708"/>
      <c r="I23" s="708"/>
      <c r="J23" s="708"/>
      <c r="K23" s="708"/>
      <c r="L23" s="708"/>
      <c r="M23" s="708"/>
      <c r="N23" s="709"/>
    </row>
    <row r="24" spans="1:14" x14ac:dyDescent="0.25">
      <c r="A24" s="314" t="s">
        <v>2</v>
      </c>
      <c r="B24" s="299"/>
      <c r="C24" s="300" t="s">
        <v>95</v>
      </c>
      <c r="D24" s="300" t="s">
        <v>96</v>
      </c>
      <c r="E24" s="300" t="s">
        <v>97</v>
      </c>
      <c r="F24" s="300" t="s">
        <v>98</v>
      </c>
      <c r="G24" s="300" t="s">
        <v>94</v>
      </c>
      <c r="H24" s="300" t="s">
        <v>99</v>
      </c>
      <c r="I24" s="300" t="s">
        <v>100</v>
      </c>
      <c r="J24" s="300" t="s">
        <v>101</v>
      </c>
      <c r="K24" s="300" t="s">
        <v>102</v>
      </c>
      <c r="L24" s="300" t="s">
        <v>103</v>
      </c>
      <c r="M24" s="300" t="s">
        <v>104</v>
      </c>
      <c r="N24" s="300" t="s">
        <v>105</v>
      </c>
    </row>
    <row r="25" spans="1:14" x14ac:dyDescent="0.25">
      <c r="A25" s="315"/>
      <c r="B25" s="301" t="s">
        <v>41</v>
      </c>
      <c r="C25" s="302"/>
      <c r="D25" s="303"/>
      <c r="E25" s="304"/>
      <c r="F25" s="303"/>
      <c r="G25" s="303"/>
      <c r="H25" s="303"/>
      <c r="I25" s="323"/>
      <c r="J25" s="303"/>
      <c r="K25" s="303"/>
      <c r="L25" s="303"/>
      <c r="M25" s="303"/>
      <c r="N25" s="303"/>
    </row>
    <row r="26" spans="1:14" x14ac:dyDescent="0.25">
      <c r="A26" s="316"/>
      <c r="B26" s="305" t="s">
        <v>86</v>
      </c>
      <c r="C26" s="306"/>
      <c r="D26" s="306"/>
      <c r="E26" s="306"/>
      <c r="F26" s="306"/>
      <c r="G26" s="306"/>
      <c r="H26" s="306"/>
      <c r="I26" s="306"/>
      <c r="J26" s="306"/>
      <c r="K26" s="306"/>
      <c r="L26" s="306"/>
      <c r="M26" s="306"/>
      <c r="N26" s="306"/>
    </row>
    <row r="27" spans="1:14" x14ac:dyDescent="0.25">
      <c r="A27" s="317"/>
      <c r="B27" s="307" t="s">
        <v>110</v>
      </c>
      <c r="C27" s="308"/>
      <c r="D27" s="309"/>
      <c r="E27" s="309"/>
      <c r="F27" s="309"/>
      <c r="G27" s="309"/>
      <c r="H27" s="309"/>
      <c r="I27" s="309"/>
      <c r="J27" s="309"/>
      <c r="K27" s="309"/>
      <c r="L27" s="309"/>
      <c r="M27" s="309"/>
      <c r="N27" s="309"/>
    </row>
    <row r="28" spans="1:14" x14ac:dyDescent="0.25">
      <c r="A28" s="314"/>
      <c r="B28" s="310" t="s">
        <v>41</v>
      </c>
      <c r="C28" s="311"/>
      <c r="D28" s="311"/>
      <c r="E28" s="312"/>
      <c r="F28" s="312"/>
      <c r="G28" s="311"/>
      <c r="H28" s="311"/>
      <c r="I28" s="312"/>
      <c r="J28" s="311"/>
      <c r="K28" s="311"/>
      <c r="L28" s="311"/>
      <c r="M28" s="311"/>
      <c r="N28" s="311"/>
    </row>
    <row r="29" spans="1:14" x14ac:dyDescent="0.25">
      <c r="A29" s="316"/>
      <c r="B29" s="305" t="s">
        <v>86</v>
      </c>
      <c r="C29" s="306"/>
      <c r="D29" s="306"/>
      <c r="E29" s="306"/>
      <c r="F29" s="306"/>
      <c r="G29" s="306"/>
      <c r="H29" s="306"/>
      <c r="I29" s="306"/>
      <c r="J29" s="306"/>
      <c r="K29" s="306"/>
      <c r="L29" s="306"/>
      <c r="M29" s="306"/>
      <c r="N29" s="306"/>
    </row>
    <row r="30" spans="1:14" x14ac:dyDescent="0.25">
      <c r="A30" s="317"/>
      <c r="B30" s="307" t="s">
        <v>110</v>
      </c>
      <c r="C30" s="309"/>
      <c r="D30" s="309"/>
      <c r="E30" s="309"/>
      <c r="F30" s="309"/>
      <c r="G30" s="309"/>
      <c r="H30" s="309"/>
      <c r="I30" s="309"/>
      <c r="J30" s="309"/>
      <c r="K30" s="309"/>
      <c r="L30" s="309"/>
      <c r="M30" s="309"/>
      <c r="N30" s="309"/>
    </row>
    <row r="31" spans="1:14" x14ac:dyDescent="0.25">
      <c r="A31" s="315"/>
      <c r="B31" s="301" t="s">
        <v>41</v>
      </c>
      <c r="C31" s="302"/>
      <c r="D31" s="303"/>
      <c r="E31" s="304"/>
      <c r="F31" s="303"/>
      <c r="G31" s="303"/>
      <c r="H31" s="303"/>
      <c r="I31" s="323"/>
      <c r="J31" s="303"/>
      <c r="K31" s="303"/>
      <c r="L31" s="303"/>
      <c r="M31" s="303"/>
      <c r="N31" s="303"/>
    </row>
    <row r="32" spans="1:14" x14ac:dyDescent="0.25">
      <c r="A32" s="316"/>
      <c r="B32" s="305" t="s">
        <v>86</v>
      </c>
      <c r="C32" s="306"/>
      <c r="D32" s="306"/>
      <c r="E32" s="306"/>
      <c r="F32" s="306"/>
      <c r="G32" s="306"/>
      <c r="H32" s="306"/>
      <c r="I32" s="306"/>
      <c r="J32" s="306"/>
      <c r="K32" s="306"/>
      <c r="L32" s="306"/>
      <c r="M32" s="306"/>
      <c r="N32" s="306"/>
    </row>
    <row r="33" spans="1:14" x14ac:dyDescent="0.25">
      <c r="A33" s="317"/>
      <c r="B33" s="307" t="s">
        <v>110</v>
      </c>
      <c r="C33" s="308"/>
      <c r="D33" s="309"/>
      <c r="E33" s="309"/>
      <c r="F33" s="309"/>
      <c r="G33" s="309"/>
      <c r="H33" s="309"/>
      <c r="I33" s="309"/>
      <c r="J33" s="309"/>
      <c r="K33" s="309"/>
      <c r="L33" s="309"/>
      <c r="M33" s="309"/>
      <c r="N33" s="309"/>
    </row>
    <row r="34" spans="1:14" x14ac:dyDescent="0.25">
      <c r="A34" s="314"/>
      <c r="B34" s="310" t="s">
        <v>41</v>
      </c>
      <c r="C34" s="311"/>
      <c r="D34" s="311"/>
      <c r="E34" s="312"/>
      <c r="F34" s="312"/>
      <c r="G34" s="311"/>
      <c r="H34" s="311"/>
      <c r="I34" s="312"/>
      <c r="J34" s="311"/>
      <c r="K34" s="311"/>
      <c r="L34" s="311"/>
      <c r="M34" s="311"/>
      <c r="N34" s="311"/>
    </row>
    <row r="35" spans="1:14" x14ac:dyDescent="0.25">
      <c r="A35" s="316"/>
      <c r="B35" s="305" t="s">
        <v>86</v>
      </c>
      <c r="C35" s="306"/>
      <c r="D35" s="306"/>
      <c r="E35" s="306"/>
      <c r="F35" s="306"/>
      <c r="G35" s="306"/>
      <c r="H35" s="306"/>
      <c r="I35" s="306"/>
      <c r="J35" s="306"/>
      <c r="K35" s="306"/>
      <c r="L35" s="306"/>
      <c r="M35" s="306"/>
      <c r="N35" s="306"/>
    </row>
    <row r="36" spans="1:14" x14ac:dyDescent="0.25">
      <c r="A36" s="317"/>
      <c r="B36" s="307" t="s">
        <v>110</v>
      </c>
      <c r="C36" s="309"/>
      <c r="D36" s="309"/>
      <c r="E36" s="309"/>
      <c r="F36" s="309"/>
      <c r="G36" s="309"/>
      <c r="H36" s="309"/>
      <c r="I36" s="309"/>
      <c r="J36" s="309"/>
      <c r="K36" s="309"/>
      <c r="L36" s="309"/>
      <c r="M36" s="309"/>
      <c r="N36" s="309"/>
    </row>
    <row r="37" spans="1:14" x14ac:dyDescent="0.25">
      <c r="A37" s="314"/>
      <c r="B37" s="310" t="s">
        <v>41</v>
      </c>
      <c r="C37" s="311"/>
      <c r="D37" s="311"/>
      <c r="E37" s="312"/>
      <c r="F37" s="312"/>
      <c r="G37" s="311"/>
      <c r="H37" s="311"/>
      <c r="I37" s="312"/>
      <c r="J37" s="311"/>
      <c r="K37" s="311"/>
      <c r="L37" s="311"/>
      <c r="M37" s="311"/>
      <c r="N37" s="311"/>
    </row>
    <row r="38" spans="1:14" x14ac:dyDescent="0.25">
      <c r="A38" s="316"/>
      <c r="B38" s="305" t="s">
        <v>86</v>
      </c>
      <c r="C38" s="306"/>
      <c r="D38" s="306"/>
      <c r="E38" s="306"/>
      <c r="F38" s="306"/>
      <c r="G38" s="306"/>
      <c r="H38" s="306"/>
      <c r="I38" s="306"/>
      <c r="J38" s="306"/>
      <c r="K38" s="306"/>
      <c r="L38" s="306"/>
      <c r="M38" s="306"/>
      <c r="N38" s="306"/>
    </row>
    <row r="39" spans="1:14" ht="15.75" thickBot="1" x14ac:dyDescent="0.3">
      <c r="A39" s="317"/>
      <c r="B39" s="307" t="s">
        <v>110</v>
      </c>
      <c r="C39" s="309"/>
      <c r="D39" s="309"/>
      <c r="E39" s="309"/>
      <c r="F39" s="309"/>
      <c r="G39" s="309"/>
      <c r="H39" s="493"/>
      <c r="I39" s="309"/>
      <c r="J39" s="309"/>
      <c r="K39" s="309"/>
      <c r="L39" s="309"/>
      <c r="M39" s="309">
        <f>M37-M38</f>
        <v>0</v>
      </c>
      <c r="N39" s="309"/>
    </row>
    <row r="40" spans="1:14" ht="15.75" thickBot="1" x14ac:dyDescent="0.3">
      <c r="H40" s="494"/>
      <c r="I40" s="494">
        <f>I27+I30+I33+I36+I39</f>
        <v>0</v>
      </c>
      <c r="J40" s="494">
        <f>J27+J30+J33+J36+J39</f>
        <v>0</v>
      </c>
      <c r="K40" s="494">
        <f>K27+K30+K33+K36+K39</f>
        <v>0</v>
      </c>
      <c r="L40" s="494">
        <f t="shared" ref="L40" si="0">L27+L30+L33+L36+L39</f>
        <v>0</v>
      </c>
      <c r="M40" s="494">
        <f>M27+M30+M33+M36+M39</f>
        <v>0</v>
      </c>
      <c r="N40" s="494"/>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opLeftCell="I1" zoomScale="117" zoomScaleNormal="85" workbookViewId="0">
      <selection activeCell="L12" sqref="L12"/>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7" bestFit="1" customWidth="1"/>
    <col min="7" max="7" width="18.7109375" style="33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48</v>
      </c>
      <c r="B2" s="711"/>
      <c r="C2" s="711"/>
      <c r="D2" s="711"/>
      <c r="E2" s="711"/>
      <c r="F2" s="711"/>
      <c r="G2" s="711"/>
      <c r="H2" s="711"/>
      <c r="I2" s="711"/>
      <c r="J2" s="711"/>
      <c r="K2" s="711"/>
      <c r="L2" s="711"/>
      <c r="M2" s="711"/>
      <c r="N2" s="711"/>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65">
        <v>44713</v>
      </c>
      <c r="B4" s="466" t="s">
        <v>134</v>
      </c>
      <c r="C4" s="466"/>
      <c r="D4" s="516"/>
      <c r="E4" s="517"/>
      <c r="F4" s="517"/>
      <c r="G4" s="518">
        <v>-157300</v>
      </c>
      <c r="H4" s="519"/>
      <c r="I4" s="520"/>
      <c r="J4" s="521"/>
      <c r="K4" s="522"/>
      <c r="L4" s="213"/>
      <c r="M4" s="523"/>
      <c r="N4" s="524"/>
    </row>
    <row r="5" spans="1:14" s="22" customFormat="1" ht="13.5" customHeight="1" x14ac:dyDescent="0.25">
      <c r="A5" s="571">
        <v>44562</v>
      </c>
      <c r="B5" s="572" t="s">
        <v>116</v>
      </c>
      <c r="C5" s="572" t="s">
        <v>49</v>
      </c>
      <c r="D5" s="573" t="s">
        <v>14</v>
      </c>
      <c r="E5" s="574"/>
      <c r="F5" s="574">
        <v>200000</v>
      </c>
      <c r="G5" s="575">
        <f>G4-E5+F5</f>
        <v>42700</v>
      </c>
      <c r="H5" s="576" t="s">
        <v>42</v>
      </c>
      <c r="I5" s="576" t="s">
        <v>18</v>
      </c>
      <c r="J5" s="577" t="s">
        <v>138</v>
      </c>
      <c r="K5" s="197" t="s">
        <v>475</v>
      </c>
      <c r="L5" s="578" t="s">
        <v>45</v>
      </c>
      <c r="M5" s="589"/>
      <c r="N5" s="579"/>
    </row>
    <row r="6" spans="1:14" s="22" customFormat="1" ht="13.5" customHeight="1" x14ac:dyDescent="0.25">
      <c r="A6" s="196">
        <v>44713</v>
      </c>
      <c r="B6" s="197" t="s">
        <v>137</v>
      </c>
      <c r="C6" s="197" t="s">
        <v>120</v>
      </c>
      <c r="D6" s="198" t="s">
        <v>81</v>
      </c>
      <c r="E6" s="174">
        <v>200000</v>
      </c>
      <c r="F6" s="174"/>
      <c r="G6" s="336">
        <f t="shared" ref="G6:G18" si="0">G5-E6+F6</f>
        <v>-157300</v>
      </c>
      <c r="H6" s="570" t="s">
        <v>42</v>
      </c>
      <c r="I6" s="570" t="s">
        <v>18</v>
      </c>
      <c r="J6" s="457" t="s">
        <v>138</v>
      </c>
      <c r="K6" s="197" t="s">
        <v>475</v>
      </c>
      <c r="L6" s="197" t="s">
        <v>45</v>
      </c>
      <c r="M6" s="567"/>
      <c r="N6" s="568"/>
    </row>
    <row r="7" spans="1:14" x14ac:dyDescent="0.25">
      <c r="A7" s="580">
        <v>44713</v>
      </c>
      <c r="B7" s="581" t="s">
        <v>116</v>
      </c>
      <c r="C7" s="581" t="s">
        <v>49</v>
      </c>
      <c r="D7" s="582" t="s">
        <v>14</v>
      </c>
      <c r="E7" s="583"/>
      <c r="F7" s="583">
        <v>54000</v>
      </c>
      <c r="G7" s="584">
        <f>G6-E7+F7</f>
        <v>-103300</v>
      </c>
      <c r="H7" s="585" t="s">
        <v>42</v>
      </c>
      <c r="I7" s="586" t="s">
        <v>18</v>
      </c>
      <c r="J7" s="587" t="s">
        <v>147</v>
      </c>
      <c r="K7" s="197" t="s">
        <v>475</v>
      </c>
      <c r="L7" s="586" t="s">
        <v>45</v>
      </c>
      <c r="M7" s="586"/>
      <c r="N7" s="588"/>
    </row>
    <row r="8" spans="1:14" x14ac:dyDescent="0.25">
      <c r="A8" s="196">
        <v>44713</v>
      </c>
      <c r="B8" s="197" t="s">
        <v>145</v>
      </c>
      <c r="C8" s="197" t="s">
        <v>146</v>
      </c>
      <c r="D8" s="198" t="s">
        <v>14</v>
      </c>
      <c r="E8" s="180">
        <v>5000</v>
      </c>
      <c r="F8" s="174"/>
      <c r="G8" s="336">
        <f t="shared" ref="G8:G15" si="1">G7-E8+F8</f>
        <v>-108300</v>
      </c>
      <c r="H8" s="570" t="s">
        <v>42</v>
      </c>
      <c r="I8" s="177" t="s">
        <v>18</v>
      </c>
      <c r="J8" s="457" t="s">
        <v>147</v>
      </c>
      <c r="K8" s="197" t="s">
        <v>475</v>
      </c>
      <c r="L8" s="177" t="s">
        <v>45</v>
      </c>
      <c r="M8" s="177"/>
      <c r="N8" s="568" t="s">
        <v>139</v>
      </c>
    </row>
    <row r="9" spans="1:14" x14ac:dyDescent="0.25">
      <c r="A9" s="196">
        <v>44713</v>
      </c>
      <c r="B9" s="197" t="s">
        <v>142</v>
      </c>
      <c r="C9" s="197" t="s">
        <v>143</v>
      </c>
      <c r="D9" s="198" t="s">
        <v>14</v>
      </c>
      <c r="E9" s="180">
        <v>9000</v>
      </c>
      <c r="F9" s="174"/>
      <c r="G9" s="336">
        <f t="shared" si="1"/>
        <v>-117300</v>
      </c>
      <c r="H9" s="570" t="s">
        <v>42</v>
      </c>
      <c r="I9" s="177" t="s">
        <v>18</v>
      </c>
      <c r="J9" s="457" t="s">
        <v>147</v>
      </c>
      <c r="K9" s="197" t="s">
        <v>475</v>
      </c>
      <c r="L9" s="177" t="s">
        <v>45</v>
      </c>
      <c r="M9" s="177"/>
      <c r="N9" s="568"/>
    </row>
    <row r="10" spans="1:14" x14ac:dyDescent="0.25">
      <c r="A10" s="196">
        <v>44713</v>
      </c>
      <c r="B10" s="197" t="s">
        <v>145</v>
      </c>
      <c r="C10" s="197" t="s">
        <v>146</v>
      </c>
      <c r="D10" s="198" t="s">
        <v>14</v>
      </c>
      <c r="E10" s="180">
        <v>7000</v>
      </c>
      <c r="F10" s="174"/>
      <c r="G10" s="336">
        <f t="shared" si="1"/>
        <v>-124300</v>
      </c>
      <c r="H10" s="570" t="s">
        <v>42</v>
      </c>
      <c r="I10" s="177" t="s">
        <v>18</v>
      </c>
      <c r="J10" s="457" t="s">
        <v>147</v>
      </c>
      <c r="K10" s="197" t="s">
        <v>475</v>
      </c>
      <c r="L10" s="177" t="s">
        <v>45</v>
      </c>
      <c r="M10" s="177"/>
      <c r="N10" s="568" t="s">
        <v>140</v>
      </c>
    </row>
    <row r="11" spans="1:14" x14ac:dyDescent="0.25">
      <c r="A11" s="196">
        <v>44713</v>
      </c>
      <c r="B11" s="197" t="s">
        <v>144</v>
      </c>
      <c r="C11" s="197" t="s">
        <v>143</v>
      </c>
      <c r="D11" s="198" t="s">
        <v>14</v>
      </c>
      <c r="E11" s="180">
        <v>10000</v>
      </c>
      <c r="F11" s="174"/>
      <c r="G11" s="336">
        <f t="shared" si="1"/>
        <v>-134300</v>
      </c>
      <c r="H11" s="570" t="s">
        <v>42</v>
      </c>
      <c r="I11" s="177" t="s">
        <v>18</v>
      </c>
      <c r="J11" s="457" t="s">
        <v>147</v>
      </c>
      <c r="K11" s="197" t="s">
        <v>475</v>
      </c>
      <c r="L11" s="177" t="s">
        <v>45</v>
      </c>
      <c r="M11" s="177"/>
      <c r="N11" s="568"/>
    </row>
    <row r="12" spans="1:14" x14ac:dyDescent="0.25">
      <c r="A12" s="196">
        <v>44713</v>
      </c>
      <c r="B12" s="197" t="s">
        <v>145</v>
      </c>
      <c r="C12" s="197" t="s">
        <v>146</v>
      </c>
      <c r="D12" s="198" t="s">
        <v>14</v>
      </c>
      <c r="E12" s="180">
        <v>6000</v>
      </c>
      <c r="F12" s="174"/>
      <c r="G12" s="336">
        <f t="shared" si="1"/>
        <v>-140300</v>
      </c>
      <c r="H12" s="570" t="s">
        <v>42</v>
      </c>
      <c r="I12" s="177" t="s">
        <v>18</v>
      </c>
      <c r="J12" s="457" t="s">
        <v>147</v>
      </c>
      <c r="K12" s="197" t="s">
        <v>475</v>
      </c>
      <c r="L12" s="177" t="s">
        <v>45</v>
      </c>
      <c r="M12" s="177"/>
      <c r="N12" s="568" t="s">
        <v>141</v>
      </c>
    </row>
    <row r="13" spans="1:14" ht="15" customHeight="1" x14ac:dyDescent="0.25">
      <c r="A13" s="196">
        <v>44713</v>
      </c>
      <c r="B13" s="197" t="s">
        <v>209</v>
      </c>
      <c r="C13" s="197" t="s">
        <v>49</v>
      </c>
      <c r="D13" s="198" t="s">
        <v>14</v>
      </c>
      <c r="E13" s="180"/>
      <c r="F13" s="174">
        <v>590000</v>
      </c>
      <c r="G13" s="336">
        <f t="shared" si="1"/>
        <v>449700</v>
      </c>
      <c r="H13" s="570" t="s">
        <v>42</v>
      </c>
      <c r="I13" s="177" t="s">
        <v>18</v>
      </c>
      <c r="J13" s="457" t="s">
        <v>150</v>
      </c>
      <c r="K13" s="197" t="s">
        <v>475</v>
      </c>
      <c r="L13" s="177" t="s">
        <v>45</v>
      </c>
      <c r="M13" s="177"/>
      <c r="N13" s="568"/>
    </row>
    <row r="14" spans="1:14" x14ac:dyDescent="0.25">
      <c r="A14" s="580">
        <v>44718</v>
      </c>
      <c r="B14" s="581" t="s">
        <v>116</v>
      </c>
      <c r="C14" s="581" t="s">
        <v>49</v>
      </c>
      <c r="D14" s="582" t="s">
        <v>14</v>
      </c>
      <c r="E14" s="590"/>
      <c r="F14" s="583">
        <v>40000</v>
      </c>
      <c r="G14" s="584">
        <f t="shared" si="1"/>
        <v>489700</v>
      </c>
      <c r="H14" s="585" t="s">
        <v>42</v>
      </c>
      <c r="I14" s="586" t="s">
        <v>18</v>
      </c>
      <c r="J14" s="587" t="s">
        <v>151</v>
      </c>
      <c r="K14" s="197" t="s">
        <v>475</v>
      </c>
      <c r="L14" s="586" t="s">
        <v>45</v>
      </c>
      <c r="M14" s="586"/>
      <c r="N14" s="588"/>
    </row>
    <row r="15" spans="1:14" x14ac:dyDescent="0.25">
      <c r="A15" s="580">
        <v>44718</v>
      </c>
      <c r="B15" s="581" t="s">
        <v>116</v>
      </c>
      <c r="C15" s="581" t="s">
        <v>49</v>
      </c>
      <c r="D15" s="582" t="s">
        <v>14</v>
      </c>
      <c r="E15" s="590"/>
      <c r="F15" s="591">
        <v>65000</v>
      </c>
      <c r="G15" s="584">
        <f t="shared" si="1"/>
        <v>554700</v>
      </c>
      <c r="H15" s="592" t="s">
        <v>42</v>
      </c>
      <c r="I15" s="593" t="s">
        <v>18</v>
      </c>
      <c r="J15" s="587" t="s">
        <v>152</v>
      </c>
      <c r="K15" s="197" t="s">
        <v>475</v>
      </c>
      <c r="L15" s="593" t="s">
        <v>45</v>
      </c>
      <c r="M15" s="593"/>
      <c r="N15" s="595"/>
    </row>
    <row r="16" spans="1:14" x14ac:dyDescent="0.25">
      <c r="A16" s="580">
        <v>44718</v>
      </c>
      <c r="B16" s="581" t="s">
        <v>116</v>
      </c>
      <c r="C16" s="581" t="s">
        <v>49</v>
      </c>
      <c r="D16" s="582" t="s">
        <v>14</v>
      </c>
      <c r="E16" s="590"/>
      <c r="F16" s="583">
        <v>50000</v>
      </c>
      <c r="G16" s="584">
        <f t="shared" si="0"/>
        <v>604700</v>
      </c>
      <c r="H16" s="585" t="s">
        <v>42</v>
      </c>
      <c r="I16" s="586" t="s">
        <v>18</v>
      </c>
      <c r="J16" s="587" t="s">
        <v>156</v>
      </c>
      <c r="K16" s="197" t="s">
        <v>475</v>
      </c>
      <c r="L16" s="586" t="s">
        <v>45</v>
      </c>
      <c r="M16" s="586"/>
      <c r="N16" s="595"/>
    </row>
    <row r="17" spans="1:14" x14ac:dyDescent="0.25">
      <c r="A17" s="196">
        <v>44718</v>
      </c>
      <c r="B17" s="197" t="s">
        <v>145</v>
      </c>
      <c r="C17" s="197" t="s">
        <v>146</v>
      </c>
      <c r="D17" s="198" t="s">
        <v>14</v>
      </c>
      <c r="E17" s="192">
        <v>7000</v>
      </c>
      <c r="F17" s="541"/>
      <c r="G17" s="336">
        <f t="shared" si="0"/>
        <v>597700</v>
      </c>
      <c r="H17" s="322" t="s">
        <v>42</v>
      </c>
      <c r="I17" s="177" t="s">
        <v>18</v>
      </c>
      <c r="J17" s="457" t="s">
        <v>151</v>
      </c>
      <c r="K17" s="197" t="s">
        <v>475</v>
      </c>
      <c r="L17" s="177" t="s">
        <v>45</v>
      </c>
      <c r="M17" s="177"/>
      <c r="N17" s="179" t="s">
        <v>425</v>
      </c>
    </row>
    <row r="18" spans="1:14" ht="15.75" customHeight="1" x14ac:dyDescent="0.25">
      <c r="A18" s="196">
        <v>44718</v>
      </c>
      <c r="B18" s="197" t="s">
        <v>145</v>
      </c>
      <c r="C18" s="197" t="s">
        <v>146</v>
      </c>
      <c r="D18" s="198" t="s">
        <v>14</v>
      </c>
      <c r="E18" s="203">
        <v>7000</v>
      </c>
      <c r="F18" s="184"/>
      <c r="G18" s="336">
        <f t="shared" si="0"/>
        <v>590700</v>
      </c>
      <c r="H18" s="322" t="s">
        <v>42</v>
      </c>
      <c r="I18" s="177" t="s">
        <v>18</v>
      </c>
      <c r="J18" s="457" t="s">
        <v>151</v>
      </c>
      <c r="K18" s="197" t="s">
        <v>475</v>
      </c>
      <c r="L18" s="177" t="s">
        <v>45</v>
      </c>
      <c r="M18" s="177"/>
      <c r="N18" s="179" t="s">
        <v>174</v>
      </c>
    </row>
    <row r="19" spans="1:14" x14ac:dyDescent="0.25">
      <c r="A19" s="196">
        <v>44718</v>
      </c>
      <c r="B19" s="197" t="s">
        <v>149</v>
      </c>
      <c r="C19" s="197" t="s">
        <v>49</v>
      </c>
      <c r="D19" s="198" t="s">
        <v>14</v>
      </c>
      <c r="E19" s="184"/>
      <c r="F19" s="174">
        <v>-26000</v>
      </c>
      <c r="G19" s="336">
        <f t="shared" ref="G19:G86" si="2">G18-E19+F19</f>
        <v>564700</v>
      </c>
      <c r="H19" s="322" t="s">
        <v>42</v>
      </c>
      <c r="I19" s="177" t="s">
        <v>18</v>
      </c>
      <c r="J19" s="457" t="s">
        <v>151</v>
      </c>
      <c r="K19" s="197" t="s">
        <v>475</v>
      </c>
      <c r="L19" s="177" t="s">
        <v>45</v>
      </c>
      <c r="M19" s="177"/>
      <c r="N19" s="179"/>
    </row>
    <row r="20" spans="1:14" x14ac:dyDescent="0.25">
      <c r="A20" s="580">
        <v>44719</v>
      </c>
      <c r="B20" s="581" t="s">
        <v>116</v>
      </c>
      <c r="C20" s="581" t="s">
        <v>49</v>
      </c>
      <c r="D20" s="582" t="s">
        <v>14</v>
      </c>
      <c r="E20" s="590"/>
      <c r="F20" s="583">
        <v>22000</v>
      </c>
      <c r="G20" s="584">
        <f t="shared" si="2"/>
        <v>586700</v>
      </c>
      <c r="H20" s="585" t="s">
        <v>42</v>
      </c>
      <c r="I20" s="586" t="s">
        <v>18</v>
      </c>
      <c r="J20" s="587" t="s">
        <v>153</v>
      </c>
      <c r="K20" s="197" t="s">
        <v>475</v>
      </c>
      <c r="L20" s="586" t="s">
        <v>45</v>
      </c>
      <c r="M20" s="586"/>
      <c r="N20" s="595"/>
    </row>
    <row r="21" spans="1:14" x14ac:dyDescent="0.25">
      <c r="A21" s="580">
        <v>44719</v>
      </c>
      <c r="B21" s="595" t="s">
        <v>116</v>
      </c>
      <c r="C21" s="595" t="s">
        <v>49</v>
      </c>
      <c r="D21" s="597" t="s">
        <v>14</v>
      </c>
      <c r="E21" s="590"/>
      <c r="F21" s="583">
        <v>162000</v>
      </c>
      <c r="G21" s="584">
        <f t="shared" si="2"/>
        <v>748700</v>
      </c>
      <c r="H21" s="585" t="s">
        <v>42</v>
      </c>
      <c r="I21" s="586" t="s">
        <v>18</v>
      </c>
      <c r="J21" s="587" t="s">
        <v>167</v>
      </c>
      <c r="K21" s="197" t="s">
        <v>475</v>
      </c>
      <c r="L21" s="586" t="s">
        <v>45</v>
      </c>
      <c r="M21" s="586"/>
      <c r="N21" s="595"/>
    </row>
    <row r="22" spans="1:14" x14ac:dyDescent="0.25">
      <c r="A22" s="580">
        <v>44719</v>
      </c>
      <c r="B22" s="595" t="s">
        <v>116</v>
      </c>
      <c r="C22" s="595" t="s">
        <v>49</v>
      </c>
      <c r="D22" s="597" t="s">
        <v>14</v>
      </c>
      <c r="E22" s="590"/>
      <c r="F22" s="583">
        <v>60000</v>
      </c>
      <c r="G22" s="584">
        <f t="shared" si="2"/>
        <v>808700</v>
      </c>
      <c r="H22" s="585" t="s">
        <v>42</v>
      </c>
      <c r="I22" s="586" t="s">
        <v>18</v>
      </c>
      <c r="J22" s="587" t="s">
        <v>184</v>
      </c>
      <c r="K22" s="197" t="s">
        <v>475</v>
      </c>
      <c r="L22" s="586" t="s">
        <v>45</v>
      </c>
      <c r="M22" s="586"/>
      <c r="N22" s="595"/>
    </row>
    <row r="23" spans="1:14" x14ac:dyDescent="0.25">
      <c r="A23" s="196">
        <v>44719</v>
      </c>
      <c r="B23" s="197" t="s">
        <v>145</v>
      </c>
      <c r="C23" s="197" t="s">
        <v>146</v>
      </c>
      <c r="D23" s="532" t="s">
        <v>14</v>
      </c>
      <c r="E23" s="192">
        <v>6000</v>
      </c>
      <c r="F23" s="174"/>
      <c r="G23" s="336">
        <f t="shared" si="2"/>
        <v>802700</v>
      </c>
      <c r="H23" s="322" t="s">
        <v>42</v>
      </c>
      <c r="I23" s="177" t="s">
        <v>18</v>
      </c>
      <c r="J23" s="457" t="s">
        <v>153</v>
      </c>
      <c r="K23" s="197" t="s">
        <v>475</v>
      </c>
      <c r="L23" s="177" t="s">
        <v>45</v>
      </c>
      <c r="M23" s="177"/>
      <c r="N23" s="179" t="s">
        <v>172</v>
      </c>
    </row>
    <row r="24" spans="1:14" x14ac:dyDescent="0.25">
      <c r="A24" s="196">
        <v>44719</v>
      </c>
      <c r="B24" s="197" t="s">
        <v>145</v>
      </c>
      <c r="C24" s="197" t="s">
        <v>146</v>
      </c>
      <c r="D24" s="532" t="s">
        <v>14</v>
      </c>
      <c r="E24" s="192">
        <v>4000</v>
      </c>
      <c r="F24" s="174"/>
      <c r="G24" s="336">
        <f t="shared" si="2"/>
        <v>798700</v>
      </c>
      <c r="H24" s="322" t="s">
        <v>42</v>
      </c>
      <c r="I24" s="177" t="s">
        <v>18</v>
      </c>
      <c r="J24" s="457" t="s">
        <v>153</v>
      </c>
      <c r="K24" s="197" t="s">
        <v>475</v>
      </c>
      <c r="L24" s="177" t="s">
        <v>45</v>
      </c>
      <c r="M24" s="177"/>
      <c r="N24" s="179" t="s">
        <v>173</v>
      </c>
    </row>
    <row r="25" spans="1:14" x14ac:dyDescent="0.25">
      <c r="A25" s="196">
        <v>44719</v>
      </c>
      <c r="B25" s="197" t="s">
        <v>145</v>
      </c>
      <c r="C25" s="197" t="s">
        <v>146</v>
      </c>
      <c r="D25" s="532" t="s">
        <v>14</v>
      </c>
      <c r="E25" s="192">
        <v>6000</v>
      </c>
      <c r="F25" s="174"/>
      <c r="G25" s="336">
        <f t="shared" si="2"/>
        <v>792700</v>
      </c>
      <c r="H25" s="322" t="s">
        <v>42</v>
      </c>
      <c r="I25" s="177" t="s">
        <v>18</v>
      </c>
      <c r="J25" s="457" t="s">
        <v>153</v>
      </c>
      <c r="K25" s="197" t="s">
        <v>475</v>
      </c>
      <c r="L25" s="177" t="s">
        <v>45</v>
      </c>
      <c r="M25" s="177"/>
      <c r="N25" s="179" t="s">
        <v>174</v>
      </c>
    </row>
    <row r="26" spans="1:14" x14ac:dyDescent="0.25">
      <c r="A26" s="196">
        <v>44719</v>
      </c>
      <c r="B26" s="197" t="s">
        <v>145</v>
      </c>
      <c r="C26" s="197" t="s">
        <v>146</v>
      </c>
      <c r="D26" s="532" t="s">
        <v>14</v>
      </c>
      <c r="E26" s="184">
        <v>4000</v>
      </c>
      <c r="F26" s="174"/>
      <c r="G26" s="336">
        <f t="shared" si="2"/>
        <v>788700</v>
      </c>
      <c r="H26" s="322" t="s">
        <v>42</v>
      </c>
      <c r="I26" s="177" t="s">
        <v>18</v>
      </c>
      <c r="J26" s="457" t="s">
        <v>153</v>
      </c>
      <c r="K26" s="197" t="s">
        <v>475</v>
      </c>
      <c r="L26" s="177" t="s">
        <v>45</v>
      </c>
      <c r="M26" s="177"/>
      <c r="N26" s="179" t="s">
        <v>175</v>
      </c>
    </row>
    <row r="27" spans="1:14" x14ac:dyDescent="0.25">
      <c r="A27" s="196">
        <v>44719</v>
      </c>
      <c r="B27" s="197" t="s">
        <v>145</v>
      </c>
      <c r="C27" s="197" t="s">
        <v>146</v>
      </c>
      <c r="D27" s="532" t="s">
        <v>14</v>
      </c>
      <c r="E27" s="184">
        <v>4000</v>
      </c>
      <c r="F27" s="174"/>
      <c r="G27" s="336">
        <f t="shared" si="2"/>
        <v>784700</v>
      </c>
      <c r="H27" s="322" t="s">
        <v>42</v>
      </c>
      <c r="I27" s="177" t="s">
        <v>18</v>
      </c>
      <c r="J27" s="457" t="s">
        <v>153</v>
      </c>
      <c r="K27" s="197" t="s">
        <v>475</v>
      </c>
      <c r="L27" s="177" t="s">
        <v>45</v>
      </c>
      <c r="M27" s="177"/>
      <c r="N27" s="179" t="s">
        <v>176</v>
      </c>
    </row>
    <row r="28" spans="1:14" x14ac:dyDescent="0.25">
      <c r="A28" s="196">
        <v>44719</v>
      </c>
      <c r="B28" s="197" t="s">
        <v>145</v>
      </c>
      <c r="C28" s="197" t="s">
        <v>146</v>
      </c>
      <c r="D28" s="532" t="s">
        <v>14</v>
      </c>
      <c r="E28" s="537">
        <v>6000</v>
      </c>
      <c r="F28" s="184"/>
      <c r="G28" s="335">
        <f t="shared" si="2"/>
        <v>778700</v>
      </c>
      <c r="H28" s="448" t="s">
        <v>42</v>
      </c>
      <c r="I28" s="208" t="s">
        <v>18</v>
      </c>
      <c r="J28" s="457" t="s">
        <v>153</v>
      </c>
      <c r="K28" s="197" t="s">
        <v>475</v>
      </c>
      <c r="L28" s="208" t="s">
        <v>45</v>
      </c>
      <c r="M28" s="208"/>
      <c r="N28" s="543" t="s">
        <v>177</v>
      </c>
    </row>
    <row r="29" spans="1:14" x14ac:dyDescent="0.25">
      <c r="A29" s="196">
        <v>44719</v>
      </c>
      <c r="B29" s="207" t="s">
        <v>178</v>
      </c>
      <c r="C29" s="207" t="s">
        <v>179</v>
      </c>
      <c r="D29" s="542" t="s">
        <v>81</v>
      </c>
      <c r="E29" s="666">
        <v>5000</v>
      </c>
      <c r="F29" s="184"/>
      <c r="G29" s="335">
        <f t="shared" si="2"/>
        <v>773700</v>
      </c>
      <c r="H29" s="448" t="s">
        <v>42</v>
      </c>
      <c r="I29" s="208" t="s">
        <v>18</v>
      </c>
      <c r="J29" s="207" t="s">
        <v>168</v>
      </c>
      <c r="K29" s="197" t="s">
        <v>475</v>
      </c>
      <c r="L29" s="208" t="s">
        <v>45</v>
      </c>
      <c r="M29" s="208"/>
      <c r="N29" s="543"/>
    </row>
    <row r="30" spans="1:14" x14ac:dyDescent="0.25">
      <c r="A30" s="196">
        <v>44719</v>
      </c>
      <c r="B30" s="207" t="s">
        <v>180</v>
      </c>
      <c r="C30" s="207" t="s">
        <v>179</v>
      </c>
      <c r="D30" s="542" t="s">
        <v>81</v>
      </c>
      <c r="E30" s="537">
        <v>8000</v>
      </c>
      <c r="F30" s="184"/>
      <c r="G30" s="335">
        <f t="shared" si="2"/>
        <v>765700</v>
      </c>
      <c r="H30" s="448" t="s">
        <v>42</v>
      </c>
      <c r="I30" s="208" t="s">
        <v>18</v>
      </c>
      <c r="J30" s="207" t="s">
        <v>427</v>
      </c>
      <c r="K30" s="197" t="s">
        <v>475</v>
      </c>
      <c r="L30" s="208" t="s">
        <v>45</v>
      </c>
      <c r="M30" s="208"/>
      <c r="N30" s="543"/>
    </row>
    <row r="31" spans="1:14" ht="15.75" customHeight="1" x14ac:dyDescent="0.25">
      <c r="A31" s="196">
        <v>44719</v>
      </c>
      <c r="B31" s="207" t="s">
        <v>181</v>
      </c>
      <c r="C31" s="207" t="s">
        <v>179</v>
      </c>
      <c r="D31" s="542" t="s">
        <v>81</v>
      </c>
      <c r="E31" s="184">
        <v>39000</v>
      </c>
      <c r="F31" s="184"/>
      <c r="G31" s="335">
        <f t="shared" si="2"/>
        <v>726700</v>
      </c>
      <c r="H31" s="448" t="s">
        <v>42</v>
      </c>
      <c r="I31" s="208" t="s">
        <v>18</v>
      </c>
      <c r="J31" s="207" t="s">
        <v>428</v>
      </c>
      <c r="K31" s="197" t="s">
        <v>475</v>
      </c>
      <c r="L31" s="208" t="s">
        <v>45</v>
      </c>
      <c r="M31" s="208"/>
      <c r="N31" s="543"/>
    </row>
    <row r="32" spans="1:14" x14ac:dyDescent="0.25">
      <c r="A32" s="196">
        <v>44719</v>
      </c>
      <c r="B32" s="207" t="s">
        <v>182</v>
      </c>
      <c r="C32" s="207" t="s">
        <v>179</v>
      </c>
      <c r="D32" s="542" t="s">
        <v>81</v>
      </c>
      <c r="E32" s="184">
        <v>84000</v>
      </c>
      <c r="F32" s="184"/>
      <c r="G32" s="335">
        <f t="shared" si="2"/>
        <v>642700</v>
      </c>
      <c r="H32" s="448" t="s">
        <v>42</v>
      </c>
      <c r="I32" s="208" t="s">
        <v>18</v>
      </c>
      <c r="J32" s="207" t="s">
        <v>427</v>
      </c>
      <c r="K32" s="197" t="s">
        <v>475</v>
      </c>
      <c r="L32" s="208" t="s">
        <v>45</v>
      </c>
      <c r="M32" s="208"/>
      <c r="N32" s="543"/>
    </row>
    <row r="33" spans="1:14" x14ac:dyDescent="0.25">
      <c r="A33" s="196">
        <v>44719</v>
      </c>
      <c r="B33" s="207" t="s">
        <v>183</v>
      </c>
      <c r="C33" s="207" t="s">
        <v>179</v>
      </c>
      <c r="D33" s="542" t="s">
        <v>81</v>
      </c>
      <c r="E33" s="184">
        <v>8600</v>
      </c>
      <c r="F33" s="184"/>
      <c r="G33" s="335">
        <f t="shared" si="2"/>
        <v>634100</v>
      </c>
      <c r="H33" s="448" t="s">
        <v>42</v>
      </c>
      <c r="I33" s="208" t="s">
        <v>18</v>
      </c>
      <c r="J33" s="207" t="s">
        <v>427</v>
      </c>
      <c r="K33" s="197" t="s">
        <v>475</v>
      </c>
      <c r="L33" s="208" t="s">
        <v>45</v>
      </c>
      <c r="M33" s="208"/>
      <c r="N33" s="543"/>
    </row>
    <row r="34" spans="1:14" x14ac:dyDescent="0.25">
      <c r="A34" s="196">
        <v>44719</v>
      </c>
      <c r="B34" s="207" t="s">
        <v>185</v>
      </c>
      <c r="C34" s="207" t="s">
        <v>188</v>
      </c>
      <c r="D34" s="542" t="s">
        <v>81</v>
      </c>
      <c r="E34" s="184">
        <v>20000</v>
      </c>
      <c r="F34" s="184"/>
      <c r="G34" s="335">
        <f t="shared" si="2"/>
        <v>614100</v>
      </c>
      <c r="H34" s="211" t="s">
        <v>42</v>
      </c>
      <c r="I34" s="208" t="s">
        <v>18</v>
      </c>
      <c r="J34" s="207" t="s">
        <v>429</v>
      </c>
      <c r="K34" s="197" t="s">
        <v>475</v>
      </c>
      <c r="L34" s="208" t="s">
        <v>45</v>
      </c>
      <c r="M34" s="208"/>
      <c r="N34" s="543"/>
    </row>
    <row r="35" spans="1:14" x14ac:dyDescent="0.25">
      <c r="A35" s="196">
        <v>44719</v>
      </c>
      <c r="B35" s="197" t="s">
        <v>186</v>
      </c>
      <c r="C35" s="197" t="s">
        <v>188</v>
      </c>
      <c r="D35" s="198" t="s">
        <v>81</v>
      </c>
      <c r="E35" s="192">
        <v>15000</v>
      </c>
      <c r="F35" s="174"/>
      <c r="G35" s="336">
        <f t="shared" si="2"/>
        <v>599100</v>
      </c>
      <c r="H35" s="322" t="s">
        <v>42</v>
      </c>
      <c r="I35" s="177" t="s">
        <v>18</v>
      </c>
      <c r="J35" s="207" t="s">
        <v>429</v>
      </c>
      <c r="K35" s="197" t="s">
        <v>475</v>
      </c>
      <c r="L35" s="177" t="s">
        <v>45</v>
      </c>
      <c r="M35" s="177"/>
      <c r="N35" s="179"/>
    </row>
    <row r="36" spans="1:14" x14ac:dyDescent="0.25">
      <c r="A36" s="196">
        <v>44719</v>
      </c>
      <c r="B36" s="179" t="s">
        <v>187</v>
      </c>
      <c r="C36" s="179" t="s">
        <v>120</v>
      </c>
      <c r="D36" s="205" t="s">
        <v>81</v>
      </c>
      <c r="E36" s="192">
        <v>25000</v>
      </c>
      <c r="F36" s="174"/>
      <c r="G36" s="336">
        <f t="shared" si="2"/>
        <v>574100</v>
      </c>
      <c r="H36" s="322" t="s">
        <v>42</v>
      </c>
      <c r="I36" s="177" t="s">
        <v>18</v>
      </c>
      <c r="J36" s="207" t="s">
        <v>429</v>
      </c>
      <c r="K36" s="197" t="s">
        <v>475</v>
      </c>
      <c r="L36" s="177" t="s">
        <v>45</v>
      </c>
      <c r="M36" s="177"/>
      <c r="N36" s="179"/>
    </row>
    <row r="37" spans="1:14" x14ac:dyDescent="0.25">
      <c r="A37" s="196">
        <v>44720</v>
      </c>
      <c r="B37" s="179" t="s">
        <v>149</v>
      </c>
      <c r="C37" s="179" t="s">
        <v>49</v>
      </c>
      <c r="D37" s="205" t="s">
        <v>81</v>
      </c>
      <c r="E37" s="192"/>
      <c r="F37" s="174">
        <v>-22400</v>
      </c>
      <c r="G37" s="336">
        <f t="shared" si="2"/>
        <v>551700</v>
      </c>
      <c r="H37" s="322" t="s">
        <v>42</v>
      </c>
      <c r="I37" s="177" t="s">
        <v>18</v>
      </c>
      <c r="J37" s="207" t="s">
        <v>167</v>
      </c>
      <c r="K37" s="197" t="s">
        <v>475</v>
      </c>
      <c r="L37" s="177" t="s">
        <v>45</v>
      </c>
      <c r="M37" s="177"/>
      <c r="N37" s="179"/>
    </row>
    <row r="38" spans="1:14" x14ac:dyDescent="0.25">
      <c r="A38" s="580">
        <v>44725</v>
      </c>
      <c r="B38" s="595" t="s">
        <v>116</v>
      </c>
      <c r="C38" s="595" t="s">
        <v>49</v>
      </c>
      <c r="D38" s="597" t="s">
        <v>14</v>
      </c>
      <c r="E38" s="590"/>
      <c r="F38" s="583">
        <v>20000</v>
      </c>
      <c r="G38" s="584">
        <f t="shared" si="2"/>
        <v>571700</v>
      </c>
      <c r="H38" s="585" t="s">
        <v>42</v>
      </c>
      <c r="I38" s="586" t="s">
        <v>18</v>
      </c>
      <c r="J38" s="594" t="s">
        <v>437</v>
      </c>
      <c r="K38" s="197" t="s">
        <v>475</v>
      </c>
      <c r="L38" s="586" t="s">
        <v>45</v>
      </c>
      <c r="M38" s="586"/>
      <c r="N38" s="595"/>
    </row>
    <row r="39" spans="1:14" x14ac:dyDescent="0.25">
      <c r="A39" s="196">
        <v>44725</v>
      </c>
      <c r="B39" s="179" t="s">
        <v>248</v>
      </c>
      <c r="C39" s="179" t="s">
        <v>188</v>
      </c>
      <c r="D39" s="205" t="s">
        <v>81</v>
      </c>
      <c r="E39" s="184">
        <v>50000</v>
      </c>
      <c r="F39" s="174"/>
      <c r="G39" s="336">
        <f>G38-E39+F39</f>
        <v>521700</v>
      </c>
      <c r="H39" s="322" t="s">
        <v>42</v>
      </c>
      <c r="I39" s="177" t="s">
        <v>18</v>
      </c>
      <c r="J39" s="207" t="s">
        <v>438</v>
      </c>
      <c r="K39" s="197" t="s">
        <v>475</v>
      </c>
      <c r="L39" s="177" t="s">
        <v>45</v>
      </c>
      <c r="M39" s="177"/>
      <c r="N39" s="179"/>
    </row>
    <row r="40" spans="1:14" x14ac:dyDescent="0.25">
      <c r="A40" s="580">
        <v>44725</v>
      </c>
      <c r="B40" s="595" t="s">
        <v>116</v>
      </c>
      <c r="C40" s="595" t="s">
        <v>49</v>
      </c>
      <c r="D40" s="597" t="s">
        <v>14</v>
      </c>
      <c r="E40" s="591"/>
      <c r="F40" s="583">
        <v>17000</v>
      </c>
      <c r="G40" s="584">
        <f t="shared" ref="G40:G48" si="3">G39-E40+F40</f>
        <v>538700</v>
      </c>
      <c r="H40" s="585" t="s">
        <v>42</v>
      </c>
      <c r="I40" s="586" t="s">
        <v>18</v>
      </c>
      <c r="J40" s="668" t="s">
        <v>439</v>
      </c>
      <c r="K40" s="197" t="s">
        <v>475</v>
      </c>
      <c r="L40" s="586" t="s">
        <v>45</v>
      </c>
      <c r="M40" s="586"/>
      <c r="N40" s="595"/>
    </row>
    <row r="41" spans="1:14" x14ac:dyDescent="0.25">
      <c r="A41" s="196">
        <v>44725</v>
      </c>
      <c r="B41" s="179" t="s">
        <v>145</v>
      </c>
      <c r="C41" s="179" t="s">
        <v>146</v>
      </c>
      <c r="D41" s="205" t="s">
        <v>14</v>
      </c>
      <c r="E41" s="184">
        <v>6000</v>
      </c>
      <c r="F41" s="174"/>
      <c r="G41" s="336">
        <f t="shared" si="3"/>
        <v>532700</v>
      </c>
      <c r="H41" s="322" t="s">
        <v>42</v>
      </c>
      <c r="I41" s="177" t="s">
        <v>18</v>
      </c>
      <c r="J41" s="620" t="s">
        <v>439</v>
      </c>
      <c r="K41" s="197" t="s">
        <v>475</v>
      </c>
      <c r="L41" s="177" t="s">
        <v>45</v>
      </c>
      <c r="M41" s="177"/>
      <c r="N41" s="179" t="s">
        <v>255</v>
      </c>
    </row>
    <row r="42" spans="1:14" x14ac:dyDescent="0.25">
      <c r="A42" s="196">
        <v>44725</v>
      </c>
      <c r="B42" s="179" t="s">
        <v>145</v>
      </c>
      <c r="C42" s="179" t="s">
        <v>146</v>
      </c>
      <c r="D42" s="205" t="s">
        <v>14</v>
      </c>
      <c r="E42" s="192">
        <v>4000</v>
      </c>
      <c r="F42" s="174"/>
      <c r="G42" s="336">
        <f t="shared" si="3"/>
        <v>528700</v>
      </c>
      <c r="H42" s="322" t="s">
        <v>42</v>
      </c>
      <c r="I42" s="177" t="s">
        <v>18</v>
      </c>
      <c r="J42" s="620" t="s">
        <v>439</v>
      </c>
      <c r="K42" s="197" t="s">
        <v>475</v>
      </c>
      <c r="L42" s="177" t="s">
        <v>45</v>
      </c>
      <c r="M42" s="177"/>
      <c r="N42" s="179" t="s">
        <v>256</v>
      </c>
    </row>
    <row r="43" spans="1:14" x14ac:dyDescent="0.25">
      <c r="A43" s="196">
        <v>44725</v>
      </c>
      <c r="B43" s="179" t="s">
        <v>145</v>
      </c>
      <c r="C43" s="179" t="s">
        <v>146</v>
      </c>
      <c r="D43" s="198" t="s">
        <v>14</v>
      </c>
      <c r="E43" s="184">
        <v>6000</v>
      </c>
      <c r="F43" s="174"/>
      <c r="G43" s="336">
        <f t="shared" si="3"/>
        <v>522700</v>
      </c>
      <c r="H43" s="322" t="s">
        <v>42</v>
      </c>
      <c r="I43" s="177" t="s">
        <v>18</v>
      </c>
      <c r="J43" s="620" t="s">
        <v>439</v>
      </c>
      <c r="K43" s="197" t="s">
        <v>475</v>
      </c>
      <c r="L43" s="177" t="s">
        <v>45</v>
      </c>
      <c r="M43" s="177"/>
      <c r="N43" s="179" t="s">
        <v>257</v>
      </c>
    </row>
    <row r="44" spans="1:14" x14ac:dyDescent="0.25">
      <c r="A44" s="196">
        <v>44725</v>
      </c>
      <c r="B44" s="197" t="s">
        <v>254</v>
      </c>
      <c r="C44" s="197" t="s">
        <v>49</v>
      </c>
      <c r="D44" s="198" t="s">
        <v>14</v>
      </c>
      <c r="E44" s="184"/>
      <c r="F44" s="174">
        <v>29000</v>
      </c>
      <c r="G44" s="336">
        <f t="shared" si="3"/>
        <v>551700</v>
      </c>
      <c r="H44" s="322" t="s">
        <v>42</v>
      </c>
      <c r="I44" s="177" t="s">
        <v>18</v>
      </c>
      <c r="J44" s="207" t="s">
        <v>437</v>
      </c>
      <c r="K44" s="197" t="s">
        <v>475</v>
      </c>
      <c r="L44" s="177" t="s">
        <v>45</v>
      </c>
      <c r="M44" s="177"/>
      <c r="N44" s="179"/>
    </row>
    <row r="45" spans="1:14" x14ac:dyDescent="0.25">
      <c r="A45" s="580">
        <v>44727</v>
      </c>
      <c r="B45" s="595" t="s">
        <v>116</v>
      </c>
      <c r="C45" s="595" t="s">
        <v>49</v>
      </c>
      <c r="D45" s="597" t="s">
        <v>14</v>
      </c>
      <c r="E45" s="590"/>
      <c r="F45" s="583">
        <v>319000</v>
      </c>
      <c r="G45" s="584">
        <f t="shared" si="3"/>
        <v>870700</v>
      </c>
      <c r="H45" s="585" t="s">
        <v>42</v>
      </c>
      <c r="I45" s="586" t="s">
        <v>18</v>
      </c>
      <c r="J45" s="594" t="s">
        <v>440</v>
      </c>
      <c r="K45" s="197" t="s">
        <v>475</v>
      </c>
      <c r="L45" s="586" t="s">
        <v>45</v>
      </c>
      <c r="M45" s="586"/>
      <c r="N45" s="595"/>
    </row>
    <row r="46" spans="1:14" x14ac:dyDescent="0.25">
      <c r="A46" s="580">
        <v>44727</v>
      </c>
      <c r="B46" s="595" t="s">
        <v>116</v>
      </c>
      <c r="C46" s="595" t="s">
        <v>49</v>
      </c>
      <c r="D46" s="597" t="s">
        <v>14</v>
      </c>
      <c r="E46" s="590"/>
      <c r="F46" s="583">
        <v>206000</v>
      </c>
      <c r="G46" s="584">
        <f t="shared" si="3"/>
        <v>1076700</v>
      </c>
      <c r="H46" s="585" t="s">
        <v>42</v>
      </c>
      <c r="I46" s="586" t="s">
        <v>18</v>
      </c>
      <c r="J46" s="594" t="s">
        <v>441</v>
      </c>
      <c r="K46" s="197" t="s">
        <v>475</v>
      </c>
      <c r="L46" s="586" t="s">
        <v>45</v>
      </c>
      <c r="M46" s="586"/>
      <c r="N46" s="595"/>
    </row>
    <row r="47" spans="1:14" x14ac:dyDescent="0.25">
      <c r="A47" s="580">
        <v>44727</v>
      </c>
      <c r="B47" s="595" t="s">
        <v>116</v>
      </c>
      <c r="C47" s="595" t="s">
        <v>49</v>
      </c>
      <c r="D47" s="597" t="s">
        <v>14</v>
      </c>
      <c r="E47" s="590"/>
      <c r="F47" s="583">
        <v>15000</v>
      </c>
      <c r="G47" s="584">
        <f t="shared" si="3"/>
        <v>1091700</v>
      </c>
      <c r="H47" s="585" t="s">
        <v>42</v>
      </c>
      <c r="I47" s="586" t="s">
        <v>18</v>
      </c>
      <c r="J47" s="594" t="s">
        <v>442</v>
      </c>
      <c r="K47" s="197" t="s">
        <v>475</v>
      </c>
      <c r="L47" s="586" t="s">
        <v>45</v>
      </c>
      <c r="M47" s="586"/>
      <c r="N47" s="595"/>
    </row>
    <row r="48" spans="1:14" x14ac:dyDescent="0.25">
      <c r="A48" s="196">
        <v>44727</v>
      </c>
      <c r="B48" s="197" t="s">
        <v>279</v>
      </c>
      <c r="C48" s="197" t="s">
        <v>179</v>
      </c>
      <c r="D48" s="198" t="s">
        <v>81</v>
      </c>
      <c r="E48" s="184">
        <v>170000</v>
      </c>
      <c r="F48" s="174"/>
      <c r="G48" s="336">
        <f t="shared" si="3"/>
        <v>921700</v>
      </c>
      <c r="H48" s="322" t="s">
        <v>42</v>
      </c>
      <c r="I48" s="177" t="s">
        <v>18</v>
      </c>
      <c r="J48" s="620" t="s">
        <v>443</v>
      </c>
      <c r="K48" s="197" t="s">
        <v>475</v>
      </c>
      <c r="L48" s="177" t="s">
        <v>45</v>
      </c>
      <c r="M48" s="177"/>
      <c r="N48" s="179"/>
    </row>
    <row r="49" spans="1:14" x14ac:dyDescent="0.25">
      <c r="A49" s="196">
        <v>44727</v>
      </c>
      <c r="B49" s="179" t="s">
        <v>145</v>
      </c>
      <c r="C49" s="179" t="s">
        <v>146</v>
      </c>
      <c r="D49" s="205" t="s">
        <v>14</v>
      </c>
      <c r="E49" s="192">
        <v>6000</v>
      </c>
      <c r="F49" s="174"/>
      <c r="G49" s="336">
        <f t="shared" si="2"/>
        <v>915700</v>
      </c>
      <c r="H49" s="322" t="s">
        <v>42</v>
      </c>
      <c r="I49" s="177" t="s">
        <v>18</v>
      </c>
      <c r="J49" s="457" t="s">
        <v>442</v>
      </c>
      <c r="K49" s="197" t="s">
        <v>475</v>
      </c>
      <c r="L49" s="177" t="s">
        <v>45</v>
      </c>
      <c r="M49" s="177"/>
      <c r="N49" s="179" t="s">
        <v>121</v>
      </c>
    </row>
    <row r="50" spans="1:14" x14ac:dyDescent="0.25">
      <c r="A50" s="196">
        <v>44727</v>
      </c>
      <c r="B50" s="179" t="s">
        <v>145</v>
      </c>
      <c r="C50" s="179" t="s">
        <v>146</v>
      </c>
      <c r="D50" s="205" t="s">
        <v>14</v>
      </c>
      <c r="E50" s="192">
        <v>5000</v>
      </c>
      <c r="F50" s="174"/>
      <c r="G50" s="336">
        <f t="shared" si="2"/>
        <v>910700</v>
      </c>
      <c r="H50" s="322" t="s">
        <v>42</v>
      </c>
      <c r="I50" s="177" t="s">
        <v>18</v>
      </c>
      <c r="J50" s="457" t="s">
        <v>442</v>
      </c>
      <c r="K50" s="197" t="s">
        <v>475</v>
      </c>
      <c r="L50" s="177" t="s">
        <v>45</v>
      </c>
      <c r="M50" s="177"/>
      <c r="N50" s="179" t="s">
        <v>122</v>
      </c>
    </row>
    <row r="51" spans="1:14" ht="17.25" customHeight="1" x14ac:dyDescent="0.25">
      <c r="A51" s="196">
        <v>44727</v>
      </c>
      <c r="B51" s="179" t="s">
        <v>145</v>
      </c>
      <c r="C51" s="179" t="s">
        <v>146</v>
      </c>
      <c r="D51" s="205" t="s">
        <v>14</v>
      </c>
      <c r="E51" s="184">
        <v>4000</v>
      </c>
      <c r="F51" s="174"/>
      <c r="G51" s="336">
        <f t="shared" si="2"/>
        <v>906700</v>
      </c>
      <c r="H51" s="322" t="s">
        <v>42</v>
      </c>
      <c r="I51" s="177" t="s">
        <v>18</v>
      </c>
      <c r="J51" s="457" t="s">
        <v>442</v>
      </c>
      <c r="K51" s="197" t="s">
        <v>475</v>
      </c>
      <c r="L51" s="177" t="s">
        <v>45</v>
      </c>
      <c r="M51" s="177"/>
      <c r="N51" s="179" t="s">
        <v>119</v>
      </c>
    </row>
    <row r="52" spans="1:14" ht="17.25" customHeight="1" x14ac:dyDescent="0.25">
      <c r="A52" s="196">
        <v>44727</v>
      </c>
      <c r="B52" s="179" t="s">
        <v>280</v>
      </c>
      <c r="C52" s="179" t="s">
        <v>120</v>
      </c>
      <c r="D52" s="205" t="s">
        <v>81</v>
      </c>
      <c r="E52" s="192">
        <v>50000</v>
      </c>
      <c r="F52" s="174"/>
      <c r="G52" s="336">
        <f t="shared" si="2"/>
        <v>856700</v>
      </c>
      <c r="H52" s="322" t="s">
        <v>42</v>
      </c>
      <c r="I52" s="177" t="s">
        <v>18</v>
      </c>
      <c r="J52" s="669" t="s">
        <v>444</v>
      </c>
      <c r="K52" s="197" t="s">
        <v>475</v>
      </c>
      <c r="L52" s="177" t="s">
        <v>45</v>
      </c>
      <c r="M52" s="177"/>
      <c r="N52" s="179"/>
    </row>
    <row r="53" spans="1:14" x14ac:dyDescent="0.25">
      <c r="A53" s="580">
        <v>44729</v>
      </c>
      <c r="B53" s="595" t="s">
        <v>116</v>
      </c>
      <c r="C53" s="595" t="s">
        <v>49</v>
      </c>
      <c r="D53" s="597" t="s">
        <v>14</v>
      </c>
      <c r="E53" s="590"/>
      <c r="F53" s="583">
        <v>55000</v>
      </c>
      <c r="G53" s="584">
        <f t="shared" si="2"/>
        <v>911700</v>
      </c>
      <c r="H53" s="585" t="s">
        <v>42</v>
      </c>
      <c r="I53" s="586" t="s">
        <v>18</v>
      </c>
      <c r="J53" s="587" t="s">
        <v>447</v>
      </c>
      <c r="K53" s="197" t="s">
        <v>475</v>
      </c>
      <c r="L53" s="586" t="s">
        <v>45</v>
      </c>
      <c r="M53" s="586"/>
      <c r="N53" s="595"/>
    </row>
    <row r="54" spans="1:14" x14ac:dyDescent="0.25">
      <c r="A54" s="196">
        <v>44729</v>
      </c>
      <c r="B54" s="179" t="s">
        <v>145</v>
      </c>
      <c r="C54" s="179" t="s">
        <v>146</v>
      </c>
      <c r="D54" s="205" t="s">
        <v>14</v>
      </c>
      <c r="E54" s="192">
        <v>20000</v>
      </c>
      <c r="F54" s="174"/>
      <c r="G54" s="336">
        <f t="shared" si="2"/>
        <v>891700</v>
      </c>
      <c r="H54" s="322" t="s">
        <v>42</v>
      </c>
      <c r="I54" s="177" t="s">
        <v>18</v>
      </c>
      <c r="J54" s="457" t="s">
        <v>447</v>
      </c>
      <c r="K54" s="197" t="s">
        <v>475</v>
      </c>
      <c r="L54" s="177" t="s">
        <v>45</v>
      </c>
      <c r="M54" s="177"/>
      <c r="N54" s="179" t="s">
        <v>445</v>
      </c>
    </row>
    <row r="55" spans="1:14" x14ac:dyDescent="0.25">
      <c r="A55" s="196">
        <v>44729</v>
      </c>
      <c r="B55" s="179" t="s">
        <v>143</v>
      </c>
      <c r="C55" s="179" t="s">
        <v>143</v>
      </c>
      <c r="D55" s="205" t="s">
        <v>14</v>
      </c>
      <c r="E55" s="192">
        <v>7000</v>
      </c>
      <c r="F55" s="174"/>
      <c r="G55" s="336">
        <f t="shared" si="2"/>
        <v>884700</v>
      </c>
      <c r="H55" s="570" t="s">
        <v>42</v>
      </c>
      <c r="I55" s="177" t="s">
        <v>18</v>
      </c>
      <c r="J55" s="457" t="s">
        <v>447</v>
      </c>
      <c r="K55" s="197" t="s">
        <v>475</v>
      </c>
      <c r="L55" s="177" t="s">
        <v>45</v>
      </c>
      <c r="M55" s="177"/>
      <c r="N55" s="179"/>
    </row>
    <row r="56" spans="1:14" x14ac:dyDescent="0.25">
      <c r="A56" s="196">
        <v>44729</v>
      </c>
      <c r="B56" s="179" t="s">
        <v>143</v>
      </c>
      <c r="C56" s="179" t="s">
        <v>143</v>
      </c>
      <c r="D56" s="205" t="s">
        <v>14</v>
      </c>
      <c r="E56" s="192">
        <v>3000</v>
      </c>
      <c r="F56" s="174"/>
      <c r="G56" s="336">
        <f t="shared" si="2"/>
        <v>881700</v>
      </c>
      <c r="H56" s="570" t="s">
        <v>42</v>
      </c>
      <c r="I56" s="177" t="s">
        <v>18</v>
      </c>
      <c r="J56" s="457" t="s">
        <v>447</v>
      </c>
      <c r="K56" s="197" t="s">
        <v>475</v>
      </c>
      <c r="L56" s="177" t="s">
        <v>45</v>
      </c>
      <c r="M56" s="177"/>
      <c r="N56" s="179"/>
    </row>
    <row r="57" spans="1:14" x14ac:dyDescent="0.25">
      <c r="A57" s="196">
        <v>44729</v>
      </c>
      <c r="B57" s="179" t="s">
        <v>145</v>
      </c>
      <c r="C57" s="179" t="s">
        <v>146</v>
      </c>
      <c r="D57" s="205" t="s">
        <v>14</v>
      </c>
      <c r="E57" s="192">
        <v>20000</v>
      </c>
      <c r="F57" s="174"/>
      <c r="G57" s="336">
        <f t="shared" si="2"/>
        <v>861700</v>
      </c>
      <c r="H57" s="322" t="s">
        <v>42</v>
      </c>
      <c r="I57" s="177" t="s">
        <v>18</v>
      </c>
      <c r="J57" s="457" t="s">
        <v>447</v>
      </c>
      <c r="K57" s="197" t="s">
        <v>475</v>
      </c>
      <c r="L57" s="177" t="s">
        <v>45</v>
      </c>
      <c r="M57" s="177"/>
      <c r="N57" s="179" t="s">
        <v>446</v>
      </c>
    </row>
    <row r="58" spans="1:14" x14ac:dyDescent="0.25">
      <c r="A58" s="580">
        <v>44732</v>
      </c>
      <c r="B58" s="581" t="s">
        <v>116</v>
      </c>
      <c r="C58" s="581" t="s">
        <v>49</v>
      </c>
      <c r="D58" s="582" t="s">
        <v>14</v>
      </c>
      <c r="E58" s="591"/>
      <c r="F58" s="583">
        <v>22000</v>
      </c>
      <c r="G58" s="584">
        <f>G57-E58+F58</f>
        <v>883700</v>
      </c>
      <c r="H58" s="585" t="s">
        <v>42</v>
      </c>
      <c r="I58" s="586" t="s">
        <v>18</v>
      </c>
      <c r="J58" s="668" t="s">
        <v>451</v>
      </c>
      <c r="K58" s="197" t="s">
        <v>475</v>
      </c>
      <c r="L58" s="586" t="s">
        <v>45</v>
      </c>
      <c r="M58" s="586"/>
      <c r="N58" s="595"/>
    </row>
    <row r="59" spans="1:14" x14ac:dyDescent="0.25">
      <c r="A59" s="196">
        <v>44732</v>
      </c>
      <c r="B59" s="197" t="s">
        <v>145</v>
      </c>
      <c r="C59" s="197" t="s">
        <v>146</v>
      </c>
      <c r="D59" s="198" t="s">
        <v>14</v>
      </c>
      <c r="E59" s="184">
        <v>6000</v>
      </c>
      <c r="F59" s="174"/>
      <c r="G59" s="336">
        <f t="shared" ref="G59:G63" si="4">G58-E59+F59</f>
        <v>877700</v>
      </c>
      <c r="H59" s="322" t="s">
        <v>42</v>
      </c>
      <c r="I59" s="177" t="s">
        <v>18</v>
      </c>
      <c r="J59" s="620" t="s">
        <v>451</v>
      </c>
      <c r="K59" s="197" t="s">
        <v>475</v>
      </c>
      <c r="L59" s="177" t="s">
        <v>45</v>
      </c>
      <c r="M59" s="177"/>
      <c r="N59" s="179" t="s">
        <v>299</v>
      </c>
    </row>
    <row r="60" spans="1:14" x14ac:dyDescent="0.25">
      <c r="A60" s="196">
        <v>44732</v>
      </c>
      <c r="B60" s="197" t="s">
        <v>145</v>
      </c>
      <c r="C60" s="197" t="s">
        <v>146</v>
      </c>
      <c r="D60" s="198" t="s">
        <v>14</v>
      </c>
      <c r="E60" s="184">
        <v>4000</v>
      </c>
      <c r="F60" s="174"/>
      <c r="G60" s="336">
        <f t="shared" si="4"/>
        <v>873700</v>
      </c>
      <c r="H60" s="322" t="s">
        <v>42</v>
      </c>
      <c r="I60" s="177" t="s">
        <v>18</v>
      </c>
      <c r="J60" s="620" t="s">
        <v>451</v>
      </c>
      <c r="K60" s="197" t="s">
        <v>475</v>
      </c>
      <c r="L60" s="177" t="s">
        <v>45</v>
      </c>
      <c r="M60" s="177"/>
      <c r="N60" s="179" t="s">
        <v>300</v>
      </c>
    </row>
    <row r="61" spans="1:14" x14ac:dyDescent="0.25">
      <c r="A61" s="196">
        <v>44732</v>
      </c>
      <c r="B61" s="197" t="s">
        <v>145</v>
      </c>
      <c r="C61" s="197" t="s">
        <v>146</v>
      </c>
      <c r="D61" s="198" t="s">
        <v>14</v>
      </c>
      <c r="E61" s="184">
        <v>4000</v>
      </c>
      <c r="F61" s="174"/>
      <c r="G61" s="336">
        <f t="shared" si="4"/>
        <v>869700</v>
      </c>
      <c r="H61" s="322" t="s">
        <v>42</v>
      </c>
      <c r="I61" s="177" t="s">
        <v>18</v>
      </c>
      <c r="J61" s="620" t="s">
        <v>451</v>
      </c>
      <c r="K61" s="197" t="s">
        <v>475</v>
      </c>
      <c r="L61" s="177" t="s">
        <v>45</v>
      </c>
      <c r="M61" s="177"/>
      <c r="N61" s="179" t="s">
        <v>301</v>
      </c>
    </row>
    <row r="62" spans="1:14" x14ac:dyDescent="0.25">
      <c r="A62" s="196">
        <v>44732</v>
      </c>
      <c r="B62" s="197" t="s">
        <v>145</v>
      </c>
      <c r="C62" s="197" t="s">
        <v>146</v>
      </c>
      <c r="D62" s="198" t="s">
        <v>14</v>
      </c>
      <c r="E62" s="184">
        <v>4000</v>
      </c>
      <c r="F62" s="174"/>
      <c r="G62" s="336">
        <f t="shared" si="4"/>
        <v>865700</v>
      </c>
      <c r="H62" s="214" t="s">
        <v>42</v>
      </c>
      <c r="I62" s="177" t="s">
        <v>18</v>
      </c>
      <c r="J62" s="620" t="s">
        <v>451</v>
      </c>
      <c r="K62" s="197" t="s">
        <v>475</v>
      </c>
      <c r="L62" s="177" t="s">
        <v>45</v>
      </c>
      <c r="M62" s="177"/>
      <c r="N62" s="179" t="s">
        <v>302</v>
      </c>
    </row>
    <row r="63" spans="1:14" x14ac:dyDescent="0.25">
      <c r="A63" s="196">
        <v>44732</v>
      </c>
      <c r="B63" s="197" t="s">
        <v>145</v>
      </c>
      <c r="C63" s="197" t="s">
        <v>146</v>
      </c>
      <c r="D63" s="198" t="s">
        <v>14</v>
      </c>
      <c r="E63" s="184">
        <v>4000</v>
      </c>
      <c r="F63" s="174"/>
      <c r="G63" s="336">
        <f t="shared" si="4"/>
        <v>861700</v>
      </c>
      <c r="H63" s="214" t="s">
        <v>42</v>
      </c>
      <c r="I63" s="177" t="s">
        <v>18</v>
      </c>
      <c r="J63" s="620" t="s">
        <v>451</v>
      </c>
      <c r="K63" s="197" t="s">
        <v>475</v>
      </c>
      <c r="L63" s="177" t="s">
        <v>45</v>
      </c>
      <c r="M63" s="177"/>
      <c r="N63" s="179" t="s">
        <v>303</v>
      </c>
    </row>
    <row r="64" spans="1:14" x14ac:dyDescent="0.25">
      <c r="A64" s="580">
        <v>44732</v>
      </c>
      <c r="B64" s="581" t="s">
        <v>116</v>
      </c>
      <c r="C64" s="581" t="s">
        <v>49</v>
      </c>
      <c r="D64" s="582" t="s">
        <v>14</v>
      </c>
      <c r="E64" s="618"/>
      <c r="F64" s="625">
        <v>137000</v>
      </c>
      <c r="G64" s="584">
        <f t="shared" si="2"/>
        <v>998700</v>
      </c>
      <c r="H64" s="623" t="s">
        <v>42</v>
      </c>
      <c r="I64" s="586" t="s">
        <v>18</v>
      </c>
      <c r="J64" s="587" t="s">
        <v>448</v>
      </c>
      <c r="K64" s="197" t="s">
        <v>475</v>
      </c>
      <c r="L64" s="586" t="s">
        <v>45</v>
      </c>
      <c r="M64" s="586"/>
      <c r="N64" s="595"/>
    </row>
    <row r="65" spans="1:14" x14ac:dyDescent="0.25">
      <c r="A65" s="580">
        <v>44732</v>
      </c>
      <c r="B65" s="581" t="s">
        <v>116</v>
      </c>
      <c r="C65" s="581" t="s">
        <v>49</v>
      </c>
      <c r="D65" s="582" t="s">
        <v>14</v>
      </c>
      <c r="E65" s="583"/>
      <c r="F65" s="583">
        <v>200000</v>
      </c>
      <c r="G65" s="584">
        <f t="shared" si="2"/>
        <v>1198700</v>
      </c>
      <c r="H65" s="623" t="s">
        <v>42</v>
      </c>
      <c r="I65" s="586" t="s">
        <v>18</v>
      </c>
      <c r="J65" s="587" t="s">
        <v>454</v>
      </c>
      <c r="K65" s="197" t="s">
        <v>475</v>
      </c>
      <c r="L65" s="586" t="s">
        <v>45</v>
      </c>
      <c r="M65" s="586"/>
      <c r="N65" s="595"/>
    </row>
    <row r="66" spans="1:14" x14ac:dyDescent="0.25">
      <c r="A66" s="196">
        <v>44732</v>
      </c>
      <c r="B66" s="179" t="s">
        <v>305</v>
      </c>
      <c r="C66" s="179" t="s">
        <v>179</v>
      </c>
      <c r="D66" s="205" t="s">
        <v>81</v>
      </c>
      <c r="E66" s="192">
        <v>28000</v>
      </c>
      <c r="F66" s="540"/>
      <c r="G66" s="336">
        <f t="shared" si="2"/>
        <v>1170700</v>
      </c>
      <c r="H66" s="214" t="s">
        <v>42</v>
      </c>
      <c r="I66" s="177" t="s">
        <v>18</v>
      </c>
      <c r="J66" s="620" t="s">
        <v>458</v>
      </c>
      <c r="K66" s="197" t="s">
        <v>475</v>
      </c>
      <c r="L66" s="177" t="s">
        <v>45</v>
      </c>
      <c r="M66" s="177"/>
      <c r="N66" s="179"/>
    </row>
    <row r="67" spans="1:14" x14ac:dyDescent="0.25">
      <c r="A67" s="196">
        <v>44732</v>
      </c>
      <c r="B67" s="179" t="s">
        <v>312</v>
      </c>
      <c r="C67" s="179" t="s">
        <v>314</v>
      </c>
      <c r="D67" s="205" t="s">
        <v>81</v>
      </c>
      <c r="E67" s="192">
        <v>319000</v>
      </c>
      <c r="F67" s="430"/>
      <c r="G67" s="336">
        <f t="shared" si="2"/>
        <v>851700</v>
      </c>
      <c r="H67" s="214" t="s">
        <v>42</v>
      </c>
      <c r="I67" s="177" t="s">
        <v>18</v>
      </c>
      <c r="J67" s="620" t="s">
        <v>459</v>
      </c>
      <c r="K67" s="197" t="s">
        <v>475</v>
      </c>
      <c r="L67" s="177" t="s">
        <v>45</v>
      </c>
      <c r="M67" s="177"/>
      <c r="N67" s="179"/>
    </row>
    <row r="68" spans="1:14" x14ac:dyDescent="0.25">
      <c r="A68" s="196">
        <v>44732</v>
      </c>
      <c r="B68" s="179" t="s">
        <v>306</v>
      </c>
      <c r="C68" s="179" t="s">
        <v>179</v>
      </c>
      <c r="D68" s="205" t="s">
        <v>81</v>
      </c>
      <c r="E68" s="192">
        <v>38000</v>
      </c>
      <c r="F68" s="430"/>
      <c r="G68" s="336">
        <f t="shared" si="2"/>
        <v>813700</v>
      </c>
      <c r="H68" s="214" t="s">
        <v>42</v>
      </c>
      <c r="I68" s="177" t="s">
        <v>18</v>
      </c>
      <c r="J68" s="620" t="s">
        <v>460</v>
      </c>
      <c r="K68" s="197" t="s">
        <v>475</v>
      </c>
      <c r="L68" s="177" t="s">
        <v>45</v>
      </c>
      <c r="M68" s="177"/>
      <c r="N68" s="179"/>
    </row>
    <row r="69" spans="1:14" x14ac:dyDescent="0.25">
      <c r="A69" s="196">
        <v>44732</v>
      </c>
      <c r="B69" s="179" t="s">
        <v>307</v>
      </c>
      <c r="C69" s="179" t="s">
        <v>179</v>
      </c>
      <c r="D69" s="205" t="s">
        <v>81</v>
      </c>
      <c r="E69" s="192">
        <v>28500</v>
      </c>
      <c r="F69" s="430"/>
      <c r="G69" s="336">
        <f t="shared" si="2"/>
        <v>785200</v>
      </c>
      <c r="H69" s="214" t="s">
        <v>42</v>
      </c>
      <c r="I69" s="177" t="s">
        <v>18</v>
      </c>
      <c r="J69" s="620" t="s">
        <v>460</v>
      </c>
      <c r="K69" s="197" t="s">
        <v>475</v>
      </c>
      <c r="L69" s="177" t="s">
        <v>45</v>
      </c>
      <c r="M69" s="177"/>
      <c r="N69" s="179"/>
    </row>
    <row r="70" spans="1:14" x14ac:dyDescent="0.25">
      <c r="A70" s="196">
        <v>44732</v>
      </c>
      <c r="B70" s="179" t="s">
        <v>308</v>
      </c>
      <c r="C70" s="179" t="s">
        <v>179</v>
      </c>
      <c r="D70" s="205" t="s">
        <v>81</v>
      </c>
      <c r="E70" s="192">
        <v>18000</v>
      </c>
      <c r="F70" s="430"/>
      <c r="G70" s="336">
        <f t="shared" si="2"/>
        <v>767200</v>
      </c>
      <c r="H70" s="214" t="s">
        <v>42</v>
      </c>
      <c r="I70" s="177" t="s">
        <v>18</v>
      </c>
      <c r="J70" s="620" t="s">
        <v>461</v>
      </c>
      <c r="K70" s="197" t="s">
        <v>475</v>
      </c>
      <c r="L70" s="177" t="s">
        <v>45</v>
      </c>
      <c r="M70" s="177"/>
      <c r="N70" s="179"/>
    </row>
    <row r="71" spans="1:14" x14ac:dyDescent="0.25">
      <c r="A71" s="196">
        <v>44732</v>
      </c>
      <c r="B71" s="179" t="s">
        <v>309</v>
      </c>
      <c r="C71" s="179" t="s">
        <v>179</v>
      </c>
      <c r="D71" s="205" t="s">
        <v>81</v>
      </c>
      <c r="E71" s="192">
        <v>13500</v>
      </c>
      <c r="F71" s="430"/>
      <c r="G71" s="336">
        <f t="shared" si="2"/>
        <v>753700</v>
      </c>
      <c r="H71" s="214" t="s">
        <v>42</v>
      </c>
      <c r="I71" s="177" t="s">
        <v>18</v>
      </c>
      <c r="J71" s="620" t="s">
        <v>461</v>
      </c>
      <c r="K71" s="197" t="s">
        <v>475</v>
      </c>
      <c r="L71" s="177" t="s">
        <v>45</v>
      </c>
      <c r="M71" s="177"/>
      <c r="N71" s="179"/>
    </row>
    <row r="72" spans="1:14" x14ac:dyDescent="0.25">
      <c r="A72" s="196">
        <v>44732</v>
      </c>
      <c r="B72" s="179" t="s">
        <v>313</v>
      </c>
      <c r="C72" s="179" t="s">
        <v>179</v>
      </c>
      <c r="D72" s="179" t="s">
        <v>81</v>
      </c>
      <c r="E72" s="192">
        <v>6600</v>
      </c>
      <c r="F72" s="430"/>
      <c r="G72" s="336">
        <f t="shared" si="2"/>
        <v>747100</v>
      </c>
      <c r="H72" s="214" t="s">
        <v>42</v>
      </c>
      <c r="I72" s="177" t="s">
        <v>18</v>
      </c>
      <c r="J72" s="620" t="s">
        <v>461</v>
      </c>
      <c r="K72" s="197" t="s">
        <v>475</v>
      </c>
      <c r="L72" s="177" t="s">
        <v>45</v>
      </c>
      <c r="M72" s="177"/>
      <c r="N72" s="179"/>
    </row>
    <row r="73" spans="1:14" x14ac:dyDescent="0.25">
      <c r="A73" s="196">
        <v>44732</v>
      </c>
      <c r="B73" s="177" t="s">
        <v>310</v>
      </c>
      <c r="C73" s="177" t="s">
        <v>179</v>
      </c>
      <c r="D73" s="177" t="s">
        <v>81</v>
      </c>
      <c r="E73" s="430">
        <v>84900</v>
      </c>
      <c r="F73" s="430"/>
      <c r="G73" s="336">
        <f t="shared" si="2"/>
        <v>662200</v>
      </c>
      <c r="H73" s="214" t="s">
        <v>42</v>
      </c>
      <c r="I73" s="177" t="s">
        <v>18</v>
      </c>
      <c r="J73" s="620" t="s">
        <v>462</v>
      </c>
      <c r="K73" s="197" t="s">
        <v>475</v>
      </c>
      <c r="L73" s="177" t="s">
        <v>45</v>
      </c>
      <c r="M73" s="177"/>
      <c r="N73" s="179"/>
    </row>
    <row r="74" spans="1:14" x14ac:dyDescent="0.25">
      <c r="A74" s="580">
        <v>44734</v>
      </c>
      <c r="B74" s="595" t="s">
        <v>116</v>
      </c>
      <c r="C74" s="595" t="s">
        <v>49</v>
      </c>
      <c r="D74" s="597" t="s">
        <v>81</v>
      </c>
      <c r="E74" s="590"/>
      <c r="F74" s="624">
        <v>20000</v>
      </c>
      <c r="G74" s="584">
        <f t="shared" si="2"/>
        <v>682200</v>
      </c>
      <c r="H74" s="623" t="s">
        <v>42</v>
      </c>
      <c r="I74" s="586" t="s">
        <v>18</v>
      </c>
      <c r="J74" s="577" t="s">
        <v>449</v>
      </c>
      <c r="K74" s="197" t="s">
        <v>475</v>
      </c>
      <c r="L74" s="586" t="s">
        <v>45</v>
      </c>
      <c r="M74" s="586"/>
      <c r="N74" s="595"/>
    </row>
    <row r="75" spans="1:14" x14ac:dyDescent="0.25">
      <c r="A75" s="182">
        <v>44734</v>
      </c>
      <c r="B75" s="177" t="s">
        <v>338</v>
      </c>
      <c r="C75" s="177" t="s">
        <v>146</v>
      </c>
      <c r="D75" s="177" t="s">
        <v>81</v>
      </c>
      <c r="E75" s="192">
        <v>20000</v>
      </c>
      <c r="F75" s="430"/>
      <c r="G75" s="336">
        <f t="shared" si="2"/>
        <v>662200</v>
      </c>
      <c r="H75" s="214" t="s">
        <v>42</v>
      </c>
      <c r="I75" s="177" t="s">
        <v>18</v>
      </c>
      <c r="J75" s="457" t="s">
        <v>449</v>
      </c>
      <c r="K75" s="197" t="s">
        <v>475</v>
      </c>
      <c r="L75" s="177" t="s">
        <v>45</v>
      </c>
      <c r="M75" s="177"/>
      <c r="N75" s="179"/>
    </row>
    <row r="76" spans="1:14" x14ac:dyDescent="0.25">
      <c r="A76" s="622">
        <v>44739</v>
      </c>
      <c r="B76" s="586" t="s">
        <v>116</v>
      </c>
      <c r="C76" s="586" t="s">
        <v>49</v>
      </c>
      <c r="D76" s="586" t="s">
        <v>81</v>
      </c>
      <c r="E76" s="624"/>
      <c r="F76" s="624">
        <v>12000</v>
      </c>
      <c r="G76" s="584">
        <f t="shared" si="2"/>
        <v>674200</v>
      </c>
      <c r="H76" s="623" t="s">
        <v>42</v>
      </c>
      <c r="I76" s="586" t="s">
        <v>18</v>
      </c>
      <c r="J76" s="668" t="s">
        <v>466</v>
      </c>
      <c r="K76" s="197" t="s">
        <v>475</v>
      </c>
      <c r="L76" s="586" t="s">
        <v>45</v>
      </c>
      <c r="M76" s="586"/>
      <c r="N76" s="595"/>
    </row>
    <row r="77" spans="1:14" x14ac:dyDescent="0.25">
      <c r="A77" s="182">
        <v>44739</v>
      </c>
      <c r="B77" s="177" t="s">
        <v>145</v>
      </c>
      <c r="C77" s="177" t="s">
        <v>146</v>
      </c>
      <c r="D77" s="177" t="s">
        <v>14</v>
      </c>
      <c r="E77" s="430">
        <v>6000</v>
      </c>
      <c r="F77" s="430"/>
      <c r="G77" s="336">
        <f t="shared" si="2"/>
        <v>668200</v>
      </c>
      <c r="H77" s="214" t="s">
        <v>42</v>
      </c>
      <c r="I77" s="177" t="s">
        <v>18</v>
      </c>
      <c r="J77" s="620" t="s">
        <v>466</v>
      </c>
      <c r="K77" s="197" t="s">
        <v>475</v>
      </c>
      <c r="L77" s="177" t="s">
        <v>45</v>
      </c>
      <c r="M77" s="177"/>
      <c r="N77" s="179" t="s">
        <v>172</v>
      </c>
    </row>
    <row r="78" spans="1:14" x14ac:dyDescent="0.25">
      <c r="A78" s="182">
        <v>44739</v>
      </c>
      <c r="B78" s="177" t="s">
        <v>145</v>
      </c>
      <c r="C78" s="177" t="s">
        <v>146</v>
      </c>
      <c r="D78" s="177" t="s">
        <v>14</v>
      </c>
      <c r="E78" s="430">
        <v>7000</v>
      </c>
      <c r="F78" s="430"/>
      <c r="G78" s="336">
        <f t="shared" si="2"/>
        <v>661200</v>
      </c>
      <c r="H78" s="214" t="s">
        <v>42</v>
      </c>
      <c r="I78" s="177" t="s">
        <v>18</v>
      </c>
      <c r="J78" s="620" t="s">
        <v>466</v>
      </c>
      <c r="K78" s="197" t="s">
        <v>475</v>
      </c>
      <c r="L78" s="177" t="s">
        <v>45</v>
      </c>
      <c r="M78" s="177"/>
      <c r="N78" s="179" t="s">
        <v>372</v>
      </c>
    </row>
    <row r="79" spans="1:14" x14ac:dyDescent="0.25">
      <c r="A79" s="622">
        <v>44741</v>
      </c>
      <c r="B79" s="586" t="s">
        <v>116</v>
      </c>
      <c r="C79" s="586" t="s">
        <v>49</v>
      </c>
      <c r="D79" s="586" t="s">
        <v>14</v>
      </c>
      <c r="E79" s="624"/>
      <c r="F79" s="624">
        <v>15000</v>
      </c>
      <c r="G79" s="584">
        <f t="shared" si="2"/>
        <v>676200</v>
      </c>
      <c r="H79" s="623" t="s">
        <v>42</v>
      </c>
      <c r="I79" s="586" t="s">
        <v>18</v>
      </c>
      <c r="J79" s="668" t="s">
        <v>469</v>
      </c>
      <c r="K79" s="197" t="s">
        <v>475</v>
      </c>
      <c r="L79" s="586" t="s">
        <v>45</v>
      </c>
      <c r="M79" s="586"/>
      <c r="N79" s="595"/>
    </row>
    <row r="80" spans="1:14" x14ac:dyDescent="0.25">
      <c r="A80" s="182">
        <v>44741</v>
      </c>
      <c r="B80" s="177" t="s">
        <v>145</v>
      </c>
      <c r="C80" s="177" t="s">
        <v>146</v>
      </c>
      <c r="D80" s="177" t="s">
        <v>14</v>
      </c>
      <c r="E80" s="430">
        <v>8000</v>
      </c>
      <c r="F80" s="430"/>
      <c r="G80" s="336">
        <f t="shared" si="2"/>
        <v>668200</v>
      </c>
      <c r="H80" s="214" t="s">
        <v>42</v>
      </c>
      <c r="I80" s="177" t="s">
        <v>18</v>
      </c>
      <c r="J80" s="620" t="s">
        <v>469</v>
      </c>
      <c r="K80" s="197" t="s">
        <v>475</v>
      </c>
      <c r="L80" s="177" t="s">
        <v>45</v>
      </c>
      <c r="M80" s="177"/>
      <c r="N80" s="179" t="s">
        <v>395</v>
      </c>
    </row>
    <row r="81" spans="1:14" x14ac:dyDescent="0.25">
      <c r="A81" s="182">
        <v>44741</v>
      </c>
      <c r="B81" s="177" t="s">
        <v>145</v>
      </c>
      <c r="C81" s="177" t="s">
        <v>146</v>
      </c>
      <c r="D81" s="177" t="s">
        <v>14</v>
      </c>
      <c r="E81" s="430">
        <v>7000</v>
      </c>
      <c r="F81" s="430"/>
      <c r="G81" s="336">
        <f t="shared" si="2"/>
        <v>661200</v>
      </c>
      <c r="H81" s="214" t="s">
        <v>42</v>
      </c>
      <c r="I81" s="177" t="s">
        <v>18</v>
      </c>
      <c r="J81" s="620" t="s">
        <v>469</v>
      </c>
      <c r="K81" s="197" t="s">
        <v>475</v>
      </c>
      <c r="L81" s="177" t="s">
        <v>45</v>
      </c>
      <c r="M81" s="177"/>
      <c r="N81" s="179" t="s">
        <v>273</v>
      </c>
    </row>
    <row r="82" spans="1:14" x14ac:dyDescent="0.25">
      <c r="A82" s="622">
        <v>44742</v>
      </c>
      <c r="B82" s="586" t="s">
        <v>116</v>
      </c>
      <c r="C82" s="586" t="s">
        <v>49</v>
      </c>
      <c r="D82" s="586" t="s">
        <v>14</v>
      </c>
      <c r="E82" s="624"/>
      <c r="F82" s="624">
        <v>13000</v>
      </c>
      <c r="G82" s="584">
        <f t="shared" si="2"/>
        <v>674200</v>
      </c>
      <c r="H82" s="623" t="s">
        <v>42</v>
      </c>
      <c r="I82" s="586" t="s">
        <v>18</v>
      </c>
      <c r="J82" s="671" t="s">
        <v>450</v>
      </c>
      <c r="K82" s="197" t="s">
        <v>475</v>
      </c>
      <c r="L82" s="586" t="s">
        <v>45</v>
      </c>
      <c r="M82" s="586"/>
      <c r="N82" s="595"/>
    </row>
    <row r="83" spans="1:14" x14ac:dyDescent="0.25">
      <c r="A83" s="182">
        <v>44742</v>
      </c>
      <c r="B83" s="177" t="s">
        <v>145</v>
      </c>
      <c r="C83" s="177" t="s">
        <v>146</v>
      </c>
      <c r="D83" s="177" t="s">
        <v>14</v>
      </c>
      <c r="E83" s="430">
        <v>7000</v>
      </c>
      <c r="F83" s="430"/>
      <c r="G83" s="336">
        <f t="shared" si="2"/>
        <v>667200</v>
      </c>
      <c r="H83" s="214" t="s">
        <v>42</v>
      </c>
      <c r="I83" s="177" t="s">
        <v>18</v>
      </c>
      <c r="J83" s="670" t="s">
        <v>450</v>
      </c>
      <c r="K83" s="197" t="s">
        <v>475</v>
      </c>
      <c r="L83" s="177" t="s">
        <v>45</v>
      </c>
      <c r="M83" s="177"/>
      <c r="N83" s="179" t="s">
        <v>405</v>
      </c>
    </row>
    <row r="84" spans="1:14" x14ac:dyDescent="0.25">
      <c r="A84" s="182">
        <v>44742</v>
      </c>
      <c r="B84" s="177" t="s">
        <v>145</v>
      </c>
      <c r="C84" s="177" t="s">
        <v>146</v>
      </c>
      <c r="D84" s="177" t="s">
        <v>14</v>
      </c>
      <c r="E84" s="430">
        <v>7000</v>
      </c>
      <c r="F84" s="430"/>
      <c r="G84" s="336">
        <f t="shared" si="2"/>
        <v>660200</v>
      </c>
      <c r="H84" s="214" t="s">
        <v>42</v>
      </c>
      <c r="I84" s="177" t="s">
        <v>18</v>
      </c>
      <c r="J84" s="670" t="s">
        <v>450</v>
      </c>
      <c r="K84" s="197" t="s">
        <v>475</v>
      </c>
      <c r="L84" s="177" t="s">
        <v>45</v>
      </c>
      <c r="M84" s="177"/>
      <c r="N84" s="179" t="s">
        <v>372</v>
      </c>
    </row>
    <row r="85" spans="1:14" ht="30" x14ac:dyDescent="0.25">
      <c r="A85" s="182">
        <v>44742</v>
      </c>
      <c r="B85" s="177" t="s">
        <v>145</v>
      </c>
      <c r="C85" s="177" t="s">
        <v>146</v>
      </c>
      <c r="D85" s="177" t="s">
        <v>14</v>
      </c>
      <c r="E85" s="430">
        <v>8000</v>
      </c>
      <c r="F85" s="430"/>
      <c r="G85" s="336">
        <f t="shared" si="2"/>
        <v>652200</v>
      </c>
      <c r="H85" s="214" t="s">
        <v>42</v>
      </c>
      <c r="I85" s="177" t="s">
        <v>18</v>
      </c>
      <c r="J85" s="670" t="s">
        <v>450</v>
      </c>
      <c r="K85" s="197" t="s">
        <v>475</v>
      </c>
      <c r="L85" s="177" t="s">
        <v>45</v>
      </c>
      <c r="M85" s="177"/>
      <c r="N85" s="179" t="s">
        <v>406</v>
      </c>
    </row>
    <row r="86" spans="1:14" x14ac:dyDescent="0.25">
      <c r="A86" s="182">
        <v>44742</v>
      </c>
      <c r="B86" s="177" t="s">
        <v>145</v>
      </c>
      <c r="C86" s="177" t="s">
        <v>146</v>
      </c>
      <c r="D86" s="189" t="s">
        <v>14</v>
      </c>
      <c r="E86" s="430">
        <v>7000</v>
      </c>
      <c r="F86" s="430"/>
      <c r="G86" s="336">
        <f t="shared" si="2"/>
        <v>645200</v>
      </c>
      <c r="H86" s="214" t="s">
        <v>42</v>
      </c>
      <c r="I86" s="177" t="s">
        <v>18</v>
      </c>
      <c r="J86" s="670" t="s">
        <v>450</v>
      </c>
      <c r="K86" s="197" t="s">
        <v>475</v>
      </c>
      <c r="L86" s="177" t="s">
        <v>45</v>
      </c>
      <c r="M86" s="177"/>
      <c r="N86" s="179" t="s">
        <v>407</v>
      </c>
    </row>
    <row r="87" spans="1:14" x14ac:dyDescent="0.25">
      <c r="A87" s="622">
        <v>44742</v>
      </c>
      <c r="B87" s="586" t="s">
        <v>116</v>
      </c>
      <c r="C87" s="586" t="s">
        <v>49</v>
      </c>
      <c r="D87" s="617" t="s">
        <v>120</v>
      </c>
      <c r="E87" s="624"/>
      <c r="F87" s="624">
        <v>200000</v>
      </c>
      <c r="G87" s="584">
        <f t="shared" ref="G87:G88" si="5">G86-E87+F87</f>
        <v>845200</v>
      </c>
      <c r="H87" s="623" t="s">
        <v>42</v>
      </c>
      <c r="I87" s="586" t="s">
        <v>18</v>
      </c>
      <c r="J87" s="671" t="s">
        <v>450</v>
      </c>
      <c r="K87" s="197" t="s">
        <v>475</v>
      </c>
      <c r="L87" s="586" t="s">
        <v>45</v>
      </c>
      <c r="M87" s="586"/>
      <c r="N87" s="595"/>
    </row>
    <row r="88" spans="1:14" ht="15.75" thickBot="1" x14ac:dyDescent="0.3">
      <c r="A88" s="182">
        <v>44742</v>
      </c>
      <c r="B88" s="177" t="s">
        <v>416</v>
      </c>
      <c r="C88" s="177" t="s">
        <v>49</v>
      </c>
      <c r="D88" s="189" t="s">
        <v>120</v>
      </c>
      <c r="E88" s="656">
        <v>200000</v>
      </c>
      <c r="F88" s="657"/>
      <c r="G88" s="336">
        <f t="shared" si="5"/>
        <v>645200</v>
      </c>
      <c r="H88" s="214" t="s">
        <v>42</v>
      </c>
      <c r="I88" s="177" t="s">
        <v>18</v>
      </c>
      <c r="J88" s="670" t="s">
        <v>450</v>
      </c>
      <c r="K88" s="197" t="s">
        <v>475</v>
      </c>
      <c r="L88" s="177" t="s">
        <v>45</v>
      </c>
      <c r="M88" s="177"/>
      <c r="N88" s="179"/>
    </row>
    <row r="89" spans="1:14" ht="15.75" thickBot="1" x14ac:dyDescent="0.3">
      <c r="A89" s="177"/>
      <c r="B89" s="177"/>
      <c r="C89" s="177"/>
      <c r="D89" s="189"/>
      <c r="E89" s="642">
        <f>SUM(E4:E88)</f>
        <v>1672100</v>
      </c>
      <c r="F89" s="641">
        <f>SUM(F4:F88)+G4</f>
        <v>2317300</v>
      </c>
      <c r="G89" s="560">
        <f>F89-E89</f>
        <v>645200</v>
      </c>
      <c r="H89" s="214"/>
      <c r="I89" s="177"/>
      <c r="J89" s="177"/>
      <c r="K89" s="434"/>
      <c r="L89" s="177"/>
      <c r="M89" s="177"/>
      <c r="N89" s="179"/>
    </row>
    <row r="90" spans="1:14" x14ac:dyDescent="0.25">
      <c r="A90" s="177"/>
      <c r="B90" s="177"/>
      <c r="C90" s="177"/>
      <c r="D90" s="177"/>
      <c r="E90" s="540"/>
      <c r="F90" s="540"/>
      <c r="G90" s="558"/>
      <c r="H90" s="214"/>
      <c r="I90" s="177"/>
      <c r="J90" s="177"/>
      <c r="K90" s="434"/>
      <c r="L90" s="177"/>
      <c r="M90" s="177"/>
      <c r="N90" s="179"/>
    </row>
    <row r="91" spans="1:14" x14ac:dyDescent="0.25">
      <c r="A91" s="177"/>
      <c r="B91" s="177"/>
      <c r="C91" s="177"/>
      <c r="D91" s="177"/>
      <c r="E91" s="372"/>
      <c r="F91" s="372"/>
      <c r="G91" s="372"/>
      <c r="H91" s="177"/>
      <c r="I91" s="177"/>
      <c r="J91" s="177"/>
      <c r="K91" s="177"/>
      <c r="L91" s="177"/>
      <c r="M91" s="177"/>
      <c r="N91" s="179"/>
    </row>
    <row r="92" spans="1:14" x14ac:dyDescent="0.25">
      <c r="A92" s="177"/>
      <c r="B92" s="177"/>
      <c r="C92" s="177"/>
      <c r="D92" s="177"/>
      <c r="E92" s="372"/>
      <c r="F92" s="372"/>
      <c r="G92" s="372"/>
      <c r="H92" s="177"/>
      <c r="I92" s="177"/>
      <c r="J92" s="177"/>
      <c r="K92" s="177"/>
      <c r="L92" s="177"/>
      <c r="M92" s="177"/>
      <c r="N92" s="179"/>
    </row>
    <row r="93" spans="1:14" x14ac:dyDescent="0.25">
      <c r="A93" s="177"/>
      <c r="B93" s="177"/>
      <c r="C93" s="177"/>
      <c r="D93" s="177"/>
      <c r="E93" s="372"/>
      <c r="F93" s="372"/>
      <c r="G93" s="372"/>
      <c r="H93" s="177"/>
      <c r="I93" s="177"/>
      <c r="J93" s="177"/>
      <c r="K93" s="177"/>
      <c r="L93" s="177"/>
      <c r="M93" s="177"/>
      <c r="N93" s="179"/>
    </row>
    <row r="94" spans="1:14" x14ac:dyDescent="0.25">
      <c r="A94" s="177"/>
      <c r="B94" s="177"/>
      <c r="C94" s="177"/>
      <c r="D94" s="177"/>
      <c r="E94" s="372"/>
      <c r="F94" s="372"/>
      <c r="G94" s="372"/>
      <c r="H94" s="177"/>
      <c r="I94" s="177"/>
      <c r="J94" s="177"/>
      <c r="K94" s="177"/>
      <c r="L94" s="177"/>
      <c r="M94" s="177"/>
      <c r="N94" s="179"/>
    </row>
    <row r="95" spans="1:14" x14ac:dyDescent="0.25">
      <c r="A95" s="177"/>
      <c r="B95" s="177"/>
      <c r="C95" s="177"/>
      <c r="D95" s="177"/>
      <c r="E95" s="372"/>
      <c r="F95" s="372"/>
      <c r="G95" s="372"/>
      <c r="H95" s="177"/>
      <c r="I95" s="177"/>
      <c r="J95" s="177"/>
      <c r="K95" s="177"/>
      <c r="L95" s="177"/>
      <c r="M95" s="177"/>
      <c r="N95" s="179"/>
    </row>
    <row r="96" spans="1:14" x14ac:dyDescent="0.25">
      <c r="A96" s="177"/>
      <c r="B96" s="177"/>
      <c r="C96" s="177"/>
      <c r="D96" s="177"/>
      <c r="E96" s="372"/>
      <c r="F96" s="372"/>
      <c r="G96" s="372"/>
      <c r="H96" s="177"/>
      <c r="I96" s="177"/>
      <c r="J96" s="177"/>
      <c r="K96" s="177"/>
      <c r="L96" s="177"/>
      <c r="M96" s="177"/>
      <c r="N96" s="179"/>
    </row>
    <row r="97" spans="1:14" x14ac:dyDescent="0.25">
      <c r="A97" s="25"/>
      <c r="B97" s="25"/>
      <c r="C97" s="25"/>
      <c r="D97" s="25"/>
      <c r="E97" s="338"/>
      <c r="F97" s="338"/>
      <c r="G97" s="338"/>
      <c r="H97" s="25"/>
      <c r="I97" s="25"/>
      <c r="J97" s="25"/>
      <c r="K97" s="25"/>
      <c r="L97" s="25"/>
      <c r="M97" s="25"/>
      <c r="N97" s="24"/>
    </row>
    <row r="98" spans="1:14" x14ac:dyDescent="0.25">
      <c r="A98" s="25"/>
      <c r="B98" s="25"/>
      <c r="C98" s="25"/>
      <c r="D98" s="25"/>
      <c r="E98" s="338"/>
      <c r="F98" s="338"/>
      <c r="G98" s="338"/>
      <c r="H98" s="25"/>
      <c r="I98" s="25"/>
      <c r="J98" s="25"/>
      <c r="K98" s="25"/>
      <c r="L98" s="25"/>
      <c r="M98" s="25"/>
      <c r="N98" s="24"/>
    </row>
    <row r="99" spans="1:14" x14ac:dyDescent="0.25">
      <c r="A99" s="25"/>
      <c r="B99" s="25"/>
      <c r="C99" s="25"/>
      <c r="D99" s="25"/>
      <c r="E99" s="338"/>
      <c r="F99" s="338"/>
      <c r="G99" s="338"/>
      <c r="H99" s="25"/>
      <c r="I99" s="25"/>
      <c r="J99" s="25"/>
      <c r="K99" s="25"/>
      <c r="L99" s="25"/>
      <c r="M99" s="25"/>
      <c r="N99" s="24"/>
    </row>
    <row r="100" spans="1:14" x14ac:dyDescent="0.25">
      <c r="A100" s="25"/>
      <c r="B100" s="25"/>
      <c r="C100" s="25"/>
      <c r="D100" s="25"/>
      <c r="E100" s="338"/>
      <c r="F100" s="338"/>
      <c r="G100" s="338"/>
      <c r="H100" s="25"/>
      <c r="I100" s="25"/>
      <c r="J100" s="25"/>
      <c r="K100" s="25"/>
      <c r="L100" s="25"/>
      <c r="M100" s="25"/>
      <c r="N100" s="24"/>
    </row>
  </sheetData>
  <autoFilter ref="A1:N1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topLeftCell="D1" zoomScale="117" zoomScaleNormal="85" workbookViewId="0">
      <selection activeCell="L8" sqref="L8"/>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7" bestFit="1" customWidth="1"/>
    <col min="7" max="7" width="18.7109375" style="33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154</v>
      </c>
      <c r="B2" s="711"/>
      <c r="C2" s="711"/>
      <c r="D2" s="711"/>
      <c r="E2" s="711"/>
      <c r="F2" s="711"/>
      <c r="G2" s="711"/>
      <c r="H2" s="711"/>
      <c r="I2" s="711"/>
      <c r="J2" s="711"/>
      <c r="K2" s="711"/>
      <c r="L2" s="711"/>
      <c r="M2" s="711"/>
      <c r="N2" s="711"/>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65">
        <v>44713</v>
      </c>
      <c r="B4" s="466" t="s">
        <v>134</v>
      </c>
      <c r="C4" s="466"/>
      <c r="D4" s="516"/>
      <c r="E4" s="517"/>
      <c r="F4" s="517"/>
      <c r="G4" s="518">
        <v>0</v>
      </c>
      <c r="H4" s="519"/>
      <c r="I4" s="520"/>
      <c r="J4" s="521"/>
      <c r="K4" s="522"/>
      <c r="L4" s="213"/>
      <c r="M4" s="523"/>
      <c r="N4" s="524"/>
    </row>
    <row r="5" spans="1:14" s="22" customFormat="1" ht="13.5" customHeight="1" x14ac:dyDescent="0.25">
      <c r="A5" s="580">
        <v>44719</v>
      </c>
      <c r="B5" s="581" t="s">
        <v>116</v>
      </c>
      <c r="C5" s="581" t="s">
        <v>49</v>
      </c>
      <c r="D5" s="582" t="s">
        <v>127</v>
      </c>
      <c r="E5" s="583"/>
      <c r="F5" s="583">
        <v>13800</v>
      </c>
      <c r="G5" s="584">
        <f>G4-E5+F5</f>
        <v>13800</v>
      </c>
      <c r="H5" s="585" t="s">
        <v>129</v>
      </c>
      <c r="I5" s="585" t="s">
        <v>18</v>
      </c>
      <c r="J5" s="587" t="s">
        <v>155</v>
      </c>
      <c r="K5" s="434" t="s">
        <v>475</v>
      </c>
      <c r="L5" s="581" t="s">
        <v>45</v>
      </c>
      <c r="M5" s="596"/>
      <c r="N5" s="588"/>
    </row>
    <row r="6" spans="1:14" s="22" customFormat="1" ht="13.5" customHeight="1" x14ac:dyDescent="0.25">
      <c r="A6" s="196">
        <v>44719</v>
      </c>
      <c r="B6" s="197" t="s">
        <v>145</v>
      </c>
      <c r="C6" s="197" t="s">
        <v>146</v>
      </c>
      <c r="D6" s="198" t="s">
        <v>127</v>
      </c>
      <c r="E6" s="174">
        <v>3800</v>
      </c>
      <c r="F6" s="174"/>
      <c r="G6" s="336">
        <f t="shared" ref="G6:G69" si="0">G5-E6+F6</f>
        <v>10000</v>
      </c>
      <c r="H6" s="570" t="s">
        <v>129</v>
      </c>
      <c r="I6" s="322" t="s">
        <v>18</v>
      </c>
      <c r="J6" s="457" t="s">
        <v>155</v>
      </c>
      <c r="K6" s="434" t="s">
        <v>475</v>
      </c>
      <c r="L6" s="434" t="s">
        <v>45</v>
      </c>
      <c r="M6" s="567"/>
      <c r="N6" s="568" t="s">
        <v>159</v>
      </c>
    </row>
    <row r="7" spans="1:14" x14ac:dyDescent="0.25">
      <c r="A7" s="196">
        <v>44719</v>
      </c>
      <c r="B7" s="197" t="s">
        <v>145</v>
      </c>
      <c r="C7" s="197" t="s">
        <v>146</v>
      </c>
      <c r="D7" s="198" t="s">
        <v>127</v>
      </c>
      <c r="E7" s="174">
        <v>4000</v>
      </c>
      <c r="F7" s="174"/>
      <c r="G7" s="336">
        <f>G6-E7+F7</f>
        <v>6000</v>
      </c>
      <c r="H7" s="570" t="s">
        <v>129</v>
      </c>
      <c r="I7" s="177" t="s">
        <v>18</v>
      </c>
      <c r="J7" s="457" t="s">
        <v>155</v>
      </c>
      <c r="K7" s="434" t="s">
        <v>475</v>
      </c>
      <c r="L7" s="177" t="s">
        <v>45</v>
      </c>
      <c r="M7" s="177"/>
      <c r="N7" s="568" t="s">
        <v>160</v>
      </c>
    </row>
    <row r="8" spans="1:14" x14ac:dyDescent="0.25">
      <c r="A8" s="196">
        <v>44720</v>
      </c>
      <c r="B8" s="197" t="s">
        <v>145</v>
      </c>
      <c r="C8" s="197" t="s">
        <v>146</v>
      </c>
      <c r="D8" s="198" t="s">
        <v>127</v>
      </c>
      <c r="E8" s="174">
        <v>4100</v>
      </c>
      <c r="F8" s="174"/>
      <c r="G8" s="336">
        <f t="shared" ref="G8:G14" si="1">G7-E8+F8</f>
        <v>1900</v>
      </c>
      <c r="H8" s="570" t="s">
        <v>129</v>
      </c>
      <c r="I8" s="177" t="s">
        <v>18</v>
      </c>
      <c r="J8" s="457" t="s">
        <v>155</v>
      </c>
      <c r="K8" s="434" t="s">
        <v>475</v>
      </c>
      <c r="L8" s="177" t="s">
        <v>45</v>
      </c>
      <c r="M8" s="177"/>
      <c r="N8" s="568" t="s">
        <v>159</v>
      </c>
    </row>
    <row r="9" spans="1:14" x14ac:dyDescent="0.25">
      <c r="A9" s="196">
        <v>44720</v>
      </c>
      <c r="B9" s="197" t="s">
        <v>149</v>
      </c>
      <c r="C9" s="197" t="s">
        <v>49</v>
      </c>
      <c r="D9" s="198" t="s">
        <v>127</v>
      </c>
      <c r="E9" s="174"/>
      <c r="F9" s="174">
        <v>-1900</v>
      </c>
      <c r="G9" s="336">
        <f t="shared" si="1"/>
        <v>0</v>
      </c>
      <c r="H9" s="570" t="s">
        <v>129</v>
      </c>
      <c r="I9" s="177" t="s">
        <v>18</v>
      </c>
      <c r="J9" s="457" t="s">
        <v>155</v>
      </c>
      <c r="K9" s="434" t="s">
        <v>475</v>
      </c>
      <c r="L9" s="177" t="s">
        <v>45</v>
      </c>
      <c r="M9" s="177"/>
      <c r="N9" s="568"/>
    </row>
    <row r="10" spans="1:14" x14ac:dyDescent="0.25">
      <c r="A10" s="580">
        <v>44720</v>
      </c>
      <c r="B10" s="581" t="s">
        <v>116</v>
      </c>
      <c r="C10" s="581" t="s">
        <v>49</v>
      </c>
      <c r="D10" s="582" t="s">
        <v>127</v>
      </c>
      <c r="E10" s="583"/>
      <c r="F10" s="583">
        <v>20000</v>
      </c>
      <c r="G10" s="584">
        <f t="shared" si="1"/>
        <v>20000</v>
      </c>
      <c r="H10" s="585" t="s">
        <v>129</v>
      </c>
      <c r="I10" s="586" t="s">
        <v>18</v>
      </c>
      <c r="J10" s="587" t="s">
        <v>198</v>
      </c>
      <c r="K10" s="434" t="s">
        <v>475</v>
      </c>
      <c r="L10" s="586" t="s">
        <v>45</v>
      </c>
      <c r="M10" s="586"/>
      <c r="N10" s="588"/>
    </row>
    <row r="11" spans="1:14" x14ac:dyDescent="0.25">
      <c r="A11" s="196">
        <v>44720</v>
      </c>
      <c r="B11" s="197" t="s">
        <v>145</v>
      </c>
      <c r="C11" s="197" t="s">
        <v>146</v>
      </c>
      <c r="D11" s="198" t="s">
        <v>127</v>
      </c>
      <c r="E11" s="174">
        <v>5000</v>
      </c>
      <c r="F11" s="174"/>
      <c r="G11" s="336">
        <f t="shared" si="1"/>
        <v>15000</v>
      </c>
      <c r="H11" s="570" t="s">
        <v>129</v>
      </c>
      <c r="I11" s="177" t="s">
        <v>18</v>
      </c>
      <c r="J11" s="457" t="s">
        <v>198</v>
      </c>
      <c r="K11" s="434" t="s">
        <v>475</v>
      </c>
      <c r="L11" s="177" t="s">
        <v>45</v>
      </c>
      <c r="M11" s="177"/>
      <c r="N11" s="568" t="s">
        <v>199</v>
      </c>
    </row>
    <row r="12" spans="1:14" x14ac:dyDescent="0.25">
      <c r="A12" s="196">
        <v>44720</v>
      </c>
      <c r="B12" s="197" t="s">
        <v>145</v>
      </c>
      <c r="C12" s="197" t="s">
        <v>146</v>
      </c>
      <c r="D12" s="198" t="s">
        <v>127</v>
      </c>
      <c r="E12" s="174">
        <v>4000</v>
      </c>
      <c r="F12" s="174"/>
      <c r="G12" s="336">
        <f t="shared" si="1"/>
        <v>11000</v>
      </c>
      <c r="H12" s="570" t="s">
        <v>129</v>
      </c>
      <c r="I12" s="177" t="s">
        <v>18</v>
      </c>
      <c r="J12" s="457" t="s">
        <v>198</v>
      </c>
      <c r="K12" s="434" t="s">
        <v>475</v>
      </c>
      <c r="L12" s="177" t="s">
        <v>45</v>
      </c>
      <c r="M12" s="177"/>
      <c r="N12" s="568" t="s">
        <v>200</v>
      </c>
    </row>
    <row r="13" spans="1:14" x14ac:dyDescent="0.25">
      <c r="A13" s="196">
        <v>44722</v>
      </c>
      <c r="B13" s="197" t="s">
        <v>145</v>
      </c>
      <c r="C13" s="197" t="s">
        <v>146</v>
      </c>
      <c r="D13" s="198" t="s">
        <v>127</v>
      </c>
      <c r="E13" s="192">
        <v>5000</v>
      </c>
      <c r="F13" s="174"/>
      <c r="G13" s="336">
        <f t="shared" si="1"/>
        <v>6000</v>
      </c>
      <c r="H13" s="570" t="s">
        <v>129</v>
      </c>
      <c r="I13" s="177" t="s">
        <v>18</v>
      </c>
      <c r="J13" s="457" t="s">
        <v>198</v>
      </c>
      <c r="K13" s="434" t="s">
        <v>475</v>
      </c>
      <c r="L13" s="177" t="s">
        <v>45</v>
      </c>
      <c r="M13" s="177"/>
      <c r="N13" s="568" t="s">
        <v>160</v>
      </c>
    </row>
    <row r="14" spans="1:14" x14ac:dyDescent="0.25">
      <c r="A14" s="196">
        <v>44722</v>
      </c>
      <c r="B14" s="197" t="s">
        <v>145</v>
      </c>
      <c r="C14" s="197" t="s">
        <v>146</v>
      </c>
      <c r="D14" s="198" t="s">
        <v>127</v>
      </c>
      <c r="E14" s="192">
        <v>5000</v>
      </c>
      <c r="F14" s="184"/>
      <c r="G14" s="336">
        <f t="shared" si="1"/>
        <v>1000</v>
      </c>
      <c r="H14" s="570" t="s">
        <v>129</v>
      </c>
      <c r="I14" s="208" t="s">
        <v>18</v>
      </c>
      <c r="J14" s="457" t="s">
        <v>198</v>
      </c>
      <c r="K14" s="434" t="s">
        <v>475</v>
      </c>
      <c r="L14" s="208" t="s">
        <v>45</v>
      </c>
      <c r="M14" s="208"/>
      <c r="N14" s="179" t="s">
        <v>159</v>
      </c>
    </row>
    <row r="15" spans="1:14" x14ac:dyDescent="0.25">
      <c r="A15" s="196">
        <v>44722</v>
      </c>
      <c r="B15" s="197" t="s">
        <v>149</v>
      </c>
      <c r="C15" s="197" t="s">
        <v>49</v>
      </c>
      <c r="D15" s="198" t="s">
        <v>127</v>
      </c>
      <c r="E15" s="192"/>
      <c r="F15" s="174">
        <v>-1000</v>
      </c>
      <c r="G15" s="336">
        <f t="shared" si="0"/>
        <v>0</v>
      </c>
      <c r="H15" s="570" t="s">
        <v>129</v>
      </c>
      <c r="I15" s="177" t="s">
        <v>18</v>
      </c>
      <c r="J15" s="457" t="s">
        <v>198</v>
      </c>
      <c r="K15" s="434" t="s">
        <v>475</v>
      </c>
      <c r="L15" s="177" t="s">
        <v>45</v>
      </c>
      <c r="M15" s="177"/>
      <c r="N15" s="179"/>
    </row>
    <row r="16" spans="1:14" x14ac:dyDescent="0.25">
      <c r="A16" s="580">
        <v>44722</v>
      </c>
      <c r="B16" s="581" t="s">
        <v>116</v>
      </c>
      <c r="C16" s="581" t="s">
        <v>49</v>
      </c>
      <c r="D16" s="582" t="s">
        <v>127</v>
      </c>
      <c r="E16" s="590"/>
      <c r="F16" s="604">
        <v>10000</v>
      </c>
      <c r="G16" s="584">
        <f t="shared" si="0"/>
        <v>10000</v>
      </c>
      <c r="H16" s="585" t="s">
        <v>129</v>
      </c>
      <c r="I16" s="586" t="s">
        <v>18</v>
      </c>
      <c r="J16" s="587" t="s">
        <v>219</v>
      </c>
      <c r="K16" s="434" t="s">
        <v>475</v>
      </c>
      <c r="L16" s="586" t="s">
        <v>45</v>
      </c>
      <c r="M16" s="586"/>
      <c r="N16" s="595"/>
    </row>
    <row r="17" spans="1:14" ht="15.75" customHeight="1" x14ac:dyDescent="0.25">
      <c r="A17" s="196">
        <v>44722</v>
      </c>
      <c r="B17" s="197" t="s">
        <v>145</v>
      </c>
      <c r="C17" s="197" t="s">
        <v>146</v>
      </c>
      <c r="D17" s="198" t="s">
        <v>127</v>
      </c>
      <c r="E17" s="203">
        <v>5000</v>
      </c>
      <c r="F17" s="184"/>
      <c r="G17" s="336">
        <f t="shared" si="0"/>
        <v>5000</v>
      </c>
      <c r="H17" s="570" t="s">
        <v>129</v>
      </c>
      <c r="I17" s="177" t="s">
        <v>18</v>
      </c>
      <c r="J17" s="457" t="s">
        <v>219</v>
      </c>
      <c r="K17" s="434" t="s">
        <v>475</v>
      </c>
      <c r="L17" s="177" t="s">
        <v>45</v>
      </c>
      <c r="M17" s="177"/>
      <c r="N17" s="179" t="s">
        <v>160</v>
      </c>
    </row>
    <row r="18" spans="1:14" x14ac:dyDescent="0.25">
      <c r="A18" s="196">
        <v>44723</v>
      </c>
      <c r="B18" s="197" t="s">
        <v>145</v>
      </c>
      <c r="C18" s="197" t="s">
        <v>146</v>
      </c>
      <c r="D18" s="198" t="s">
        <v>127</v>
      </c>
      <c r="E18" s="184">
        <v>4000</v>
      </c>
      <c r="F18" s="174"/>
      <c r="G18" s="336">
        <f t="shared" si="0"/>
        <v>1000</v>
      </c>
      <c r="H18" s="570" t="s">
        <v>129</v>
      </c>
      <c r="I18" s="177" t="s">
        <v>18</v>
      </c>
      <c r="J18" s="457" t="s">
        <v>219</v>
      </c>
      <c r="K18" s="434" t="s">
        <v>475</v>
      </c>
      <c r="L18" s="177" t="s">
        <v>45</v>
      </c>
      <c r="M18" s="177"/>
      <c r="N18" s="179" t="s">
        <v>159</v>
      </c>
    </row>
    <row r="19" spans="1:14" x14ac:dyDescent="0.25">
      <c r="A19" s="196">
        <v>44723</v>
      </c>
      <c r="B19" s="197" t="s">
        <v>149</v>
      </c>
      <c r="C19" s="197" t="s">
        <v>49</v>
      </c>
      <c r="D19" s="198" t="s">
        <v>127</v>
      </c>
      <c r="E19" s="192"/>
      <c r="F19" s="174">
        <v>-1000</v>
      </c>
      <c r="G19" s="336">
        <f t="shared" si="0"/>
        <v>0</v>
      </c>
      <c r="H19" s="570" t="s">
        <v>129</v>
      </c>
      <c r="I19" s="177" t="s">
        <v>18</v>
      </c>
      <c r="J19" s="457" t="s">
        <v>219</v>
      </c>
      <c r="K19" s="434" t="s">
        <v>475</v>
      </c>
      <c r="L19" s="177" t="s">
        <v>45</v>
      </c>
      <c r="M19" s="177"/>
      <c r="N19" s="179"/>
    </row>
    <row r="20" spans="1:14" x14ac:dyDescent="0.25">
      <c r="A20" s="580">
        <v>44723</v>
      </c>
      <c r="B20" s="581" t="s">
        <v>116</v>
      </c>
      <c r="C20" s="581" t="s">
        <v>49</v>
      </c>
      <c r="D20" s="582" t="s">
        <v>127</v>
      </c>
      <c r="E20" s="590"/>
      <c r="F20" s="583">
        <v>10000</v>
      </c>
      <c r="G20" s="584">
        <f t="shared" si="0"/>
        <v>10000</v>
      </c>
      <c r="H20" s="585" t="s">
        <v>129</v>
      </c>
      <c r="I20" s="586" t="s">
        <v>18</v>
      </c>
      <c r="J20" s="587" t="s">
        <v>230</v>
      </c>
      <c r="K20" s="434" t="s">
        <v>475</v>
      </c>
      <c r="L20" s="586" t="s">
        <v>45</v>
      </c>
      <c r="M20" s="586"/>
      <c r="N20" s="595"/>
    </row>
    <row r="21" spans="1:14" x14ac:dyDescent="0.25">
      <c r="A21" s="196">
        <v>44723</v>
      </c>
      <c r="B21" s="197" t="s">
        <v>145</v>
      </c>
      <c r="C21" s="197" t="s">
        <v>146</v>
      </c>
      <c r="D21" s="532" t="s">
        <v>127</v>
      </c>
      <c r="E21" s="192">
        <v>5000</v>
      </c>
      <c r="F21" s="174"/>
      <c r="G21" s="336">
        <f t="shared" si="0"/>
        <v>5000</v>
      </c>
      <c r="H21" s="570" t="s">
        <v>129</v>
      </c>
      <c r="I21" s="177" t="s">
        <v>18</v>
      </c>
      <c r="J21" s="457" t="s">
        <v>230</v>
      </c>
      <c r="K21" s="434" t="s">
        <v>475</v>
      </c>
      <c r="L21" s="177" t="s">
        <v>45</v>
      </c>
      <c r="M21" s="177"/>
      <c r="N21" s="179" t="s">
        <v>160</v>
      </c>
    </row>
    <row r="22" spans="1:14" x14ac:dyDescent="0.25">
      <c r="A22" s="196">
        <v>44725</v>
      </c>
      <c r="B22" s="197" t="s">
        <v>145</v>
      </c>
      <c r="C22" s="197" t="s">
        <v>146</v>
      </c>
      <c r="D22" s="532" t="s">
        <v>127</v>
      </c>
      <c r="E22" s="192">
        <v>5000</v>
      </c>
      <c r="F22" s="174"/>
      <c r="G22" s="336">
        <f t="shared" si="0"/>
        <v>0</v>
      </c>
      <c r="H22" s="570" t="s">
        <v>129</v>
      </c>
      <c r="I22" s="177" t="s">
        <v>18</v>
      </c>
      <c r="J22" s="457" t="s">
        <v>230</v>
      </c>
      <c r="K22" s="434" t="s">
        <v>475</v>
      </c>
      <c r="L22" s="177" t="s">
        <v>45</v>
      </c>
      <c r="M22" s="177"/>
      <c r="N22" s="179" t="s">
        <v>159</v>
      </c>
    </row>
    <row r="23" spans="1:14" x14ac:dyDescent="0.25">
      <c r="A23" s="580">
        <v>44725</v>
      </c>
      <c r="B23" s="581" t="s">
        <v>116</v>
      </c>
      <c r="C23" s="581" t="s">
        <v>49</v>
      </c>
      <c r="D23" s="605" t="s">
        <v>127</v>
      </c>
      <c r="E23" s="590"/>
      <c r="F23" s="583">
        <v>80000</v>
      </c>
      <c r="G23" s="584">
        <f t="shared" si="0"/>
        <v>80000</v>
      </c>
      <c r="H23" s="585" t="s">
        <v>129</v>
      </c>
      <c r="I23" s="586" t="s">
        <v>18</v>
      </c>
      <c r="J23" s="587" t="s">
        <v>232</v>
      </c>
      <c r="K23" s="434" t="s">
        <v>475</v>
      </c>
      <c r="L23" s="586" t="s">
        <v>45</v>
      </c>
      <c r="M23" s="586"/>
      <c r="N23" s="595"/>
    </row>
    <row r="24" spans="1:14" x14ac:dyDescent="0.25">
      <c r="A24" s="196">
        <v>44725</v>
      </c>
      <c r="B24" s="197" t="s">
        <v>145</v>
      </c>
      <c r="C24" s="197" t="s">
        <v>146</v>
      </c>
      <c r="D24" s="532" t="s">
        <v>127</v>
      </c>
      <c r="E24" s="192">
        <v>30000</v>
      </c>
      <c r="F24" s="174"/>
      <c r="G24" s="336">
        <f t="shared" si="0"/>
        <v>50000</v>
      </c>
      <c r="H24" s="570" t="s">
        <v>129</v>
      </c>
      <c r="I24" s="177" t="s">
        <v>18</v>
      </c>
      <c r="J24" s="457" t="s">
        <v>232</v>
      </c>
      <c r="K24" s="434" t="s">
        <v>475</v>
      </c>
      <c r="L24" s="177" t="s">
        <v>45</v>
      </c>
      <c r="M24" s="177"/>
      <c r="N24" s="179" t="s">
        <v>233</v>
      </c>
    </row>
    <row r="25" spans="1:14" x14ac:dyDescent="0.25">
      <c r="A25" s="196">
        <v>44725</v>
      </c>
      <c r="B25" s="179" t="s">
        <v>145</v>
      </c>
      <c r="C25" s="179" t="s">
        <v>146</v>
      </c>
      <c r="D25" s="205" t="s">
        <v>127</v>
      </c>
      <c r="E25" s="192">
        <v>35000</v>
      </c>
      <c r="F25" s="174"/>
      <c r="G25" s="336">
        <f t="shared" si="0"/>
        <v>15000</v>
      </c>
      <c r="H25" s="570" t="s">
        <v>129</v>
      </c>
      <c r="I25" s="177" t="s">
        <v>18</v>
      </c>
      <c r="J25" s="457" t="s">
        <v>232</v>
      </c>
      <c r="K25" s="434" t="s">
        <v>475</v>
      </c>
      <c r="L25" s="177" t="s">
        <v>45</v>
      </c>
      <c r="M25" s="177"/>
      <c r="N25" s="179" t="s">
        <v>234</v>
      </c>
    </row>
    <row r="26" spans="1:14" x14ac:dyDescent="0.25">
      <c r="A26" s="196">
        <v>44725</v>
      </c>
      <c r="B26" s="197" t="s">
        <v>145</v>
      </c>
      <c r="C26" s="197" t="s">
        <v>146</v>
      </c>
      <c r="D26" s="532" t="s">
        <v>127</v>
      </c>
      <c r="E26" s="184">
        <v>20000</v>
      </c>
      <c r="F26" s="174"/>
      <c r="G26" s="336">
        <f t="shared" si="0"/>
        <v>-5000</v>
      </c>
      <c r="H26" s="570" t="s">
        <v>129</v>
      </c>
      <c r="I26" s="177" t="s">
        <v>18</v>
      </c>
      <c r="J26" s="457" t="s">
        <v>232</v>
      </c>
      <c r="K26" s="434" t="s">
        <v>475</v>
      </c>
      <c r="L26" s="177" t="s">
        <v>45</v>
      </c>
      <c r="M26" s="177"/>
      <c r="N26" s="179" t="s">
        <v>235</v>
      </c>
    </row>
    <row r="27" spans="1:14" x14ac:dyDescent="0.25">
      <c r="A27" s="196">
        <v>44726</v>
      </c>
      <c r="B27" s="197" t="s">
        <v>145</v>
      </c>
      <c r="C27" s="197" t="s">
        <v>146</v>
      </c>
      <c r="D27" s="532" t="s">
        <v>127</v>
      </c>
      <c r="E27" s="184">
        <v>4000</v>
      </c>
      <c r="F27" s="174"/>
      <c r="G27" s="336">
        <f t="shared" si="0"/>
        <v>-9000</v>
      </c>
      <c r="H27" s="570" t="s">
        <v>129</v>
      </c>
      <c r="I27" s="177" t="s">
        <v>18</v>
      </c>
      <c r="J27" s="457" t="s">
        <v>232</v>
      </c>
      <c r="K27" s="434" t="s">
        <v>475</v>
      </c>
      <c r="L27" s="177" t="s">
        <v>45</v>
      </c>
      <c r="M27" s="177"/>
      <c r="N27" s="179" t="s">
        <v>160</v>
      </c>
    </row>
    <row r="28" spans="1:14" x14ac:dyDescent="0.25">
      <c r="A28" s="196">
        <v>44726</v>
      </c>
      <c r="B28" s="207" t="s">
        <v>231</v>
      </c>
      <c r="C28" s="207" t="s">
        <v>49</v>
      </c>
      <c r="D28" s="542" t="s">
        <v>127</v>
      </c>
      <c r="E28" s="537"/>
      <c r="F28" s="184">
        <v>9000</v>
      </c>
      <c r="G28" s="335">
        <f t="shared" si="0"/>
        <v>0</v>
      </c>
      <c r="H28" s="570" t="s">
        <v>129</v>
      </c>
      <c r="I28" s="208" t="s">
        <v>18</v>
      </c>
      <c r="J28" s="457" t="s">
        <v>232</v>
      </c>
      <c r="K28" s="434" t="s">
        <v>475</v>
      </c>
      <c r="L28" s="208" t="s">
        <v>45</v>
      </c>
      <c r="M28" s="208"/>
      <c r="N28" s="543"/>
    </row>
    <row r="29" spans="1:14" x14ac:dyDescent="0.25">
      <c r="A29" s="580">
        <v>44726</v>
      </c>
      <c r="B29" s="594" t="s">
        <v>116</v>
      </c>
      <c r="C29" s="594" t="s">
        <v>49</v>
      </c>
      <c r="D29" s="606" t="s">
        <v>127</v>
      </c>
      <c r="E29" s="610"/>
      <c r="F29" s="591">
        <v>25000</v>
      </c>
      <c r="G29" s="607">
        <f t="shared" si="0"/>
        <v>25000</v>
      </c>
      <c r="H29" s="592" t="s">
        <v>129</v>
      </c>
      <c r="I29" s="593" t="s">
        <v>18</v>
      </c>
      <c r="J29" s="587" t="s">
        <v>269</v>
      </c>
      <c r="K29" s="434" t="s">
        <v>475</v>
      </c>
      <c r="L29" s="593" t="s">
        <v>45</v>
      </c>
      <c r="M29" s="593"/>
      <c r="N29" s="608"/>
    </row>
    <row r="30" spans="1:14" x14ac:dyDescent="0.25">
      <c r="A30" s="196">
        <v>44726</v>
      </c>
      <c r="B30" s="207" t="s">
        <v>145</v>
      </c>
      <c r="C30" s="207" t="s">
        <v>146</v>
      </c>
      <c r="D30" s="542" t="s">
        <v>127</v>
      </c>
      <c r="E30" s="537">
        <v>4000</v>
      </c>
      <c r="F30" s="184"/>
      <c r="G30" s="335">
        <f t="shared" si="0"/>
        <v>21000</v>
      </c>
      <c r="H30" s="211" t="s">
        <v>129</v>
      </c>
      <c r="I30" s="208" t="s">
        <v>18</v>
      </c>
      <c r="J30" s="457" t="s">
        <v>269</v>
      </c>
      <c r="K30" s="434" t="s">
        <v>475</v>
      </c>
      <c r="L30" s="208" t="s">
        <v>45</v>
      </c>
      <c r="M30" s="208"/>
      <c r="N30" s="543" t="s">
        <v>159</v>
      </c>
    </row>
    <row r="31" spans="1:14" ht="15.75" customHeight="1" x14ac:dyDescent="0.25">
      <c r="A31" s="196">
        <v>44726</v>
      </c>
      <c r="B31" s="207" t="s">
        <v>145</v>
      </c>
      <c r="C31" s="207" t="s">
        <v>146</v>
      </c>
      <c r="D31" s="542" t="s">
        <v>127</v>
      </c>
      <c r="E31" s="184">
        <v>3000</v>
      </c>
      <c r="F31" s="184"/>
      <c r="G31" s="335">
        <f t="shared" si="0"/>
        <v>18000</v>
      </c>
      <c r="H31" s="211" t="s">
        <v>129</v>
      </c>
      <c r="I31" s="208" t="s">
        <v>18</v>
      </c>
      <c r="J31" s="457" t="s">
        <v>269</v>
      </c>
      <c r="K31" s="434" t="s">
        <v>475</v>
      </c>
      <c r="L31" s="208" t="s">
        <v>45</v>
      </c>
      <c r="M31" s="208"/>
      <c r="N31" s="543" t="s">
        <v>270</v>
      </c>
    </row>
    <row r="32" spans="1:14" x14ac:dyDescent="0.25">
      <c r="A32" s="196">
        <v>44726</v>
      </c>
      <c r="B32" s="207" t="s">
        <v>145</v>
      </c>
      <c r="C32" s="207" t="s">
        <v>146</v>
      </c>
      <c r="D32" s="542" t="s">
        <v>127</v>
      </c>
      <c r="E32" s="184">
        <v>4000</v>
      </c>
      <c r="F32" s="184"/>
      <c r="G32" s="335">
        <f t="shared" si="0"/>
        <v>14000</v>
      </c>
      <c r="H32" s="211" t="s">
        <v>129</v>
      </c>
      <c r="I32" s="208" t="s">
        <v>18</v>
      </c>
      <c r="J32" s="457" t="s">
        <v>269</v>
      </c>
      <c r="K32" s="434" t="s">
        <v>475</v>
      </c>
      <c r="L32" s="208" t="s">
        <v>45</v>
      </c>
      <c r="M32" s="208"/>
      <c r="N32" s="543" t="s">
        <v>271</v>
      </c>
    </row>
    <row r="33" spans="1:14" x14ac:dyDescent="0.25">
      <c r="A33" s="196">
        <v>44726</v>
      </c>
      <c r="B33" s="207" t="s">
        <v>145</v>
      </c>
      <c r="C33" s="207" t="s">
        <v>146</v>
      </c>
      <c r="D33" s="542" t="s">
        <v>127</v>
      </c>
      <c r="E33" s="184">
        <v>4000</v>
      </c>
      <c r="F33" s="184"/>
      <c r="G33" s="335">
        <f t="shared" si="0"/>
        <v>10000</v>
      </c>
      <c r="H33" s="211" t="s">
        <v>129</v>
      </c>
      <c r="I33" s="208" t="s">
        <v>18</v>
      </c>
      <c r="J33" s="457" t="s">
        <v>269</v>
      </c>
      <c r="K33" s="434" t="s">
        <v>475</v>
      </c>
      <c r="L33" s="208" t="s">
        <v>45</v>
      </c>
      <c r="M33" s="208"/>
      <c r="N33" s="543" t="s">
        <v>272</v>
      </c>
    </row>
    <row r="34" spans="1:14" x14ac:dyDescent="0.25">
      <c r="A34" s="196">
        <v>44726</v>
      </c>
      <c r="B34" s="207" t="s">
        <v>145</v>
      </c>
      <c r="C34" s="207" t="s">
        <v>146</v>
      </c>
      <c r="D34" s="542" t="s">
        <v>127</v>
      </c>
      <c r="E34" s="184">
        <v>4000</v>
      </c>
      <c r="F34" s="184"/>
      <c r="G34" s="335">
        <f t="shared" si="0"/>
        <v>6000</v>
      </c>
      <c r="H34" s="211" t="s">
        <v>129</v>
      </c>
      <c r="I34" s="208" t="s">
        <v>18</v>
      </c>
      <c r="J34" s="457" t="s">
        <v>269</v>
      </c>
      <c r="K34" s="434" t="s">
        <v>475</v>
      </c>
      <c r="L34" s="208" t="s">
        <v>45</v>
      </c>
      <c r="M34" s="208"/>
      <c r="N34" s="543" t="s">
        <v>273</v>
      </c>
    </row>
    <row r="35" spans="1:14" x14ac:dyDescent="0.25">
      <c r="A35" s="196">
        <v>44726</v>
      </c>
      <c r="B35" s="207" t="s">
        <v>145</v>
      </c>
      <c r="C35" s="207" t="s">
        <v>146</v>
      </c>
      <c r="D35" s="542" t="s">
        <v>127</v>
      </c>
      <c r="E35" s="192">
        <v>5000</v>
      </c>
      <c r="F35" s="174"/>
      <c r="G35" s="336">
        <f t="shared" si="0"/>
        <v>1000</v>
      </c>
      <c r="H35" s="570" t="s">
        <v>129</v>
      </c>
      <c r="I35" s="177" t="s">
        <v>18</v>
      </c>
      <c r="J35" s="457" t="s">
        <v>269</v>
      </c>
      <c r="K35" s="434" t="s">
        <v>475</v>
      </c>
      <c r="L35" s="177" t="s">
        <v>45</v>
      </c>
      <c r="M35" s="177"/>
      <c r="N35" s="179" t="s">
        <v>160</v>
      </c>
    </row>
    <row r="36" spans="1:14" x14ac:dyDescent="0.25">
      <c r="A36" s="196">
        <v>44727</v>
      </c>
      <c r="B36" s="179" t="s">
        <v>149</v>
      </c>
      <c r="C36" s="179" t="s">
        <v>49</v>
      </c>
      <c r="D36" s="542" t="s">
        <v>127</v>
      </c>
      <c r="E36" s="192"/>
      <c r="F36" s="174">
        <v>-1000</v>
      </c>
      <c r="G36" s="336">
        <f t="shared" si="0"/>
        <v>0</v>
      </c>
      <c r="H36" s="570" t="s">
        <v>129</v>
      </c>
      <c r="I36" s="177" t="s">
        <v>18</v>
      </c>
      <c r="J36" s="457" t="s">
        <v>269</v>
      </c>
      <c r="K36" s="434" t="s">
        <v>475</v>
      </c>
      <c r="L36" s="177" t="s">
        <v>45</v>
      </c>
      <c r="M36" s="177"/>
      <c r="N36" s="179"/>
    </row>
    <row r="37" spans="1:14" x14ac:dyDescent="0.25">
      <c r="A37" s="580">
        <v>44727</v>
      </c>
      <c r="B37" s="595" t="s">
        <v>116</v>
      </c>
      <c r="C37" s="595" t="s">
        <v>49</v>
      </c>
      <c r="D37" s="597" t="s">
        <v>127</v>
      </c>
      <c r="E37" s="590"/>
      <c r="F37" s="583">
        <v>20000</v>
      </c>
      <c r="G37" s="584">
        <f t="shared" si="0"/>
        <v>20000</v>
      </c>
      <c r="H37" s="585" t="s">
        <v>129</v>
      </c>
      <c r="I37" s="586" t="s">
        <v>18</v>
      </c>
      <c r="J37" s="587" t="s">
        <v>286</v>
      </c>
      <c r="K37" s="434" t="s">
        <v>475</v>
      </c>
      <c r="L37" s="586" t="s">
        <v>45</v>
      </c>
      <c r="M37" s="586"/>
      <c r="N37" s="595"/>
    </row>
    <row r="38" spans="1:14" x14ac:dyDescent="0.25">
      <c r="A38" s="196">
        <v>44727</v>
      </c>
      <c r="B38" s="179" t="s">
        <v>145</v>
      </c>
      <c r="C38" s="179" t="s">
        <v>146</v>
      </c>
      <c r="D38" s="205" t="s">
        <v>127</v>
      </c>
      <c r="E38" s="192">
        <v>3000</v>
      </c>
      <c r="F38" s="174"/>
      <c r="G38" s="336">
        <f t="shared" si="0"/>
        <v>17000</v>
      </c>
      <c r="H38" s="570" t="s">
        <v>129</v>
      </c>
      <c r="I38" s="177" t="s">
        <v>18</v>
      </c>
      <c r="J38" s="457" t="s">
        <v>286</v>
      </c>
      <c r="K38" s="434" t="s">
        <v>475</v>
      </c>
      <c r="L38" s="177" t="s">
        <v>45</v>
      </c>
      <c r="M38" s="177"/>
      <c r="N38" s="179" t="s">
        <v>287</v>
      </c>
    </row>
    <row r="39" spans="1:14" x14ac:dyDescent="0.25">
      <c r="A39" s="196">
        <v>44727</v>
      </c>
      <c r="B39" s="179" t="s">
        <v>145</v>
      </c>
      <c r="C39" s="179" t="s">
        <v>146</v>
      </c>
      <c r="D39" s="205" t="s">
        <v>127</v>
      </c>
      <c r="E39" s="184">
        <v>4000</v>
      </c>
      <c r="F39" s="174"/>
      <c r="G39" s="336">
        <f>G38-E39+F39</f>
        <v>13000</v>
      </c>
      <c r="H39" s="570" t="s">
        <v>129</v>
      </c>
      <c r="I39" s="177" t="s">
        <v>18</v>
      </c>
      <c r="J39" s="457" t="s">
        <v>286</v>
      </c>
      <c r="K39" s="434" t="s">
        <v>475</v>
      </c>
      <c r="L39" s="177" t="s">
        <v>45</v>
      </c>
      <c r="M39" s="177"/>
      <c r="N39" s="179" t="s">
        <v>288</v>
      </c>
    </row>
    <row r="40" spans="1:14" x14ac:dyDescent="0.25">
      <c r="A40" s="196">
        <v>44727</v>
      </c>
      <c r="B40" s="179" t="s">
        <v>145</v>
      </c>
      <c r="C40" s="179" t="s">
        <v>146</v>
      </c>
      <c r="D40" s="205" t="s">
        <v>127</v>
      </c>
      <c r="E40" s="184">
        <v>4000</v>
      </c>
      <c r="F40" s="174"/>
      <c r="G40" s="336">
        <f t="shared" ref="G40:G48" si="2">G39-E40+F40</f>
        <v>9000</v>
      </c>
      <c r="H40" s="570" t="s">
        <v>129</v>
      </c>
      <c r="I40" s="177" t="s">
        <v>18</v>
      </c>
      <c r="J40" s="457" t="s">
        <v>286</v>
      </c>
      <c r="K40" s="434" t="s">
        <v>475</v>
      </c>
      <c r="L40" s="177" t="s">
        <v>45</v>
      </c>
      <c r="M40" s="177"/>
      <c r="N40" s="179" t="s">
        <v>160</v>
      </c>
    </row>
    <row r="41" spans="1:14" x14ac:dyDescent="0.25">
      <c r="A41" s="196">
        <v>44728</v>
      </c>
      <c r="B41" s="179" t="s">
        <v>145</v>
      </c>
      <c r="C41" s="179" t="s">
        <v>146</v>
      </c>
      <c r="D41" s="205" t="s">
        <v>127</v>
      </c>
      <c r="E41" s="184">
        <v>4000</v>
      </c>
      <c r="F41" s="174"/>
      <c r="G41" s="336">
        <f t="shared" si="2"/>
        <v>5000</v>
      </c>
      <c r="H41" s="570" t="s">
        <v>129</v>
      </c>
      <c r="I41" s="177" t="s">
        <v>18</v>
      </c>
      <c r="J41" s="457" t="s">
        <v>286</v>
      </c>
      <c r="K41" s="434" t="s">
        <v>475</v>
      </c>
      <c r="L41" s="177" t="s">
        <v>45</v>
      </c>
      <c r="M41" s="177"/>
      <c r="N41" s="179" t="s">
        <v>159</v>
      </c>
    </row>
    <row r="42" spans="1:14" x14ac:dyDescent="0.25">
      <c r="A42" s="196">
        <v>44728</v>
      </c>
      <c r="B42" s="179" t="s">
        <v>145</v>
      </c>
      <c r="C42" s="179" t="s">
        <v>146</v>
      </c>
      <c r="D42" s="205" t="s">
        <v>127</v>
      </c>
      <c r="E42" s="192">
        <v>5000</v>
      </c>
      <c r="F42" s="174"/>
      <c r="G42" s="336">
        <f t="shared" si="2"/>
        <v>0</v>
      </c>
      <c r="H42" s="570" t="s">
        <v>129</v>
      </c>
      <c r="I42" s="177" t="s">
        <v>18</v>
      </c>
      <c r="J42" s="457" t="s">
        <v>286</v>
      </c>
      <c r="K42" s="434" t="s">
        <v>475</v>
      </c>
      <c r="L42" s="177" t="s">
        <v>45</v>
      </c>
      <c r="M42" s="177"/>
      <c r="N42" s="179" t="s">
        <v>160</v>
      </c>
    </row>
    <row r="43" spans="1:14" x14ac:dyDescent="0.25">
      <c r="A43" s="580">
        <v>44729</v>
      </c>
      <c r="B43" s="581" t="s">
        <v>116</v>
      </c>
      <c r="C43" s="581" t="s">
        <v>49</v>
      </c>
      <c r="D43" s="582" t="s">
        <v>127</v>
      </c>
      <c r="E43" s="591"/>
      <c r="F43" s="583">
        <v>10000</v>
      </c>
      <c r="G43" s="584">
        <f t="shared" si="2"/>
        <v>10000</v>
      </c>
      <c r="H43" s="585" t="s">
        <v>129</v>
      </c>
      <c r="I43" s="586" t="s">
        <v>18</v>
      </c>
      <c r="J43" s="587" t="s">
        <v>290</v>
      </c>
      <c r="K43" s="434" t="s">
        <v>475</v>
      </c>
      <c r="L43" s="586" t="s">
        <v>45</v>
      </c>
      <c r="M43" s="586"/>
      <c r="N43" s="595"/>
    </row>
    <row r="44" spans="1:14" x14ac:dyDescent="0.25">
      <c r="A44" s="196">
        <v>44729</v>
      </c>
      <c r="B44" s="197" t="s">
        <v>145</v>
      </c>
      <c r="C44" s="197" t="s">
        <v>146</v>
      </c>
      <c r="D44" s="198" t="s">
        <v>127</v>
      </c>
      <c r="E44" s="184">
        <v>5000</v>
      </c>
      <c r="F44" s="174"/>
      <c r="G44" s="336">
        <f t="shared" si="2"/>
        <v>5000</v>
      </c>
      <c r="H44" s="570" t="s">
        <v>129</v>
      </c>
      <c r="I44" s="177" t="s">
        <v>18</v>
      </c>
      <c r="J44" s="457" t="s">
        <v>290</v>
      </c>
      <c r="K44" s="434" t="s">
        <v>475</v>
      </c>
      <c r="L44" s="177" t="s">
        <v>45</v>
      </c>
      <c r="M44" s="177"/>
      <c r="N44" s="179" t="s">
        <v>159</v>
      </c>
    </row>
    <row r="45" spans="1:14" x14ac:dyDescent="0.25">
      <c r="A45" s="196">
        <v>44729</v>
      </c>
      <c r="B45" s="197" t="s">
        <v>145</v>
      </c>
      <c r="C45" s="197" t="s">
        <v>146</v>
      </c>
      <c r="D45" s="198" t="s">
        <v>127</v>
      </c>
      <c r="E45" s="184">
        <v>5000</v>
      </c>
      <c r="F45" s="174"/>
      <c r="G45" s="336">
        <f t="shared" si="2"/>
        <v>0</v>
      </c>
      <c r="H45" s="570" t="s">
        <v>129</v>
      </c>
      <c r="I45" s="177" t="s">
        <v>18</v>
      </c>
      <c r="J45" s="457" t="s">
        <v>290</v>
      </c>
      <c r="K45" s="434" t="s">
        <v>475</v>
      </c>
      <c r="L45" s="177" t="s">
        <v>45</v>
      </c>
      <c r="M45" s="177"/>
      <c r="N45" s="179" t="s">
        <v>160</v>
      </c>
    </row>
    <row r="46" spans="1:14" x14ac:dyDescent="0.25">
      <c r="A46" s="580">
        <v>44732</v>
      </c>
      <c r="B46" s="595" t="s">
        <v>116</v>
      </c>
      <c r="C46" s="595" t="s">
        <v>49</v>
      </c>
      <c r="D46" s="597" t="s">
        <v>127</v>
      </c>
      <c r="E46" s="590"/>
      <c r="F46" s="583">
        <v>35000</v>
      </c>
      <c r="G46" s="584">
        <f t="shared" si="2"/>
        <v>35000</v>
      </c>
      <c r="H46" s="585" t="s">
        <v>129</v>
      </c>
      <c r="I46" s="586" t="s">
        <v>18</v>
      </c>
      <c r="J46" s="587" t="s">
        <v>291</v>
      </c>
      <c r="K46" s="434" t="s">
        <v>475</v>
      </c>
      <c r="L46" s="586" t="s">
        <v>45</v>
      </c>
      <c r="M46" s="586"/>
      <c r="N46" s="595"/>
    </row>
    <row r="47" spans="1:14" x14ac:dyDescent="0.25">
      <c r="A47" s="196">
        <v>44732</v>
      </c>
      <c r="B47" s="179" t="s">
        <v>145</v>
      </c>
      <c r="C47" s="179" t="s">
        <v>146</v>
      </c>
      <c r="D47" s="205" t="s">
        <v>127</v>
      </c>
      <c r="E47" s="192">
        <v>4000</v>
      </c>
      <c r="F47" s="174"/>
      <c r="G47" s="336">
        <f t="shared" si="2"/>
        <v>31000</v>
      </c>
      <c r="H47" s="570" t="s">
        <v>129</v>
      </c>
      <c r="I47" s="177" t="s">
        <v>18</v>
      </c>
      <c r="J47" s="457" t="s">
        <v>291</v>
      </c>
      <c r="K47" s="434" t="s">
        <v>475</v>
      </c>
      <c r="L47" s="177" t="s">
        <v>45</v>
      </c>
      <c r="M47" s="177"/>
      <c r="N47" s="179" t="s">
        <v>159</v>
      </c>
    </row>
    <row r="48" spans="1:14" x14ac:dyDescent="0.25">
      <c r="A48" s="196">
        <v>44732</v>
      </c>
      <c r="B48" s="179" t="s">
        <v>145</v>
      </c>
      <c r="C48" s="179" t="s">
        <v>146</v>
      </c>
      <c r="D48" s="205" t="s">
        <v>127</v>
      </c>
      <c r="E48" s="184">
        <v>6000</v>
      </c>
      <c r="F48" s="174"/>
      <c r="G48" s="336">
        <f t="shared" si="2"/>
        <v>25000</v>
      </c>
      <c r="H48" s="570" t="s">
        <v>129</v>
      </c>
      <c r="I48" s="177" t="s">
        <v>18</v>
      </c>
      <c r="J48" s="457" t="s">
        <v>291</v>
      </c>
      <c r="K48" s="434" t="s">
        <v>475</v>
      </c>
      <c r="L48" s="177" t="s">
        <v>45</v>
      </c>
      <c r="M48" s="177"/>
      <c r="N48" s="179" t="s">
        <v>292</v>
      </c>
    </row>
    <row r="49" spans="1:14" x14ac:dyDescent="0.25">
      <c r="A49" s="196">
        <v>44732</v>
      </c>
      <c r="B49" s="179" t="s">
        <v>145</v>
      </c>
      <c r="C49" s="179" t="s">
        <v>146</v>
      </c>
      <c r="D49" s="205" t="s">
        <v>127</v>
      </c>
      <c r="E49" s="192">
        <v>6000</v>
      </c>
      <c r="F49" s="174"/>
      <c r="G49" s="336">
        <f t="shared" si="0"/>
        <v>19000</v>
      </c>
      <c r="H49" s="570" t="s">
        <v>129</v>
      </c>
      <c r="I49" s="177" t="s">
        <v>18</v>
      </c>
      <c r="J49" s="457" t="s">
        <v>291</v>
      </c>
      <c r="K49" s="434" t="s">
        <v>475</v>
      </c>
      <c r="L49" s="177" t="s">
        <v>45</v>
      </c>
      <c r="M49" s="177"/>
      <c r="N49" s="179" t="s">
        <v>293</v>
      </c>
    </row>
    <row r="50" spans="1:14" x14ac:dyDescent="0.25">
      <c r="A50" s="196">
        <v>44732</v>
      </c>
      <c r="B50" s="179" t="s">
        <v>145</v>
      </c>
      <c r="C50" s="179" t="s">
        <v>146</v>
      </c>
      <c r="D50" s="205" t="s">
        <v>127</v>
      </c>
      <c r="E50" s="192">
        <v>3000</v>
      </c>
      <c r="F50" s="174"/>
      <c r="G50" s="336">
        <f t="shared" si="0"/>
        <v>16000</v>
      </c>
      <c r="H50" s="570" t="s">
        <v>129</v>
      </c>
      <c r="I50" s="177" t="s">
        <v>18</v>
      </c>
      <c r="J50" s="457" t="s">
        <v>291</v>
      </c>
      <c r="K50" s="434" t="s">
        <v>475</v>
      </c>
      <c r="L50" s="177" t="s">
        <v>45</v>
      </c>
      <c r="M50" s="177"/>
      <c r="N50" s="179" t="s">
        <v>294</v>
      </c>
    </row>
    <row r="51" spans="1:14" ht="17.25" customHeight="1" x14ac:dyDescent="0.25">
      <c r="A51" s="196">
        <v>44732</v>
      </c>
      <c r="B51" s="179" t="s">
        <v>145</v>
      </c>
      <c r="C51" s="179" t="s">
        <v>146</v>
      </c>
      <c r="D51" s="205" t="s">
        <v>127</v>
      </c>
      <c r="E51" s="184">
        <v>4000</v>
      </c>
      <c r="F51" s="174"/>
      <c r="G51" s="336">
        <f t="shared" si="0"/>
        <v>12000</v>
      </c>
      <c r="H51" s="570" t="s">
        <v>129</v>
      </c>
      <c r="I51" s="177" t="s">
        <v>18</v>
      </c>
      <c r="J51" s="457" t="s">
        <v>291</v>
      </c>
      <c r="K51" s="434" t="s">
        <v>475</v>
      </c>
      <c r="L51" s="177" t="s">
        <v>45</v>
      </c>
      <c r="M51" s="177"/>
      <c r="N51" s="179" t="s">
        <v>160</v>
      </c>
    </row>
    <row r="52" spans="1:14" x14ac:dyDescent="0.25">
      <c r="A52" s="196">
        <v>44733</v>
      </c>
      <c r="B52" s="179" t="s">
        <v>149</v>
      </c>
      <c r="C52" s="179" t="s">
        <v>49</v>
      </c>
      <c r="D52" s="205" t="s">
        <v>127</v>
      </c>
      <c r="E52" s="192"/>
      <c r="F52" s="174">
        <v>-12000</v>
      </c>
      <c r="G52" s="336">
        <f t="shared" si="0"/>
        <v>0</v>
      </c>
      <c r="H52" s="570" t="s">
        <v>129</v>
      </c>
      <c r="I52" s="177" t="s">
        <v>18</v>
      </c>
      <c r="J52" s="457" t="s">
        <v>291</v>
      </c>
      <c r="K52" s="434" t="s">
        <v>475</v>
      </c>
      <c r="L52" s="177" t="s">
        <v>45</v>
      </c>
      <c r="M52" s="177"/>
      <c r="N52" s="179"/>
    </row>
    <row r="53" spans="1:14" x14ac:dyDescent="0.25">
      <c r="A53" s="580">
        <v>44733</v>
      </c>
      <c r="B53" s="595" t="s">
        <v>116</v>
      </c>
      <c r="C53" s="595" t="s">
        <v>49</v>
      </c>
      <c r="D53" s="597" t="s">
        <v>127</v>
      </c>
      <c r="E53" s="590"/>
      <c r="F53" s="583">
        <v>32000</v>
      </c>
      <c r="G53" s="584">
        <f t="shared" si="0"/>
        <v>32000</v>
      </c>
      <c r="H53" s="585" t="s">
        <v>129</v>
      </c>
      <c r="I53" s="586" t="s">
        <v>18</v>
      </c>
      <c r="J53" s="587" t="s">
        <v>327</v>
      </c>
      <c r="K53" s="434" t="s">
        <v>475</v>
      </c>
      <c r="L53" s="586" t="s">
        <v>45</v>
      </c>
      <c r="M53" s="586"/>
      <c r="N53" s="595"/>
    </row>
    <row r="54" spans="1:14" x14ac:dyDescent="0.25">
      <c r="A54" s="196">
        <v>44733</v>
      </c>
      <c r="B54" s="179" t="s">
        <v>145</v>
      </c>
      <c r="C54" s="179" t="s">
        <v>146</v>
      </c>
      <c r="D54" s="205" t="s">
        <v>127</v>
      </c>
      <c r="E54" s="192">
        <v>4000</v>
      </c>
      <c r="F54" s="174"/>
      <c r="G54" s="336">
        <f t="shared" si="0"/>
        <v>28000</v>
      </c>
      <c r="H54" s="570" t="s">
        <v>129</v>
      </c>
      <c r="I54" s="177" t="s">
        <v>18</v>
      </c>
      <c r="J54" s="457" t="s">
        <v>327</v>
      </c>
      <c r="K54" s="434" t="s">
        <v>475</v>
      </c>
      <c r="L54" s="177" t="s">
        <v>45</v>
      </c>
      <c r="M54" s="177"/>
      <c r="N54" s="179" t="s">
        <v>159</v>
      </c>
    </row>
    <row r="55" spans="1:14" x14ac:dyDescent="0.25">
      <c r="A55" s="196">
        <v>44733</v>
      </c>
      <c r="B55" s="179" t="s">
        <v>145</v>
      </c>
      <c r="C55" s="179" t="s">
        <v>146</v>
      </c>
      <c r="D55" s="205" t="s">
        <v>127</v>
      </c>
      <c r="E55" s="192">
        <v>4000</v>
      </c>
      <c r="F55" s="174"/>
      <c r="G55" s="336">
        <f t="shared" si="0"/>
        <v>24000</v>
      </c>
      <c r="H55" s="570" t="s">
        <v>129</v>
      </c>
      <c r="I55" s="177" t="s">
        <v>18</v>
      </c>
      <c r="J55" s="457" t="s">
        <v>327</v>
      </c>
      <c r="K55" s="434" t="s">
        <v>475</v>
      </c>
      <c r="L55" s="177" t="s">
        <v>45</v>
      </c>
      <c r="M55" s="177"/>
      <c r="N55" s="179" t="s">
        <v>123</v>
      </c>
    </row>
    <row r="56" spans="1:14" x14ac:dyDescent="0.25">
      <c r="A56" s="196">
        <v>44733</v>
      </c>
      <c r="B56" s="179" t="s">
        <v>145</v>
      </c>
      <c r="C56" s="179" t="s">
        <v>146</v>
      </c>
      <c r="D56" s="205" t="s">
        <v>127</v>
      </c>
      <c r="E56" s="184">
        <v>1000</v>
      </c>
      <c r="F56" s="174"/>
      <c r="G56" s="336">
        <f t="shared" si="0"/>
        <v>23000</v>
      </c>
      <c r="H56" s="570" t="s">
        <v>129</v>
      </c>
      <c r="I56" s="177" t="s">
        <v>18</v>
      </c>
      <c r="J56" s="457" t="s">
        <v>327</v>
      </c>
      <c r="K56" s="434" t="s">
        <v>475</v>
      </c>
      <c r="L56" s="177" t="s">
        <v>45</v>
      </c>
      <c r="M56" s="177"/>
      <c r="N56" s="179" t="s">
        <v>322</v>
      </c>
    </row>
    <row r="57" spans="1:14" x14ac:dyDescent="0.25">
      <c r="A57" s="196">
        <v>44733</v>
      </c>
      <c r="B57" s="179" t="s">
        <v>145</v>
      </c>
      <c r="C57" s="179" t="s">
        <v>146</v>
      </c>
      <c r="D57" s="205" t="s">
        <v>127</v>
      </c>
      <c r="E57" s="184">
        <v>3000</v>
      </c>
      <c r="F57" s="174"/>
      <c r="G57" s="336">
        <f t="shared" ref="G57:G61" si="3">G56-E57+F57</f>
        <v>20000</v>
      </c>
      <c r="H57" s="570" t="s">
        <v>129</v>
      </c>
      <c r="I57" s="177" t="s">
        <v>18</v>
      </c>
      <c r="J57" s="457" t="s">
        <v>327</v>
      </c>
      <c r="K57" s="434" t="s">
        <v>475</v>
      </c>
      <c r="L57" s="177" t="s">
        <v>45</v>
      </c>
      <c r="M57" s="177"/>
      <c r="N57" s="179" t="s">
        <v>323</v>
      </c>
    </row>
    <row r="58" spans="1:14" x14ac:dyDescent="0.25">
      <c r="A58" s="196">
        <v>44733</v>
      </c>
      <c r="B58" s="179" t="s">
        <v>145</v>
      </c>
      <c r="C58" s="179" t="s">
        <v>146</v>
      </c>
      <c r="D58" s="205" t="s">
        <v>127</v>
      </c>
      <c r="E58" s="184">
        <v>3000</v>
      </c>
      <c r="F58" s="174"/>
      <c r="G58" s="336">
        <f t="shared" si="3"/>
        <v>17000</v>
      </c>
      <c r="H58" s="570" t="s">
        <v>129</v>
      </c>
      <c r="I58" s="177" t="s">
        <v>18</v>
      </c>
      <c r="J58" s="457" t="s">
        <v>327</v>
      </c>
      <c r="K58" s="434" t="s">
        <v>475</v>
      </c>
      <c r="L58" s="177" t="s">
        <v>45</v>
      </c>
      <c r="M58" s="177"/>
      <c r="N58" s="179" t="s">
        <v>324</v>
      </c>
    </row>
    <row r="59" spans="1:14" x14ac:dyDescent="0.25">
      <c r="A59" s="196">
        <v>44733</v>
      </c>
      <c r="B59" s="179" t="s">
        <v>145</v>
      </c>
      <c r="C59" s="179" t="s">
        <v>146</v>
      </c>
      <c r="D59" s="205" t="s">
        <v>127</v>
      </c>
      <c r="E59" s="184">
        <v>4000</v>
      </c>
      <c r="F59" s="174"/>
      <c r="G59" s="336">
        <f t="shared" si="3"/>
        <v>13000</v>
      </c>
      <c r="H59" s="570" t="s">
        <v>129</v>
      </c>
      <c r="I59" s="177" t="s">
        <v>18</v>
      </c>
      <c r="J59" s="457" t="s">
        <v>327</v>
      </c>
      <c r="K59" s="434" t="s">
        <v>475</v>
      </c>
      <c r="L59" s="177" t="s">
        <v>45</v>
      </c>
      <c r="M59" s="177"/>
      <c r="N59" s="179" t="s">
        <v>325</v>
      </c>
    </row>
    <row r="60" spans="1:14" x14ac:dyDescent="0.25">
      <c r="A60" s="196">
        <v>44733</v>
      </c>
      <c r="B60" s="179" t="s">
        <v>145</v>
      </c>
      <c r="C60" s="179" t="s">
        <v>146</v>
      </c>
      <c r="D60" s="205" t="s">
        <v>127</v>
      </c>
      <c r="E60" s="184">
        <v>5000</v>
      </c>
      <c r="F60" s="174"/>
      <c r="G60" s="336">
        <f t="shared" si="3"/>
        <v>8000</v>
      </c>
      <c r="H60" s="626" t="s">
        <v>129</v>
      </c>
      <c r="I60" s="177" t="s">
        <v>18</v>
      </c>
      <c r="J60" s="457" t="s">
        <v>327</v>
      </c>
      <c r="K60" s="434" t="s">
        <v>475</v>
      </c>
      <c r="L60" s="177" t="s">
        <v>45</v>
      </c>
      <c r="M60" s="177"/>
      <c r="N60" s="179" t="s">
        <v>326</v>
      </c>
    </row>
    <row r="61" spans="1:14" x14ac:dyDescent="0.25">
      <c r="A61" s="196">
        <v>44733</v>
      </c>
      <c r="B61" s="197" t="s">
        <v>149</v>
      </c>
      <c r="C61" s="197" t="s">
        <v>49</v>
      </c>
      <c r="D61" s="205" t="s">
        <v>127</v>
      </c>
      <c r="E61" s="184"/>
      <c r="F61" s="174">
        <v>-8000</v>
      </c>
      <c r="G61" s="336">
        <f t="shared" si="3"/>
        <v>0</v>
      </c>
      <c r="H61" s="626" t="s">
        <v>129</v>
      </c>
      <c r="I61" s="177" t="s">
        <v>18</v>
      </c>
      <c r="J61" s="457" t="s">
        <v>327</v>
      </c>
      <c r="K61" s="434" t="s">
        <v>475</v>
      </c>
      <c r="L61" s="177" t="s">
        <v>45</v>
      </c>
      <c r="M61" s="177"/>
      <c r="N61" s="179"/>
    </row>
    <row r="62" spans="1:14" x14ac:dyDescent="0.25">
      <c r="A62" s="580">
        <v>44734</v>
      </c>
      <c r="B62" s="581" t="s">
        <v>116</v>
      </c>
      <c r="C62" s="581" t="s">
        <v>49</v>
      </c>
      <c r="D62" s="582" t="s">
        <v>127</v>
      </c>
      <c r="E62" s="618"/>
      <c r="F62" s="625">
        <v>31000</v>
      </c>
      <c r="G62" s="584">
        <f t="shared" si="0"/>
        <v>31000</v>
      </c>
      <c r="H62" s="623" t="s">
        <v>129</v>
      </c>
      <c r="I62" s="586" t="s">
        <v>18</v>
      </c>
      <c r="J62" s="587" t="s">
        <v>339</v>
      </c>
      <c r="K62" s="434" t="s">
        <v>475</v>
      </c>
      <c r="L62" s="586" t="s">
        <v>45</v>
      </c>
      <c r="M62" s="586"/>
      <c r="N62" s="595"/>
    </row>
    <row r="63" spans="1:14" x14ac:dyDescent="0.25">
      <c r="A63" s="182">
        <v>44734</v>
      </c>
      <c r="B63" s="197" t="s">
        <v>145</v>
      </c>
      <c r="C63" s="197" t="s">
        <v>146</v>
      </c>
      <c r="D63" s="198" t="s">
        <v>127</v>
      </c>
      <c r="E63" s="174">
        <v>3000</v>
      </c>
      <c r="F63" s="174"/>
      <c r="G63" s="336">
        <f t="shared" si="0"/>
        <v>28000</v>
      </c>
      <c r="H63" s="626" t="s">
        <v>129</v>
      </c>
      <c r="I63" s="177" t="s">
        <v>18</v>
      </c>
      <c r="J63" s="457" t="s">
        <v>339</v>
      </c>
      <c r="K63" s="434" t="s">
        <v>475</v>
      </c>
      <c r="L63" s="177" t="s">
        <v>45</v>
      </c>
      <c r="M63" s="177"/>
      <c r="N63" s="179" t="s">
        <v>287</v>
      </c>
    </row>
    <row r="64" spans="1:14" x14ac:dyDescent="0.25">
      <c r="A64" s="182">
        <v>44734</v>
      </c>
      <c r="B64" s="197" t="s">
        <v>145</v>
      </c>
      <c r="C64" s="197" t="s">
        <v>146</v>
      </c>
      <c r="D64" s="198" t="s">
        <v>127</v>
      </c>
      <c r="E64" s="192">
        <v>4000</v>
      </c>
      <c r="F64" s="540"/>
      <c r="G64" s="336">
        <f t="shared" si="0"/>
        <v>24000</v>
      </c>
      <c r="H64" s="626" t="s">
        <v>129</v>
      </c>
      <c r="I64" s="177" t="s">
        <v>18</v>
      </c>
      <c r="J64" s="457" t="s">
        <v>339</v>
      </c>
      <c r="K64" s="434" t="s">
        <v>475</v>
      </c>
      <c r="L64" s="177" t="s">
        <v>45</v>
      </c>
      <c r="M64" s="177"/>
      <c r="N64" s="179" t="s">
        <v>288</v>
      </c>
    </row>
    <row r="65" spans="1:14" x14ac:dyDescent="0.25">
      <c r="A65" s="182">
        <v>44734</v>
      </c>
      <c r="B65" s="197" t="s">
        <v>145</v>
      </c>
      <c r="C65" s="197" t="s">
        <v>146</v>
      </c>
      <c r="D65" s="198" t="s">
        <v>127</v>
      </c>
      <c r="E65" s="192">
        <v>5000</v>
      </c>
      <c r="F65" s="430"/>
      <c r="G65" s="336">
        <f t="shared" si="0"/>
        <v>19000</v>
      </c>
      <c r="H65" s="626" t="s">
        <v>129</v>
      </c>
      <c r="I65" s="177" t="s">
        <v>18</v>
      </c>
      <c r="J65" s="457" t="s">
        <v>339</v>
      </c>
      <c r="K65" s="434" t="s">
        <v>475</v>
      </c>
      <c r="L65" s="177" t="s">
        <v>45</v>
      </c>
      <c r="M65" s="177"/>
      <c r="N65" s="179" t="s">
        <v>160</v>
      </c>
    </row>
    <row r="66" spans="1:14" x14ac:dyDescent="0.25">
      <c r="A66" s="182">
        <v>44735</v>
      </c>
      <c r="B66" s="197" t="s">
        <v>145</v>
      </c>
      <c r="C66" s="197" t="s">
        <v>146</v>
      </c>
      <c r="D66" s="198" t="s">
        <v>127</v>
      </c>
      <c r="E66" s="192">
        <v>4000</v>
      </c>
      <c r="F66" s="430"/>
      <c r="G66" s="336">
        <f t="shared" si="0"/>
        <v>15000</v>
      </c>
      <c r="H66" s="626" t="s">
        <v>129</v>
      </c>
      <c r="I66" s="177" t="s">
        <v>18</v>
      </c>
      <c r="J66" s="457" t="s">
        <v>339</v>
      </c>
      <c r="K66" s="434" t="s">
        <v>475</v>
      </c>
      <c r="L66" s="177" t="s">
        <v>45</v>
      </c>
      <c r="M66" s="177"/>
      <c r="N66" s="179" t="s">
        <v>159</v>
      </c>
    </row>
    <row r="67" spans="1:14" x14ac:dyDescent="0.25">
      <c r="A67" s="182">
        <v>44735</v>
      </c>
      <c r="B67" s="197" t="s">
        <v>145</v>
      </c>
      <c r="C67" s="197" t="s">
        <v>146</v>
      </c>
      <c r="D67" s="198" t="s">
        <v>127</v>
      </c>
      <c r="E67" s="192">
        <v>4000</v>
      </c>
      <c r="F67" s="430"/>
      <c r="G67" s="336">
        <f t="shared" si="0"/>
        <v>11000</v>
      </c>
      <c r="H67" s="626" t="s">
        <v>129</v>
      </c>
      <c r="I67" s="177" t="s">
        <v>18</v>
      </c>
      <c r="J67" s="457" t="s">
        <v>339</v>
      </c>
      <c r="K67" s="434" t="s">
        <v>475</v>
      </c>
      <c r="L67" s="177" t="s">
        <v>45</v>
      </c>
      <c r="M67" s="177"/>
      <c r="N67" s="179" t="s">
        <v>270</v>
      </c>
    </row>
    <row r="68" spans="1:14" x14ac:dyDescent="0.25">
      <c r="A68" s="182">
        <v>44735</v>
      </c>
      <c r="B68" s="197" t="s">
        <v>145</v>
      </c>
      <c r="C68" s="197" t="s">
        <v>146</v>
      </c>
      <c r="D68" s="198" t="s">
        <v>127</v>
      </c>
      <c r="E68" s="192">
        <v>5000</v>
      </c>
      <c r="F68" s="430"/>
      <c r="G68" s="336">
        <f t="shared" si="0"/>
        <v>6000</v>
      </c>
      <c r="H68" s="626" t="s">
        <v>129</v>
      </c>
      <c r="I68" s="177" t="s">
        <v>18</v>
      </c>
      <c r="J68" s="457" t="s">
        <v>339</v>
      </c>
      <c r="K68" s="434" t="s">
        <v>475</v>
      </c>
      <c r="L68" s="177" t="s">
        <v>45</v>
      </c>
      <c r="M68" s="177"/>
      <c r="N68" s="179" t="s">
        <v>288</v>
      </c>
    </row>
    <row r="69" spans="1:14" x14ac:dyDescent="0.25">
      <c r="A69" s="182">
        <v>44735</v>
      </c>
      <c r="B69" s="197" t="s">
        <v>145</v>
      </c>
      <c r="C69" s="197" t="s">
        <v>146</v>
      </c>
      <c r="D69" s="198" t="s">
        <v>127</v>
      </c>
      <c r="E69" s="192">
        <v>5000</v>
      </c>
      <c r="F69" s="430"/>
      <c r="G69" s="336">
        <f t="shared" si="0"/>
        <v>1000</v>
      </c>
      <c r="H69" s="626" t="s">
        <v>129</v>
      </c>
      <c r="I69" s="177" t="s">
        <v>18</v>
      </c>
      <c r="J69" s="457" t="s">
        <v>339</v>
      </c>
      <c r="K69" s="434" t="s">
        <v>475</v>
      </c>
      <c r="L69" s="177" t="s">
        <v>45</v>
      </c>
      <c r="M69" s="177"/>
      <c r="N69" s="179" t="s">
        <v>160</v>
      </c>
    </row>
    <row r="70" spans="1:14" x14ac:dyDescent="0.25">
      <c r="A70" s="182">
        <v>44736</v>
      </c>
      <c r="B70" s="179" t="s">
        <v>149</v>
      </c>
      <c r="C70" s="179" t="s">
        <v>49</v>
      </c>
      <c r="D70" s="179" t="s">
        <v>127</v>
      </c>
      <c r="E70" s="192"/>
      <c r="F70" s="430">
        <v>-1000</v>
      </c>
      <c r="G70" s="336">
        <f t="shared" ref="G70:G95" si="4">G69-E70+F70</f>
        <v>0</v>
      </c>
      <c r="H70" s="626" t="s">
        <v>129</v>
      </c>
      <c r="I70" s="177" t="s">
        <v>18</v>
      </c>
      <c r="J70" s="457" t="s">
        <v>339</v>
      </c>
      <c r="K70" s="434" t="s">
        <v>475</v>
      </c>
      <c r="L70" s="177" t="s">
        <v>45</v>
      </c>
      <c r="M70" s="177"/>
      <c r="N70" s="179"/>
    </row>
    <row r="71" spans="1:14" x14ac:dyDescent="0.25">
      <c r="A71" s="622">
        <v>44736</v>
      </c>
      <c r="B71" s="586" t="s">
        <v>116</v>
      </c>
      <c r="C71" s="586" t="s">
        <v>49</v>
      </c>
      <c r="D71" s="586" t="s">
        <v>127</v>
      </c>
      <c r="E71" s="624"/>
      <c r="F71" s="624">
        <v>20000</v>
      </c>
      <c r="G71" s="584">
        <f t="shared" si="4"/>
        <v>20000</v>
      </c>
      <c r="H71" s="623" t="s">
        <v>129</v>
      </c>
      <c r="I71" s="586" t="s">
        <v>18</v>
      </c>
      <c r="J71" s="587" t="s">
        <v>347</v>
      </c>
      <c r="K71" s="434" t="s">
        <v>475</v>
      </c>
      <c r="L71" s="586" t="s">
        <v>45</v>
      </c>
      <c r="M71" s="586"/>
      <c r="N71" s="595"/>
    </row>
    <row r="72" spans="1:14" x14ac:dyDescent="0.25">
      <c r="A72" s="182">
        <v>44736</v>
      </c>
      <c r="B72" s="177" t="s">
        <v>145</v>
      </c>
      <c r="C72" s="177" t="s">
        <v>146</v>
      </c>
      <c r="D72" s="177" t="s">
        <v>127</v>
      </c>
      <c r="E72" s="192">
        <v>5000</v>
      </c>
      <c r="F72" s="430"/>
      <c r="G72" s="336">
        <f t="shared" si="4"/>
        <v>15000</v>
      </c>
      <c r="H72" s="626" t="s">
        <v>129</v>
      </c>
      <c r="I72" s="177" t="s">
        <v>18</v>
      </c>
      <c r="J72" s="457" t="s">
        <v>347</v>
      </c>
      <c r="K72" s="434" t="s">
        <v>475</v>
      </c>
      <c r="L72" s="177" t="s">
        <v>45</v>
      </c>
      <c r="M72" s="177"/>
      <c r="N72" s="179" t="s">
        <v>159</v>
      </c>
    </row>
    <row r="73" spans="1:14" x14ac:dyDescent="0.25">
      <c r="A73" s="182">
        <v>44736</v>
      </c>
      <c r="B73" s="177" t="s">
        <v>145</v>
      </c>
      <c r="C73" s="177" t="s">
        <v>146</v>
      </c>
      <c r="D73" s="177" t="s">
        <v>127</v>
      </c>
      <c r="E73" s="192">
        <v>2000</v>
      </c>
      <c r="F73" s="430"/>
      <c r="G73" s="336">
        <f t="shared" si="4"/>
        <v>13000</v>
      </c>
      <c r="H73" s="626" t="s">
        <v>129</v>
      </c>
      <c r="I73" s="177" t="s">
        <v>18</v>
      </c>
      <c r="J73" s="457" t="s">
        <v>347</v>
      </c>
      <c r="K73" s="434" t="s">
        <v>475</v>
      </c>
      <c r="L73" s="177" t="s">
        <v>45</v>
      </c>
      <c r="M73" s="177"/>
      <c r="N73" s="179" t="s">
        <v>348</v>
      </c>
    </row>
    <row r="74" spans="1:14" x14ac:dyDescent="0.25">
      <c r="A74" s="182">
        <v>44736</v>
      </c>
      <c r="B74" s="177" t="s">
        <v>145</v>
      </c>
      <c r="C74" s="177" t="s">
        <v>146</v>
      </c>
      <c r="D74" s="177" t="s">
        <v>127</v>
      </c>
      <c r="E74" s="430">
        <v>2000</v>
      </c>
      <c r="F74" s="430"/>
      <c r="G74" s="336">
        <f t="shared" si="4"/>
        <v>11000</v>
      </c>
      <c r="H74" s="626" t="s">
        <v>129</v>
      </c>
      <c r="I74" s="177" t="s">
        <v>18</v>
      </c>
      <c r="J74" s="457" t="s">
        <v>347</v>
      </c>
      <c r="K74" s="434" t="s">
        <v>475</v>
      </c>
      <c r="L74" s="177" t="s">
        <v>45</v>
      </c>
      <c r="M74" s="177"/>
      <c r="N74" s="179" t="s">
        <v>349</v>
      </c>
    </row>
    <row r="75" spans="1:14" x14ac:dyDescent="0.25">
      <c r="A75" s="182">
        <v>44736</v>
      </c>
      <c r="B75" s="177" t="s">
        <v>145</v>
      </c>
      <c r="C75" s="177" t="s">
        <v>146</v>
      </c>
      <c r="D75" s="177" t="s">
        <v>127</v>
      </c>
      <c r="E75" s="430">
        <v>5000</v>
      </c>
      <c r="F75" s="430"/>
      <c r="G75" s="336">
        <f t="shared" si="4"/>
        <v>6000</v>
      </c>
      <c r="H75" s="626" t="s">
        <v>129</v>
      </c>
      <c r="I75" s="177" t="s">
        <v>18</v>
      </c>
      <c r="J75" s="457" t="s">
        <v>347</v>
      </c>
      <c r="K75" s="434" t="s">
        <v>475</v>
      </c>
      <c r="L75" s="177" t="s">
        <v>45</v>
      </c>
      <c r="M75" s="177"/>
      <c r="N75" s="179" t="s">
        <v>160</v>
      </c>
    </row>
    <row r="76" spans="1:14" x14ac:dyDescent="0.25">
      <c r="A76" s="182">
        <v>44739</v>
      </c>
      <c r="B76" s="177" t="s">
        <v>149</v>
      </c>
      <c r="C76" s="177" t="s">
        <v>49</v>
      </c>
      <c r="D76" s="177" t="s">
        <v>127</v>
      </c>
      <c r="E76" s="430"/>
      <c r="F76" s="430">
        <v>-6000</v>
      </c>
      <c r="G76" s="336">
        <f t="shared" si="4"/>
        <v>0</v>
      </c>
      <c r="H76" s="626" t="s">
        <v>129</v>
      </c>
      <c r="I76" s="177" t="s">
        <v>18</v>
      </c>
      <c r="J76" s="457" t="s">
        <v>347</v>
      </c>
      <c r="K76" s="434" t="s">
        <v>475</v>
      </c>
      <c r="L76" s="177" t="s">
        <v>45</v>
      </c>
      <c r="M76" s="177"/>
      <c r="N76" s="179"/>
    </row>
    <row r="77" spans="1:14" x14ac:dyDescent="0.25">
      <c r="A77" s="622">
        <v>44739</v>
      </c>
      <c r="B77" s="586" t="s">
        <v>116</v>
      </c>
      <c r="C77" s="586" t="s">
        <v>49</v>
      </c>
      <c r="D77" s="586" t="s">
        <v>127</v>
      </c>
      <c r="E77" s="624"/>
      <c r="F77" s="624">
        <v>30000</v>
      </c>
      <c r="G77" s="584">
        <f t="shared" si="4"/>
        <v>30000</v>
      </c>
      <c r="H77" s="623" t="s">
        <v>129</v>
      </c>
      <c r="I77" s="586" t="s">
        <v>18</v>
      </c>
      <c r="J77" s="587" t="s">
        <v>370</v>
      </c>
      <c r="K77" s="434" t="s">
        <v>475</v>
      </c>
      <c r="L77" s="586" t="s">
        <v>45</v>
      </c>
      <c r="M77" s="586"/>
      <c r="N77" s="595"/>
    </row>
    <row r="78" spans="1:14" x14ac:dyDescent="0.25">
      <c r="A78" s="182">
        <v>44739</v>
      </c>
      <c r="B78" s="177" t="s">
        <v>145</v>
      </c>
      <c r="C78" s="177" t="s">
        <v>146</v>
      </c>
      <c r="D78" s="177" t="s">
        <v>127</v>
      </c>
      <c r="E78" s="430">
        <v>5000</v>
      </c>
      <c r="F78" s="430"/>
      <c r="G78" s="336">
        <f t="shared" si="4"/>
        <v>25000</v>
      </c>
      <c r="H78" s="626" t="s">
        <v>129</v>
      </c>
      <c r="I78" s="177" t="s">
        <v>18</v>
      </c>
      <c r="J78" s="457" t="s">
        <v>370</v>
      </c>
      <c r="K78" s="434" t="s">
        <v>475</v>
      </c>
      <c r="L78" s="177" t="s">
        <v>45</v>
      </c>
      <c r="M78" s="177"/>
      <c r="N78" s="179" t="s">
        <v>159</v>
      </c>
    </row>
    <row r="79" spans="1:14" x14ac:dyDescent="0.25">
      <c r="A79" s="182">
        <v>44739</v>
      </c>
      <c r="B79" s="177" t="s">
        <v>145</v>
      </c>
      <c r="C79" s="177" t="s">
        <v>146</v>
      </c>
      <c r="D79" s="177" t="s">
        <v>127</v>
      </c>
      <c r="E79" s="430">
        <v>8000</v>
      </c>
      <c r="F79" s="430"/>
      <c r="G79" s="336">
        <f t="shared" si="4"/>
        <v>17000</v>
      </c>
      <c r="H79" s="626" t="s">
        <v>129</v>
      </c>
      <c r="I79" s="177" t="s">
        <v>18</v>
      </c>
      <c r="J79" s="457" t="s">
        <v>370</v>
      </c>
      <c r="K79" s="434" t="s">
        <v>475</v>
      </c>
      <c r="L79" s="177" t="s">
        <v>45</v>
      </c>
      <c r="M79" s="177"/>
      <c r="N79" s="179" t="s">
        <v>292</v>
      </c>
    </row>
    <row r="80" spans="1:14" x14ac:dyDescent="0.25">
      <c r="A80" s="182">
        <v>44739</v>
      </c>
      <c r="B80" s="177" t="s">
        <v>145</v>
      </c>
      <c r="C80" s="177" t="s">
        <v>146</v>
      </c>
      <c r="D80" s="177" t="s">
        <v>127</v>
      </c>
      <c r="E80" s="430">
        <v>7000</v>
      </c>
      <c r="F80" s="430"/>
      <c r="G80" s="336">
        <f t="shared" si="4"/>
        <v>10000</v>
      </c>
      <c r="H80" s="626" t="s">
        <v>129</v>
      </c>
      <c r="I80" s="177" t="s">
        <v>18</v>
      </c>
      <c r="J80" s="457" t="s">
        <v>370</v>
      </c>
      <c r="K80" s="434" t="s">
        <v>475</v>
      </c>
      <c r="L80" s="177" t="s">
        <v>45</v>
      </c>
      <c r="M80" s="177"/>
      <c r="N80" s="179" t="s">
        <v>371</v>
      </c>
    </row>
    <row r="81" spans="1:14" x14ac:dyDescent="0.25">
      <c r="A81" s="182">
        <v>44739</v>
      </c>
      <c r="B81" s="177" t="s">
        <v>145</v>
      </c>
      <c r="C81" s="177" t="s">
        <v>146</v>
      </c>
      <c r="D81" s="177" t="s">
        <v>127</v>
      </c>
      <c r="E81" s="430">
        <v>4000</v>
      </c>
      <c r="F81" s="430"/>
      <c r="G81" s="336">
        <f t="shared" si="4"/>
        <v>6000</v>
      </c>
      <c r="H81" s="626" t="s">
        <v>129</v>
      </c>
      <c r="I81" s="177" t="s">
        <v>18</v>
      </c>
      <c r="J81" s="457" t="s">
        <v>370</v>
      </c>
      <c r="K81" s="434" t="s">
        <v>475</v>
      </c>
      <c r="L81" s="177" t="s">
        <v>45</v>
      </c>
      <c r="M81" s="177"/>
      <c r="N81" s="179" t="s">
        <v>160</v>
      </c>
    </row>
    <row r="82" spans="1:14" x14ac:dyDescent="0.25">
      <c r="A82" s="182">
        <v>44740</v>
      </c>
      <c r="B82" s="177" t="s">
        <v>149</v>
      </c>
      <c r="C82" s="177" t="s">
        <v>49</v>
      </c>
      <c r="D82" s="177" t="s">
        <v>127</v>
      </c>
      <c r="E82" s="430"/>
      <c r="F82" s="430">
        <v>-6000</v>
      </c>
      <c r="G82" s="336">
        <f t="shared" si="4"/>
        <v>0</v>
      </c>
      <c r="H82" s="626" t="s">
        <v>129</v>
      </c>
      <c r="I82" s="177" t="s">
        <v>18</v>
      </c>
      <c r="J82" s="457" t="s">
        <v>370</v>
      </c>
      <c r="K82" s="434" t="s">
        <v>475</v>
      </c>
      <c r="L82" s="177" t="s">
        <v>45</v>
      </c>
      <c r="M82" s="177"/>
      <c r="N82" s="179"/>
    </row>
    <row r="83" spans="1:14" x14ac:dyDescent="0.25">
      <c r="A83" s="622">
        <v>44740</v>
      </c>
      <c r="B83" s="586" t="s">
        <v>116</v>
      </c>
      <c r="C83" s="586" t="s">
        <v>49</v>
      </c>
      <c r="D83" s="586" t="s">
        <v>127</v>
      </c>
      <c r="E83" s="624"/>
      <c r="F83" s="624">
        <v>10000</v>
      </c>
      <c r="G83" s="584">
        <f t="shared" si="4"/>
        <v>10000</v>
      </c>
      <c r="H83" s="623" t="s">
        <v>129</v>
      </c>
      <c r="I83" s="586" t="s">
        <v>18</v>
      </c>
      <c r="J83" s="587" t="s">
        <v>378</v>
      </c>
      <c r="K83" s="434" t="s">
        <v>475</v>
      </c>
      <c r="L83" s="586" t="s">
        <v>45</v>
      </c>
      <c r="M83" s="586"/>
      <c r="N83" s="595"/>
    </row>
    <row r="84" spans="1:14" x14ac:dyDescent="0.25">
      <c r="A84" s="182">
        <v>44740</v>
      </c>
      <c r="B84" s="177" t="s">
        <v>145</v>
      </c>
      <c r="C84" s="177" t="s">
        <v>146</v>
      </c>
      <c r="D84" s="177" t="s">
        <v>127</v>
      </c>
      <c r="E84" s="430">
        <v>5000</v>
      </c>
      <c r="F84" s="430"/>
      <c r="G84" s="336">
        <f t="shared" si="4"/>
        <v>5000</v>
      </c>
      <c r="H84" s="626" t="s">
        <v>129</v>
      </c>
      <c r="I84" s="177" t="s">
        <v>18</v>
      </c>
      <c r="J84" s="457" t="s">
        <v>378</v>
      </c>
      <c r="K84" s="434" t="s">
        <v>475</v>
      </c>
      <c r="L84" s="177" t="s">
        <v>45</v>
      </c>
      <c r="M84" s="177"/>
      <c r="N84" s="179" t="s">
        <v>159</v>
      </c>
    </row>
    <row r="85" spans="1:14" x14ac:dyDescent="0.25">
      <c r="A85" s="182">
        <v>44740</v>
      </c>
      <c r="B85" s="177" t="s">
        <v>145</v>
      </c>
      <c r="C85" s="177" t="s">
        <v>146</v>
      </c>
      <c r="D85" s="177" t="s">
        <v>127</v>
      </c>
      <c r="E85" s="192">
        <v>5000</v>
      </c>
      <c r="F85" s="562"/>
      <c r="G85" s="336">
        <f t="shared" si="4"/>
        <v>0</v>
      </c>
      <c r="H85" s="626" t="s">
        <v>129</v>
      </c>
      <c r="I85" s="177" t="s">
        <v>18</v>
      </c>
      <c r="J85" s="457" t="s">
        <v>378</v>
      </c>
      <c r="K85" s="434" t="s">
        <v>475</v>
      </c>
      <c r="L85" s="177" t="s">
        <v>45</v>
      </c>
      <c r="M85" s="177"/>
      <c r="N85" s="179" t="s">
        <v>160</v>
      </c>
    </row>
    <row r="86" spans="1:14" x14ac:dyDescent="0.25">
      <c r="A86" s="580">
        <v>44741</v>
      </c>
      <c r="B86" s="595" t="s">
        <v>116</v>
      </c>
      <c r="C86" s="595" t="s">
        <v>49</v>
      </c>
      <c r="D86" s="597" t="s">
        <v>127</v>
      </c>
      <c r="E86" s="590"/>
      <c r="F86" s="624">
        <v>27000</v>
      </c>
      <c r="G86" s="584">
        <f t="shared" si="4"/>
        <v>27000</v>
      </c>
      <c r="H86" s="623" t="s">
        <v>129</v>
      </c>
      <c r="I86" s="586" t="s">
        <v>18</v>
      </c>
      <c r="J86" s="587" t="s">
        <v>394</v>
      </c>
      <c r="K86" s="434" t="s">
        <v>475</v>
      </c>
      <c r="L86" s="586" t="s">
        <v>45</v>
      </c>
      <c r="M86" s="586"/>
      <c r="N86" s="595"/>
    </row>
    <row r="87" spans="1:14" x14ac:dyDescent="0.25">
      <c r="A87" s="196">
        <v>44741</v>
      </c>
      <c r="B87" s="179" t="s">
        <v>145</v>
      </c>
      <c r="C87" s="179" t="s">
        <v>146</v>
      </c>
      <c r="D87" s="205" t="s">
        <v>127</v>
      </c>
      <c r="E87" s="192">
        <v>5000</v>
      </c>
      <c r="F87" s="430"/>
      <c r="G87" s="336">
        <f t="shared" si="4"/>
        <v>22000</v>
      </c>
      <c r="H87" s="626" t="s">
        <v>129</v>
      </c>
      <c r="I87" s="177" t="s">
        <v>18</v>
      </c>
      <c r="J87" s="457" t="s">
        <v>394</v>
      </c>
      <c r="K87" s="434" t="s">
        <v>475</v>
      </c>
      <c r="L87" s="177" t="s">
        <v>45</v>
      </c>
      <c r="M87" s="177"/>
      <c r="N87" s="179" t="s">
        <v>159</v>
      </c>
    </row>
    <row r="88" spans="1:14" x14ac:dyDescent="0.25">
      <c r="A88" s="196">
        <v>44741</v>
      </c>
      <c r="B88" s="179" t="s">
        <v>145</v>
      </c>
      <c r="C88" s="179" t="s">
        <v>146</v>
      </c>
      <c r="D88" s="205" t="s">
        <v>127</v>
      </c>
      <c r="E88" s="192">
        <v>5000</v>
      </c>
      <c r="F88" s="430"/>
      <c r="G88" s="336">
        <f t="shared" si="4"/>
        <v>17000</v>
      </c>
      <c r="H88" s="626" t="s">
        <v>129</v>
      </c>
      <c r="I88" s="177" t="s">
        <v>18</v>
      </c>
      <c r="J88" s="457" t="s">
        <v>394</v>
      </c>
      <c r="K88" s="434" t="s">
        <v>475</v>
      </c>
      <c r="L88" s="177" t="s">
        <v>45</v>
      </c>
      <c r="M88" s="177"/>
      <c r="N88" s="179" t="s">
        <v>395</v>
      </c>
    </row>
    <row r="89" spans="1:14" x14ac:dyDescent="0.25">
      <c r="A89" s="196">
        <v>44741</v>
      </c>
      <c r="B89" s="179" t="s">
        <v>145</v>
      </c>
      <c r="C89" s="179" t="s">
        <v>146</v>
      </c>
      <c r="D89" s="205" t="s">
        <v>127</v>
      </c>
      <c r="E89" s="192">
        <v>4000</v>
      </c>
      <c r="F89" s="430"/>
      <c r="G89" s="336">
        <f t="shared" si="4"/>
        <v>13000</v>
      </c>
      <c r="H89" s="626" t="s">
        <v>129</v>
      </c>
      <c r="I89" s="177" t="s">
        <v>18</v>
      </c>
      <c r="J89" s="457" t="s">
        <v>394</v>
      </c>
      <c r="K89" s="434" t="s">
        <v>475</v>
      </c>
      <c r="L89" s="177" t="s">
        <v>45</v>
      </c>
      <c r="M89" s="177"/>
      <c r="N89" s="179" t="s">
        <v>396</v>
      </c>
    </row>
    <row r="90" spans="1:14" x14ac:dyDescent="0.25">
      <c r="A90" s="196">
        <v>44741</v>
      </c>
      <c r="B90" s="179" t="s">
        <v>145</v>
      </c>
      <c r="C90" s="179" t="s">
        <v>146</v>
      </c>
      <c r="D90" s="205" t="s">
        <v>127</v>
      </c>
      <c r="E90" s="192">
        <v>5000</v>
      </c>
      <c r="F90" s="430"/>
      <c r="G90" s="336">
        <f t="shared" si="4"/>
        <v>8000</v>
      </c>
      <c r="H90" s="626" t="s">
        <v>129</v>
      </c>
      <c r="I90" s="177" t="s">
        <v>18</v>
      </c>
      <c r="J90" s="457" t="s">
        <v>394</v>
      </c>
      <c r="K90" s="434" t="s">
        <v>475</v>
      </c>
      <c r="L90" s="177" t="s">
        <v>45</v>
      </c>
      <c r="M90" s="177"/>
      <c r="N90" s="179" t="s">
        <v>397</v>
      </c>
    </row>
    <row r="91" spans="1:14" x14ac:dyDescent="0.25">
      <c r="A91" s="196">
        <v>44741</v>
      </c>
      <c r="B91" s="179" t="s">
        <v>145</v>
      </c>
      <c r="C91" s="179" t="s">
        <v>146</v>
      </c>
      <c r="D91" s="205" t="s">
        <v>127</v>
      </c>
      <c r="E91" s="192">
        <v>4000</v>
      </c>
      <c r="F91" s="430"/>
      <c r="G91" s="336">
        <f t="shared" si="4"/>
        <v>4000</v>
      </c>
      <c r="H91" s="626" t="s">
        <v>129</v>
      </c>
      <c r="I91" s="177" t="s">
        <v>18</v>
      </c>
      <c r="J91" s="457" t="s">
        <v>394</v>
      </c>
      <c r="K91" s="434" t="s">
        <v>475</v>
      </c>
      <c r="L91" s="177" t="s">
        <v>45</v>
      </c>
      <c r="M91" s="177"/>
      <c r="N91" s="179" t="s">
        <v>160</v>
      </c>
    </row>
    <row r="92" spans="1:14" x14ac:dyDescent="0.25">
      <c r="A92" s="196">
        <v>44742</v>
      </c>
      <c r="B92" s="179" t="s">
        <v>149</v>
      </c>
      <c r="C92" s="179" t="s">
        <v>49</v>
      </c>
      <c r="D92" s="205" t="s">
        <v>127</v>
      </c>
      <c r="E92" s="192"/>
      <c r="F92" s="430">
        <v>-4000</v>
      </c>
      <c r="G92" s="336">
        <f t="shared" si="4"/>
        <v>0</v>
      </c>
      <c r="H92" s="626" t="s">
        <v>129</v>
      </c>
      <c r="I92" s="177" t="s">
        <v>18</v>
      </c>
      <c r="J92" s="457" t="s">
        <v>394</v>
      </c>
      <c r="K92" s="434" t="s">
        <v>475</v>
      </c>
      <c r="L92" s="177" t="s">
        <v>45</v>
      </c>
      <c r="M92" s="177"/>
      <c r="N92" s="179"/>
    </row>
    <row r="93" spans="1:14" x14ac:dyDescent="0.25">
      <c r="A93" s="580">
        <v>44742</v>
      </c>
      <c r="B93" s="595" t="s">
        <v>116</v>
      </c>
      <c r="C93" s="595" t="s">
        <v>49</v>
      </c>
      <c r="D93" s="597" t="s">
        <v>127</v>
      </c>
      <c r="E93" s="590"/>
      <c r="F93" s="624">
        <v>10000</v>
      </c>
      <c r="G93" s="584">
        <f t="shared" si="4"/>
        <v>10000</v>
      </c>
      <c r="H93" s="623" t="s">
        <v>129</v>
      </c>
      <c r="I93" s="586" t="s">
        <v>18</v>
      </c>
      <c r="J93" s="587" t="s">
        <v>404</v>
      </c>
      <c r="K93" s="434" t="s">
        <v>475</v>
      </c>
      <c r="L93" s="586" t="s">
        <v>45</v>
      </c>
      <c r="M93" s="586"/>
      <c r="N93" s="595"/>
    </row>
    <row r="94" spans="1:14" x14ac:dyDescent="0.25">
      <c r="A94" s="196">
        <v>44742</v>
      </c>
      <c r="B94" s="179" t="s">
        <v>145</v>
      </c>
      <c r="C94" s="179" t="s">
        <v>146</v>
      </c>
      <c r="D94" s="205" t="s">
        <v>127</v>
      </c>
      <c r="E94" s="192">
        <v>5000</v>
      </c>
      <c r="F94" s="430"/>
      <c r="G94" s="336">
        <f t="shared" si="4"/>
        <v>5000</v>
      </c>
      <c r="H94" s="214"/>
      <c r="I94" s="177" t="s">
        <v>18</v>
      </c>
      <c r="J94" s="457" t="s">
        <v>404</v>
      </c>
      <c r="K94" s="434" t="s">
        <v>475</v>
      </c>
      <c r="L94" s="177" t="s">
        <v>45</v>
      </c>
      <c r="M94" s="177"/>
      <c r="N94" s="179" t="s">
        <v>159</v>
      </c>
    </row>
    <row r="95" spans="1:14" ht="15.75" thickBot="1" x14ac:dyDescent="0.3">
      <c r="A95" s="196">
        <v>44742</v>
      </c>
      <c r="B95" s="179" t="s">
        <v>145</v>
      </c>
      <c r="C95" s="179" t="s">
        <v>146</v>
      </c>
      <c r="D95" s="205" t="s">
        <v>127</v>
      </c>
      <c r="E95" s="192">
        <v>4000</v>
      </c>
      <c r="F95" s="430"/>
      <c r="G95" s="336">
        <f t="shared" si="4"/>
        <v>1000</v>
      </c>
      <c r="H95" s="214"/>
      <c r="I95" s="177" t="s">
        <v>18</v>
      </c>
      <c r="J95" s="457" t="s">
        <v>404</v>
      </c>
      <c r="K95" s="434" t="s">
        <v>475</v>
      </c>
      <c r="L95" s="177" t="s">
        <v>45</v>
      </c>
      <c r="M95" s="177"/>
      <c r="N95" s="179" t="s">
        <v>160</v>
      </c>
    </row>
    <row r="96" spans="1:14" ht="15.75" thickBot="1" x14ac:dyDescent="0.3">
      <c r="A96" s="196"/>
      <c r="B96" s="179"/>
      <c r="C96" s="633"/>
      <c r="D96" s="634"/>
      <c r="E96" s="632">
        <f>SUM(E5:E95)</f>
        <v>349900</v>
      </c>
      <c r="F96" s="632">
        <f>SUM(F5:F95)</f>
        <v>350900</v>
      </c>
      <c r="G96" s="560">
        <f>F96-E96</f>
        <v>1000</v>
      </c>
      <c r="H96" s="635"/>
      <c r="I96" s="185"/>
      <c r="J96" s="633"/>
      <c r="K96" s="569"/>
      <c r="L96" s="185"/>
      <c r="M96" s="185"/>
      <c r="N96" s="633"/>
    </row>
    <row r="97" spans="1:15" x14ac:dyDescent="0.25">
      <c r="A97" s="196"/>
      <c r="B97" s="177"/>
      <c r="C97" s="177"/>
      <c r="D97" s="177"/>
      <c r="E97" s="540"/>
      <c r="F97" s="540"/>
      <c r="G97" s="558"/>
      <c r="H97" s="322"/>
      <c r="I97" s="177"/>
      <c r="J97" s="179"/>
      <c r="K97" s="434"/>
      <c r="L97" s="177"/>
      <c r="M97" s="177"/>
      <c r="N97" s="179"/>
      <c r="O97" s="25"/>
    </row>
    <row r="98" spans="1:15" x14ac:dyDescent="0.25">
      <c r="A98" s="196"/>
      <c r="B98" s="177"/>
      <c r="C98" s="177"/>
      <c r="D98" s="177"/>
      <c r="E98" s="430"/>
      <c r="F98" s="430"/>
      <c r="G98" s="336"/>
      <c r="H98" s="322"/>
      <c r="I98" s="177"/>
      <c r="J98" s="179"/>
      <c r="K98" s="434"/>
      <c r="L98" s="177"/>
      <c r="M98" s="177"/>
      <c r="N98" s="179"/>
      <c r="O98" s="25"/>
    </row>
    <row r="99" spans="1:15" x14ac:dyDescent="0.25">
      <c r="A99" s="196"/>
      <c r="B99" s="177"/>
      <c r="C99" s="177"/>
      <c r="D99" s="177"/>
      <c r="E99" s="430"/>
      <c r="F99" s="430"/>
      <c r="G99" s="336"/>
      <c r="H99" s="322"/>
      <c r="I99" s="177"/>
      <c r="J99" s="179"/>
      <c r="K99" s="434"/>
      <c r="L99" s="177"/>
      <c r="M99" s="177"/>
      <c r="N99" s="179"/>
      <c r="O99" s="25"/>
    </row>
    <row r="100" spans="1:15" x14ac:dyDescent="0.25">
      <c r="A100" s="196"/>
      <c r="B100" s="177"/>
      <c r="C100" s="177"/>
      <c r="D100" s="177"/>
      <c r="E100" s="430"/>
      <c r="F100" s="430"/>
      <c r="G100" s="336"/>
      <c r="H100" s="322"/>
      <c r="I100" s="177"/>
      <c r="J100" s="179"/>
      <c r="K100" s="434"/>
      <c r="L100" s="177"/>
      <c r="M100" s="177"/>
      <c r="N100" s="179"/>
      <c r="O100" s="25"/>
    </row>
    <row r="101" spans="1:15" x14ac:dyDescent="0.25">
      <c r="A101" s="196"/>
      <c r="B101" s="177"/>
      <c r="C101" s="177"/>
      <c r="D101" s="177"/>
      <c r="E101" s="430"/>
      <c r="F101" s="430"/>
      <c r="G101" s="336"/>
      <c r="H101" s="322"/>
      <c r="I101" s="177"/>
      <c r="J101" s="179"/>
      <c r="K101" s="434"/>
      <c r="L101" s="177"/>
      <c r="M101" s="177"/>
      <c r="N101" s="179"/>
      <c r="O101" s="25"/>
    </row>
    <row r="102" spans="1:15" x14ac:dyDescent="0.25">
      <c r="A102" s="196"/>
      <c r="B102" s="177"/>
      <c r="C102" s="177"/>
      <c r="D102" s="177"/>
      <c r="E102" s="430"/>
      <c r="F102" s="430"/>
      <c r="G102" s="336"/>
      <c r="H102" s="322"/>
      <c r="I102" s="177"/>
      <c r="J102" s="179"/>
      <c r="K102" s="434"/>
      <c r="L102" s="177"/>
      <c r="M102" s="177"/>
      <c r="N102" s="179"/>
      <c r="O102" s="25"/>
    </row>
    <row r="103" spans="1:15" x14ac:dyDescent="0.25">
      <c r="A103" s="177"/>
      <c r="B103" s="177"/>
      <c r="C103" s="177"/>
      <c r="D103" s="177"/>
      <c r="E103" s="628"/>
      <c r="F103" s="628"/>
      <c r="G103" s="627"/>
      <c r="H103" s="322"/>
      <c r="I103" s="177"/>
      <c r="J103" s="177"/>
      <c r="K103" s="434"/>
      <c r="L103" s="177"/>
      <c r="M103" s="177"/>
      <c r="N103" s="179"/>
      <c r="O103" s="25"/>
    </row>
    <row r="104" spans="1:15" x14ac:dyDescent="0.25">
      <c r="A104" s="177"/>
      <c r="B104" s="177"/>
      <c r="C104" s="636"/>
      <c r="D104" s="636"/>
      <c r="E104" s="540"/>
      <c r="F104" s="540"/>
      <c r="G104" s="558"/>
      <c r="H104" s="637"/>
      <c r="I104" s="636"/>
      <c r="J104" s="636"/>
      <c r="K104" s="638"/>
      <c r="L104" s="636"/>
      <c r="M104" s="636"/>
      <c r="N104" s="639"/>
    </row>
    <row r="105" spans="1:15" x14ac:dyDescent="0.25">
      <c r="A105" s="177"/>
      <c r="B105" s="177"/>
      <c r="C105" s="177"/>
      <c r="D105" s="177"/>
      <c r="E105" s="372"/>
      <c r="F105" s="372"/>
      <c r="G105" s="372"/>
      <c r="H105" s="177"/>
      <c r="I105" s="177"/>
      <c r="J105" s="177"/>
      <c r="K105" s="177"/>
      <c r="L105" s="177"/>
      <c r="M105" s="177"/>
      <c r="N105" s="179"/>
    </row>
    <row r="106" spans="1:15" x14ac:dyDescent="0.25">
      <c r="A106" s="177"/>
      <c r="B106" s="177"/>
      <c r="C106" s="177"/>
      <c r="D106" s="177"/>
      <c r="E106" s="372"/>
      <c r="F106" s="372"/>
      <c r="G106" s="372"/>
      <c r="H106" s="177"/>
      <c r="I106" s="177"/>
      <c r="J106" s="177"/>
      <c r="K106" s="177"/>
      <c r="L106" s="177"/>
      <c r="M106" s="177"/>
      <c r="N106" s="179"/>
    </row>
    <row r="107" spans="1:15" x14ac:dyDescent="0.25">
      <c r="A107" s="177"/>
      <c r="B107" s="177"/>
      <c r="C107" s="177"/>
      <c r="D107" s="177"/>
      <c r="E107" s="372"/>
      <c r="F107" s="372"/>
      <c r="G107" s="372"/>
      <c r="H107" s="177"/>
      <c r="I107" s="177"/>
      <c r="J107" s="177"/>
      <c r="K107" s="177"/>
      <c r="L107" s="177"/>
      <c r="M107" s="177"/>
      <c r="N107" s="179"/>
    </row>
    <row r="108" spans="1:15" x14ac:dyDescent="0.25">
      <c r="A108" s="177"/>
      <c r="B108" s="177"/>
      <c r="C108" s="177"/>
      <c r="D108" s="177"/>
      <c r="E108" s="372"/>
      <c r="F108" s="372"/>
      <c r="G108" s="372"/>
      <c r="H108" s="177"/>
      <c r="I108" s="177"/>
      <c r="J108" s="177"/>
      <c r="K108" s="177"/>
      <c r="L108" s="177"/>
      <c r="M108" s="177"/>
      <c r="N108" s="179"/>
    </row>
    <row r="109" spans="1:15" x14ac:dyDescent="0.25">
      <c r="A109" s="177"/>
      <c r="B109" s="177"/>
      <c r="C109" s="177"/>
      <c r="D109" s="177"/>
      <c r="E109" s="372"/>
      <c r="F109" s="372"/>
      <c r="G109" s="372"/>
      <c r="H109" s="177"/>
      <c r="I109" s="177"/>
      <c r="J109" s="177"/>
      <c r="K109" s="177"/>
      <c r="L109" s="177"/>
      <c r="M109" s="177"/>
      <c r="N109" s="179"/>
    </row>
    <row r="110" spans="1:15" x14ac:dyDescent="0.25">
      <c r="A110" s="177"/>
      <c r="B110" s="177"/>
      <c r="C110" s="177"/>
      <c r="D110" s="177"/>
      <c r="E110" s="372"/>
      <c r="F110" s="372"/>
      <c r="G110" s="372"/>
      <c r="H110" s="177"/>
      <c r="I110" s="177"/>
      <c r="J110" s="177"/>
      <c r="K110" s="177"/>
      <c r="L110" s="177"/>
      <c r="M110" s="177"/>
      <c r="N110" s="179"/>
    </row>
    <row r="111" spans="1:15" x14ac:dyDescent="0.25">
      <c r="A111" s="25"/>
      <c r="B111" s="25"/>
      <c r="C111" s="25"/>
      <c r="D111" s="25"/>
      <c r="E111" s="338"/>
      <c r="F111" s="338"/>
      <c r="G111" s="338"/>
      <c r="H111" s="25"/>
      <c r="I111" s="25"/>
      <c r="J111" s="25"/>
      <c r="K111" s="25"/>
      <c r="L111" s="25"/>
      <c r="M111" s="25"/>
      <c r="N111" s="24"/>
    </row>
    <row r="112" spans="1:15" x14ac:dyDescent="0.25">
      <c r="A112" s="25"/>
      <c r="B112" s="25"/>
      <c r="C112" s="25"/>
      <c r="D112" s="25"/>
      <c r="E112" s="338"/>
      <c r="F112" s="338"/>
      <c r="G112" s="338"/>
      <c r="H112" s="25"/>
      <c r="I112" s="25"/>
      <c r="J112" s="25"/>
      <c r="K112" s="25"/>
      <c r="L112" s="25"/>
      <c r="M112" s="25"/>
      <c r="N112" s="24"/>
    </row>
    <row r="113" spans="1:14" x14ac:dyDescent="0.25">
      <c r="A113" s="25"/>
      <c r="B113" s="25"/>
      <c r="C113" s="25"/>
      <c r="D113" s="25"/>
      <c r="E113" s="338"/>
      <c r="F113" s="338"/>
      <c r="G113" s="338"/>
      <c r="H113" s="25"/>
      <c r="I113" s="25"/>
      <c r="J113" s="25"/>
      <c r="K113" s="25"/>
      <c r="L113" s="25"/>
      <c r="M113" s="25"/>
      <c r="N113" s="24"/>
    </row>
    <row r="114" spans="1:14" x14ac:dyDescent="0.25">
      <c r="A114" s="25"/>
      <c r="B114" s="25"/>
      <c r="C114" s="25"/>
      <c r="D114" s="25"/>
      <c r="E114" s="338"/>
      <c r="F114" s="338"/>
      <c r="G114" s="338"/>
      <c r="H114" s="25"/>
      <c r="I114" s="25"/>
      <c r="J114" s="25"/>
      <c r="K114" s="25"/>
      <c r="L114" s="25"/>
      <c r="M114" s="25"/>
      <c r="N114"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topLeftCell="G57" zoomScale="117" zoomScaleNormal="85" workbookViewId="0">
      <selection activeCell="K73" sqref="K73"/>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7" bestFit="1" customWidth="1"/>
    <col min="7" max="7" width="18.7109375" style="33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154</v>
      </c>
      <c r="B2" s="711"/>
      <c r="C2" s="711"/>
      <c r="D2" s="711"/>
      <c r="E2" s="711"/>
      <c r="F2" s="711"/>
      <c r="G2" s="711"/>
      <c r="H2" s="711"/>
      <c r="I2" s="711"/>
      <c r="J2" s="711"/>
      <c r="K2" s="711"/>
      <c r="L2" s="711"/>
      <c r="M2" s="711"/>
      <c r="N2" s="711"/>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65">
        <v>44713</v>
      </c>
      <c r="B4" s="466" t="s">
        <v>134</v>
      </c>
      <c r="C4" s="466"/>
      <c r="D4" s="516"/>
      <c r="E4" s="517"/>
      <c r="F4" s="517"/>
      <c r="G4" s="518">
        <v>0</v>
      </c>
      <c r="H4" s="519"/>
      <c r="I4" s="520"/>
      <c r="J4" s="521"/>
      <c r="K4" s="522"/>
      <c r="L4" s="213"/>
      <c r="M4" s="523"/>
      <c r="N4" s="524"/>
    </row>
    <row r="5" spans="1:14" s="22" customFormat="1" ht="13.5" customHeight="1" x14ac:dyDescent="0.25">
      <c r="A5" s="580">
        <v>44734</v>
      </c>
      <c r="B5" s="581" t="s">
        <v>116</v>
      </c>
      <c r="C5" s="581" t="s">
        <v>49</v>
      </c>
      <c r="D5" s="582" t="s">
        <v>128</v>
      </c>
      <c r="E5" s="583"/>
      <c r="F5" s="583">
        <v>14000</v>
      </c>
      <c r="G5" s="584">
        <f>G4-E5+F5</f>
        <v>14000</v>
      </c>
      <c r="H5" s="585" t="s">
        <v>337</v>
      </c>
      <c r="I5" s="585" t="s">
        <v>18</v>
      </c>
      <c r="J5" s="587" t="s">
        <v>333</v>
      </c>
      <c r="K5" s="434" t="s">
        <v>475</v>
      </c>
      <c r="L5" s="581" t="s">
        <v>45</v>
      </c>
      <c r="M5" s="596"/>
      <c r="N5" s="588"/>
    </row>
    <row r="6" spans="1:14" s="22" customFormat="1" ht="13.5" customHeight="1" x14ac:dyDescent="0.25">
      <c r="A6" s="196">
        <v>44734</v>
      </c>
      <c r="B6" s="197" t="s">
        <v>145</v>
      </c>
      <c r="C6" s="197" t="s">
        <v>146</v>
      </c>
      <c r="D6" s="198" t="s">
        <v>128</v>
      </c>
      <c r="E6" s="174">
        <v>8000</v>
      </c>
      <c r="F6" s="174"/>
      <c r="G6" s="336">
        <f t="shared" ref="G6:G69" si="0">G5-E6+F6</f>
        <v>6000</v>
      </c>
      <c r="H6" s="570" t="s">
        <v>337</v>
      </c>
      <c r="I6" s="322" t="s">
        <v>18</v>
      </c>
      <c r="J6" s="457" t="s">
        <v>334</v>
      </c>
      <c r="K6" s="434" t="s">
        <v>475</v>
      </c>
      <c r="L6" s="434" t="s">
        <v>45</v>
      </c>
      <c r="M6" s="567"/>
      <c r="N6" s="568" t="s">
        <v>159</v>
      </c>
    </row>
    <row r="7" spans="1:14" x14ac:dyDescent="0.25">
      <c r="A7" s="196">
        <v>44734</v>
      </c>
      <c r="B7" s="197" t="s">
        <v>145</v>
      </c>
      <c r="C7" s="197" t="s">
        <v>146</v>
      </c>
      <c r="D7" s="198" t="s">
        <v>128</v>
      </c>
      <c r="E7" s="174">
        <v>3000</v>
      </c>
      <c r="F7" s="174"/>
      <c r="G7" s="336">
        <f>G6-E7+F7</f>
        <v>3000</v>
      </c>
      <c r="H7" s="570" t="s">
        <v>337</v>
      </c>
      <c r="I7" s="177" t="s">
        <v>18</v>
      </c>
      <c r="J7" s="457" t="s">
        <v>334</v>
      </c>
      <c r="K7" s="434" t="s">
        <v>475</v>
      </c>
      <c r="L7" s="177" t="s">
        <v>45</v>
      </c>
      <c r="M7" s="177"/>
      <c r="N7" s="568" t="s">
        <v>335</v>
      </c>
    </row>
    <row r="8" spans="1:14" x14ac:dyDescent="0.25">
      <c r="A8" s="196">
        <v>44734</v>
      </c>
      <c r="B8" s="197" t="s">
        <v>145</v>
      </c>
      <c r="C8" s="197" t="s">
        <v>146</v>
      </c>
      <c r="D8" s="198" t="s">
        <v>128</v>
      </c>
      <c r="E8" s="174">
        <v>4000</v>
      </c>
      <c r="F8" s="174"/>
      <c r="G8" s="336">
        <f t="shared" ref="G8:G14" si="1">G7-E8+F8</f>
        <v>-1000</v>
      </c>
      <c r="H8" s="570" t="s">
        <v>337</v>
      </c>
      <c r="I8" s="177" t="s">
        <v>18</v>
      </c>
      <c r="J8" s="457" t="s">
        <v>334</v>
      </c>
      <c r="K8" s="434" t="s">
        <v>475</v>
      </c>
      <c r="L8" s="177" t="s">
        <v>45</v>
      </c>
      <c r="M8" s="177"/>
      <c r="N8" s="568" t="s">
        <v>336</v>
      </c>
    </row>
    <row r="9" spans="1:14" x14ac:dyDescent="0.25">
      <c r="A9" s="196">
        <v>44735</v>
      </c>
      <c r="B9" s="197" t="s">
        <v>149</v>
      </c>
      <c r="C9" s="197" t="s">
        <v>49</v>
      </c>
      <c r="D9" s="198" t="s">
        <v>128</v>
      </c>
      <c r="E9" s="174"/>
      <c r="F9" s="174">
        <v>1000</v>
      </c>
      <c r="G9" s="336">
        <f t="shared" si="1"/>
        <v>0</v>
      </c>
      <c r="H9" s="570" t="s">
        <v>337</v>
      </c>
      <c r="I9" s="177" t="s">
        <v>18</v>
      </c>
      <c r="J9" s="457" t="s">
        <v>334</v>
      </c>
      <c r="K9" s="434" t="s">
        <v>475</v>
      </c>
      <c r="L9" s="177" t="s">
        <v>45</v>
      </c>
      <c r="M9" s="177"/>
      <c r="N9" s="568"/>
    </row>
    <row r="10" spans="1:14" x14ac:dyDescent="0.25">
      <c r="A10" s="580">
        <v>44735</v>
      </c>
      <c r="B10" s="581" t="s">
        <v>116</v>
      </c>
      <c r="C10" s="581" t="s">
        <v>49</v>
      </c>
      <c r="D10" s="582" t="s">
        <v>128</v>
      </c>
      <c r="E10" s="583"/>
      <c r="F10" s="583">
        <v>53000</v>
      </c>
      <c r="G10" s="584">
        <f t="shared" si="1"/>
        <v>53000</v>
      </c>
      <c r="H10" s="585" t="s">
        <v>337</v>
      </c>
      <c r="I10" s="586" t="s">
        <v>18</v>
      </c>
      <c r="J10" s="457" t="s">
        <v>346</v>
      </c>
      <c r="K10" s="434" t="s">
        <v>475</v>
      </c>
      <c r="L10" s="586" t="s">
        <v>45</v>
      </c>
      <c r="M10" s="586"/>
      <c r="N10" s="588"/>
    </row>
    <row r="11" spans="1:14" x14ac:dyDescent="0.25">
      <c r="A11" s="196">
        <v>44735</v>
      </c>
      <c r="B11" s="197" t="s">
        <v>145</v>
      </c>
      <c r="C11" s="197" t="s">
        <v>146</v>
      </c>
      <c r="D11" s="198" t="s">
        <v>128</v>
      </c>
      <c r="E11" s="174">
        <v>12000</v>
      </c>
      <c r="F11" s="174"/>
      <c r="G11" s="336">
        <f t="shared" si="1"/>
        <v>41000</v>
      </c>
      <c r="H11" s="570" t="s">
        <v>337</v>
      </c>
      <c r="I11" s="177" t="s">
        <v>18</v>
      </c>
      <c r="J11" s="457" t="s">
        <v>346</v>
      </c>
      <c r="K11" s="434" t="s">
        <v>475</v>
      </c>
      <c r="L11" s="177" t="s">
        <v>45</v>
      </c>
      <c r="M11" s="177"/>
      <c r="N11" s="568" t="s">
        <v>159</v>
      </c>
    </row>
    <row r="12" spans="1:14" x14ac:dyDescent="0.25">
      <c r="A12" s="196">
        <v>44735</v>
      </c>
      <c r="B12" s="197" t="s">
        <v>145</v>
      </c>
      <c r="C12" s="197" t="s">
        <v>146</v>
      </c>
      <c r="D12" s="198" t="s">
        <v>128</v>
      </c>
      <c r="E12" s="174">
        <v>6000</v>
      </c>
      <c r="F12" s="174"/>
      <c r="G12" s="336">
        <f t="shared" si="1"/>
        <v>35000</v>
      </c>
      <c r="H12" s="570" t="s">
        <v>337</v>
      </c>
      <c r="I12" s="177" t="s">
        <v>18</v>
      </c>
      <c r="J12" s="457" t="s">
        <v>346</v>
      </c>
      <c r="K12" s="434" t="s">
        <v>475</v>
      </c>
      <c r="L12" s="177" t="s">
        <v>45</v>
      </c>
      <c r="M12" s="177"/>
      <c r="N12" s="568" t="s">
        <v>340</v>
      </c>
    </row>
    <row r="13" spans="1:14" x14ac:dyDescent="0.25">
      <c r="A13" s="196">
        <v>44735</v>
      </c>
      <c r="B13" s="197" t="s">
        <v>145</v>
      </c>
      <c r="C13" s="197" t="s">
        <v>146</v>
      </c>
      <c r="D13" s="198" t="s">
        <v>128</v>
      </c>
      <c r="E13" s="192">
        <v>5000</v>
      </c>
      <c r="F13" s="174"/>
      <c r="G13" s="336">
        <f t="shared" si="1"/>
        <v>30000</v>
      </c>
      <c r="H13" s="570" t="s">
        <v>337</v>
      </c>
      <c r="I13" s="177" t="s">
        <v>18</v>
      </c>
      <c r="J13" s="457" t="s">
        <v>346</v>
      </c>
      <c r="K13" s="434" t="s">
        <v>475</v>
      </c>
      <c r="L13" s="177" t="s">
        <v>45</v>
      </c>
      <c r="M13" s="177"/>
      <c r="N13" s="568" t="s">
        <v>341</v>
      </c>
    </row>
    <row r="14" spans="1:14" x14ac:dyDescent="0.25">
      <c r="A14" s="196">
        <v>44735</v>
      </c>
      <c r="B14" s="197" t="s">
        <v>145</v>
      </c>
      <c r="C14" s="197" t="s">
        <v>146</v>
      </c>
      <c r="D14" s="198" t="s">
        <v>128</v>
      </c>
      <c r="E14" s="192">
        <v>6000</v>
      </c>
      <c r="F14" s="184"/>
      <c r="G14" s="336">
        <f t="shared" si="1"/>
        <v>24000</v>
      </c>
      <c r="H14" s="211" t="s">
        <v>337</v>
      </c>
      <c r="I14" s="208" t="s">
        <v>18</v>
      </c>
      <c r="J14" s="457" t="s">
        <v>346</v>
      </c>
      <c r="K14" s="434" t="s">
        <v>475</v>
      </c>
      <c r="L14" s="208" t="s">
        <v>45</v>
      </c>
      <c r="M14" s="208"/>
      <c r="N14" s="179" t="s">
        <v>342</v>
      </c>
    </row>
    <row r="15" spans="1:14" x14ac:dyDescent="0.25">
      <c r="A15" s="196">
        <v>44735</v>
      </c>
      <c r="B15" s="197" t="s">
        <v>145</v>
      </c>
      <c r="C15" s="197" t="s">
        <v>146</v>
      </c>
      <c r="D15" s="198" t="s">
        <v>128</v>
      </c>
      <c r="E15" s="192">
        <v>4000</v>
      </c>
      <c r="F15" s="174"/>
      <c r="G15" s="336">
        <f t="shared" si="0"/>
        <v>20000</v>
      </c>
      <c r="H15" s="570" t="s">
        <v>337</v>
      </c>
      <c r="I15" s="177" t="s">
        <v>18</v>
      </c>
      <c r="J15" s="457" t="s">
        <v>346</v>
      </c>
      <c r="K15" s="434" t="s">
        <v>475</v>
      </c>
      <c r="L15" s="177" t="s">
        <v>45</v>
      </c>
      <c r="M15" s="177"/>
      <c r="N15" s="179" t="s">
        <v>343</v>
      </c>
    </row>
    <row r="16" spans="1:14" x14ac:dyDescent="0.25">
      <c r="A16" s="196">
        <v>44735</v>
      </c>
      <c r="B16" s="197" t="s">
        <v>145</v>
      </c>
      <c r="C16" s="197" t="s">
        <v>146</v>
      </c>
      <c r="D16" s="198" t="s">
        <v>128</v>
      </c>
      <c r="E16" s="192">
        <v>4000</v>
      </c>
      <c r="F16" s="541"/>
      <c r="G16" s="336">
        <f t="shared" si="0"/>
        <v>16000</v>
      </c>
      <c r="H16" s="570" t="s">
        <v>337</v>
      </c>
      <c r="I16" s="177" t="s">
        <v>18</v>
      </c>
      <c r="J16" s="457" t="s">
        <v>346</v>
      </c>
      <c r="K16" s="434" t="s">
        <v>475</v>
      </c>
      <c r="L16" s="177" t="s">
        <v>45</v>
      </c>
      <c r="M16" s="177"/>
      <c r="N16" s="179" t="s">
        <v>344</v>
      </c>
    </row>
    <row r="17" spans="1:14" ht="15.75" customHeight="1" x14ac:dyDescent="0.25">
      <c r="A17" s="196">
        <v>44735</v>
      </c>
      <c r="B17" s="197" t="s">
        <v>145</v>
      </c>
      <c r="C17" s="197" t="s">
        <v>146</v>
      </c>
      <c r="D17" s="198" t="s">
        <v>128</v>
      </c>
      <c r="E17" s="203">
        <v>6000</v>
      </c>
      <c r="F17" s="184"/>
      <c r="G17" s="336">
        <f t="shared" si="0"/>
        <v>10000</v>
      </c>
      <c r="H17" s="570" t="s">
        <v>337</v>
      </c>
      <c r="I17" s="177" t="s">
        <v>18</v>
      </c>
      <c r="J17" s="457" t="s">
        <v>346</v>
      </c>
      <c r="K17" s="434" t="s">
        <v>475</v>
      </c>
      <c r="L17" s="177" t="s">
        <v>45</v>
      </c>
      <c r="M17" s="177"/>
      <c r="N17" s="179" t="s">
        <v>345</v>
      </c>
    </row>
    <row r="18" spans="1:14" x14ac:dyDescent="0.25">
      <c r="A18" s="196">
        <v>44735</v>
      </c>
      <c r="B18" s="197" t="s">
        <v>143</v>
      </c>
      <c r="C18" s="197" t="s">
        <v>143</v>
      </c>
      <c r="D18" s="198" t="s">
        <v>128</v>
      </c>
      <c r="E18" s="184">
        <v>2000</v>
      </c>
      <c r="F18" s="174"/>
      <c r="G18" s="336">
        <f t="shared" si="0"/>
        <v>8000</v>
      </c>
      <c r="H18" s="570" t="s">
        <v>337</v>
      </c>
      <c r="I18" s="177" t="s">
        <v>18</v>
      </c>
      <c r="J18" s="457" t="s">
        <v>346</v>
      </c>
      <c r="K18" s="434" t="s">
        <v>475</v>
      </c>
      <c r="L18" s="177" t="s">
        <v>45</v>
      </c>
      <c r="M18" s="177"/>
      <c r="N18" s="179"/>
    </row>
    <row r="19" spans="1:14" x14ac:dyDescent="0.25">
      <c r="A19" s="196">
        <v>44735</v>
      </c>
      <c r="B19" s="197" t="s">
        <v>143</v>
      </c>
      <c r="C19" s="197" t="s">
        <v>143</v>
      </c>
      <c r="D19" s="198" t="s">
        <v>128</v>
      </c>
      <c r="E19" s="192">
        <v>2000</v>
      </c>
      <c r="F19" s="174"/>
      <c r="G19" s="336">
        <f t="shared" si="0"/>
        <v>6000</v>
      </c>
      <c r="H19" s="570" t="s">
        <v>337</v>
      </c>
      <c r="I19" s="177" t="s">
        <v>18</v>
      </c>
      <c r="J19" s="457" t="s">
        <v>346</v>
      </c>
      <c r="K19" s="434" t="s">
        <v>475</v>
      </c>
      <c r="L19" s="177" t="s">
        <v>45</v>
      </c>
      <c r="M19" s="177"/>
      <c r="N19" s="179"/>
    </row>
    <row r="20" spans="1:14" x14ac:dyDescent="0.25">
      <c r="A20" s="196">
        <v>44735</v>
      </c>
      <c r="B20" s="197" t="s">
        <v>143</v>
      </c>
      <c r="C20" s="197" t="s">
        <v>143</v>
      </c>
      <c r="D20" s="198" t="s">
        <v>128</v>
      </c>
      <c r="E20" s="192">
        <v>2000</v>
      </c>
      <c r="F20" s="174"/>
      <c r="G20" s="336">
        <f t="shared" si="0"/>
        <v>4000</v>
      </c>
      <c r="H20" s="570" t="s">
        <v>337</v>
      </c>
      <c r="I20" s="177" t="s">
        <v>18</v>
      </c>
      <c r="J20" s="457" t="s">
        <v>346</v>
      </c>
      <c r="K20" s="434" t="s">
        <v>475</v>
      </c>
      <c r="L20" s="177" t="s">
        <v>45</v>
      </c>
      <c r="M20" s="177"/>
      <c r="N20" s="179"/>
    </row>
    <row r="21" spans="1:14" x14ac:dyDescent="0.25">
      <c r="A21" s="196">
        <v>44735</v>
      </c>
      <c r="B21" s="197" t="s">
        <v>143</v>
      </c>
      <c r="C21" s="197" t="s">
        <v>143</v>
      </c>
      <c r="D21" s="198" t="s">
        <v>128</v>
      </c>
      <c r="E21" s="192">
        <v>2000</v>
      </c>
      <c r="F21" s="174"/>
      <c r="G21" s="336">
        <f t="shared" si="0"/>
        <v>2000</v>
      </c>
      <c r="H21" s="570" t="s">
        <v>337</v>
      </c>
      <c r="I21" s="177" t="s">
        <v>18</v>
      </c>
      <c r="J21" s="457" t="s">
        <v>346</v>
      </c>
      <c r="K21" s="434" t="s">
        <v>475</v>
      </c>
      <c r="L21" s="177" t="s">
        <v>45</v>
      </c>
      <c r="M21" s="177"/>
      <c r="N21" s="179"/>
    </row>
    <row r="22" spans="1:14" x14ac:dyDescent="0.25">
      <c r="A22" s="196">
        <v>44735</v>
      </c>
      <c r="B22" s="197" t="s">
        <v>143</v>
      </c>
      <c r="C22" s="197" t="s">
        <v>143</v>
      </c>
      <c r="D22" s="198" t="s">
        <v>128</v>
      </c>
      <c r="E22" s="192">
        <v>2000</v>
      </c>
      <c r="F22" s="174"/>
      <c r="G22" s="336">
        <f t="shared" si="0"/>
        <v>0</v>
      </c>
      <c r="H22" s="570" t="s">
        <v>337</v>
      </c>
      <c r="I22" s="177" t="s">
        <v>18</v>
      </c>
      <c r="J22" s="457" t="s">
        <v>346</v>
      </c>
      <c r="K22" s="434" t="s">
        <v>475</v>
      </c>
      <c r="L22" s="177" t="s">
        <v>45</v>
      </c>
      <c r="M22" s="177"/>
      <c r="N22" s="179"/>
    </row>
    <row r="23" spans="1:14" x14ac:dyDescent="0.25">
      <c r="A23" s="580">
        <v>44736</v>
      </c>
      <c r="B23" s="581" t="s">
        <v>116</v>
      </c>
      <c r="C23" s="581" t="s">
        <v>49</v>
      </c>
      <c r="D23" s="605" t="s">
        <v>128</v>
      </c>
      <c r="E23" s="590"/>
      <c r="F23" s="583">
        <v>53000</v>
      </c>
      <c r="G23" s="584">
        <f t="shared" si="0"/>
        <v>53000</v>
      </c>
      <c r="H23" s="585" t="s">
        <v>337</v>
      </c>
      <c r="I23" s="586" t="s">
        <v>18</v>
      </c>
      <c r="J23" s="587" t="s">
        <v>355</v>
      </c>
      <c r="K23" s="434" t="s">
        <v>475</v>
      </c>
      <c r="L23" s="586" t="s">
        <v>45</v>
      </c>
      <c r="M23" s="586"/>
      <c r="N23" s="595"/>
    </row>
    <row r="24" spans="1:14" x14ac:dyDescent="0.25">
      <c r="A24" s="196">
        <v>44736</v>
      </c>
      <c r="B24" s="197" t="s">
        <v>145</v>
      </c>
      <c r="C24" s="197" t="s">
        <v>146</v>
      </c>
      <c r="D24" s="532" t="s">
        <v>128</v>
      </c>
      <c r="E24" s="192">
        <v>8000</v>
      </c>
      <c r="F24" s="174"/>
      <c r="G24" s="336">
        <f t="shared" si="0"/>
        <v>45000</v>
      </c>
      <c r="H24" s="570" t="s">
        <v>337</v>
      </c>
      <c r="I24" s="177" t="s">
        <v>18</v>
      </c>
      <c r="J24" s="457" t="s">
        <v>355</v>
      </c>
      <c r="K24" s="434" t="s">
        <v>475</v>
      </c>
      <c r="L24" s="177" t="s">
        <v>45</v>
      </c>
      <c r="M24" s="177"/>
      <c r="N24" s="179" t="s">
        <v>159</v>
      </c>
    </row>
    <row r="25" spans="1:14" x14ac:dyDescent="0.25">
      <c r="A25" s="196">
        <v>44736</v>
      </c>
      <c r="B25" s="197" t="s">
        <v>145</v>
      </c>
      <c r="C25" s="197" t="s">
        <v>146</v>
      </c>
      <c r="D25" s="532" t="s">
        <v>128</v>
      </c>
      <c r="E25" s="192">
        <v>7000</v>
      </c>
      <c r="F25" s="174"/>
      <c r="G25" s="336">
        <f t="shared" si="0"/>
        <v>38000</v>
      </c>
      <c r="H25" s="570" t="s">
        <v>337</v>
      </c>
      <c r="I25" s="177" t="s">
        <v>18</v>
      </c>
      <c r="J25" s="457" t="s">
        <v>355</v>
      </c>
      <c r="K25" s="434" t="s">
        <v>475</v>
      </c>
      <c r="L25" s="177" t="s">
        <v>45</v>
      </c>
      <c r="M25" s="177"/>
      <c r="N25" s="179" t="s">
        <v>202</v>
      </c>
    </row>
    <row r="26" spans="1:14" x14ac:dyDescent="0.25">
      <c r="A26" s="196">
        <v>44736</v>
      </c>
      <c r="B26" s="197" t="s">
        <v>145</v>
      </c>
      <c r="C26" s="197" t="s">
        <v>146</v>
      </c>
      <c r="D26" s="532" t="s">
        <v>128</v>
      </c>
      <c r="E26" s="184">
        <v>8000</v>
      </c>
      <c r="F26" s="174"/>
      <c r="G26" s="336">
        <f t="shared" si="0"/>
        <v>30000</v>
      </c>
      <c r="H26" s="570" t="s">
        <v>337</v>
      </c>
      <c r="I26" s="177" t="s">
        <v>18</v>
      </c>
      <c r="J26" s="457" t="s">
        <v>355</v>
      </c>
      <c r="K26" s="434" t="s">
        <v>475</v>
      </c>
      <c r="L26" s="177" t="s">
        <v>45</v>
      </c>
      <c r="M26" s="177"/>
      <c r="N26" s="179" t="s">
        <v>356</v>
      </c>
    </row>
    <row r="27" spans="1:14" x14ac:dyDescent="0.25">
      <c r="A27" s="196">
        <v>44736</v>
      </c>
      <c r="B27" s="197" t="s">
        <v>145</v>
      </c>
      <c r="C27" s="197" t="s">
        <v>146</v>
      </c>
      <c r="D27" s="532" t="s">
        <v>128</v>
      </c>
      <c r="E27" s="184">
        <v>8000</v>
      </c>
      <c r="F27" s="174"/>
      <c r="G27" s="336">
        <f t="shared" si="0"/>
        <v>22000</v>
      </c>
      <c r="H27" s="570" t="s">
        <v>337</v>
      </c>
      <c r="I27" s="177" t="s">
        <v>18</v>
      </c>
      <c r="J27" s="457" t="s">
        <v>355</v>
      </c>
      <c r="K27" s="434" t="s">
        <v>475</v>
      </c>
      <c r="L27" s="177" t="s">
        <v>45</v>
      </c>
      <c r="M27" s="177"/>
      <c r="N27" s="179" t="s">
        <v>357</v>
      </c>
    </row>
    <row r="28" spans="1:14" x14ac:dyDescent="0.25">
      <c r="A28" s="196">
        <v>44736</v>
      </c>
      <c r="B28" s="197" t="s">
        <v>145</v>
      </c>
      <c r="C28" s="197" t="s">
        <v>146</v>
      </c>
      <c r="D28" s="532" t="s">
        <v>128</v>
      </c>
      <c r="E28" s="537">
        <v>6000</v>
      </c>
      <c r="F28" s="184"/>
      <c r="G28" s="335">
        <f t="shared" si="0"/>
        <v>16000</v>
      </c>
      <c r="H28" s="211" t="s">
        <v>337</v>
      </c>
      <c r="I28" s="208" t="s">
        <v>18</v>
      </c>
      <c r="J28" s="457" t="s">
        <v>355</v>
      </c>
      <c r="K28" s="434" t="s">
        <v>475</v>
      </c>
      <c r="L28" s="208" t="s">
        <v>45</v>
      </c>
      <c r="M28" s="208"/>
      <c r="N28" s="543" t="s">
        <v>358</v>
      </c>
    </row>
    <row r="29" spans="1:14" x14ac:dyDescent="0.25">
      <c r="A29" s="196">
        <v>44736</v>
      </c>
      <c r="B29" s="207" t="s">
        <v>143</v>
      </c>
      <c r="C29" s="207" t="s">
        <v>143</v>
      </c>
      <c r="D29" s="542" t="s">
        <v>128</v>
      </c>
      <c r="E29" s="537">
        <v>5000</v>
      </c>
      <c r="F29" s="184"/>
      <c r="G29" s="335">
        <f t="shared" si="0"/>
        <v>11000</v>
      </c>
      <c r="H29" s="211" t="s">
        <v>337</v>
      </c>
      <c r="I29" s="208" t="s">
        <v>18</v>
      </c>
      <c r="J29" s="457" t="s">
        <v>355</v>
      </c>
      <c r="K29" s="434" t="s">
        <v>475</v>
      </c>
      <c r="L29" s="208" t="s">
        <v>45</v>
      </c>
      <c r="M29" s="208"/>
      <c r="N29" s="543"/>
    </row>
    <row r="30" spans="1:14" x14ac:dyDescent="0.25">
      <c r="A30" s="196">
        <v>44736</v>
      </c>
      <c r="B30" s="207" t="s">
        <v>143</v>
      </c>
      <c r="C30" s="207" t="s">
        <v>143</v>
      </c>
      <c r="D30" s="542" t="s">
        <v>128</v>
      </c>
      <c r="E30" s="537">
        <v>5000</v>
      </c>
      <c r="F30" s="184"/>
      <c r="G30" s="335">
        <f t="shared" si="0"/>
        <v>6000</v>
      </c>
      <c r="H30" s="211" t="s">
        <v>337</v>
      </c>
      <c r="I30" s="208" t="s">
        <v>18</v>
      </c>
      <c r="J30" s="457" t="s">
        <v>355</v>
      </c>
      <c r="K30" s="434" t="s">
        <v>475</v>
      </c>
      <c r="L30" s="208" t="s">
        <v>45</v>
      </c>
      <c r="M30" s="208"/>
      <c r="N30" s="543"/>
    </row>
    <row r="31" spans="1:14" ht="15.75" customHeight="1" x14ac:dyDescent="0.25">
      <c r="A31" s="196">
        <v>44739</v>
      </c>
      <c r="B31" s="207" t="s">
        <v>149</v>
      </c>
      <c r="C31" s="207" t="s">
        <v>49</v>
      </c>
      <c r="D31" s="542" t="s">
        <v>128</v>
      </c>
      <c r="E31" s="184"/>
      <c r="F31" s="184">
        <v>-6000</v>
      </c>
      <c r="G31" s="335">
        <f t="shared" si="0"/>
        <v>0</v>
      </c>
      <c r="H31" s="211" t="s">
        <v>337</v>
      </c>
      <c r="I31" s="208" t="s">
        <v>18</v>
      </c>
      <c r="J31" s="457" t="s">
        <v>355</v>
      </c>
      <c r="K31" s="434" t="s">
        <v>475</v>
      </c>
      <c r="L31" s="208" t="s">
        <v>45</v>
      </c>
      <c r="M31" s="208"/>
      <c r="N31" s="543"/>
    </row>
    <row r="32" spans="1:14" x14ac:dyDescent="0.25">
      <c r="A32" s="580">
        <v>44739</v>
      </c>
      <c r="B32" s="594" t="s">
        <v>116</v>
      </c>
      <c r="C32" s="594" t="s">
        <v>49</v>
      </c>
      <c r="D32" s="606" t="s">
        <v>128</v>
      </c>
      <c r="E32" s="591"/>
      <c r="F32" s="591">
        <v>53000</v>
      </c>
      <c r="G32" s="607">
        <f t="shared" si="0"/>
        <v>53000</v>
      </c>
      <c r="H32" s="592" t="s">
        <v>337</v>
      </c>
      <c r="I32" s="593" t="s">
        <v>18</v>
      </c>
      <c r="J32" s="587" t="s">
        <v>360</v>
      </c>
      <c r="K32" s="434" t="s">
        <v>475</v>
      </c>
      <c r="L32" s="593" t="s">
        <v>45</v>
      </c>
      <c r="M32" s="593"/>
      <c r="N32" s="608"/>
    </row>
    <row r="33" spans="1:14" x14ac:dyDescent="0.25">
      <c r="A33" s="196">
        <v>44739</v>
      </c>
      <c r="B33" s="207" t="s">
        <v>145</v>
      </c>
      <c r="C33" s="207" t="s">
        <v>146</v>
      </c>
      <c r="D33" s="542" t="s">
        <v>128</v>
      </c>
      <c r="E33" s="184">
        <v>8000</v>
      </c>
      <c r="F33" s="184"/>
      <c r="G33" s="335">
        <f t="shared" si="0"/>
        <v>45000</v>
      </c>
      <c r="H33" s="211" t="s">
        <v>337</v>
      </c>
      <c r="I33" s="208" t="s">
        <v>18</v>
      </c>
      <c r="J33" s="457" t="s">
        <v>360</v>
      </c>
      <c r="K33" s="434" t="s">
        <v>475</v>
      </c>
      <c r="L33" s="208" t="s">
        <v>45</v>
      </c>
      <c r="M33" s="208"/>
      <c r="N33" s="543" t="s">
        <v>159</v>
      </c>
    </row>
    <row r="34" spans="1:14" x14ac:dyDescent="0.25">
      <c r="A34" s="196">
        <v>44739</v>
      </c>
      <c r="B34" s="207" t="s">
        <v>145</v>
      </c>
      <c r="C34" s="207" t="s">
        <v>146</v>
      </c>
      <c r="D34" s="542" t="s">
        <v>128</v>
      </c>
      <c r="E34" s="184">
        <v>12000</v>
      </c>
      <c r="F34" s="184"/>
      <c r="G34" s="335">
        <f t="shared" si="0"/>
        <v>33000</v>
      </c>
      <c r="H34" s="211" t="s">
        <v>337</v>
      </c>
      <c r="I34" s="208" t="s">
        <v>18</v>
      </c>
      <c r="J34" s="457" t="s">
        <v>360</v>
      </c>
      <c r="K34" s="434" t="s">
        <v>475</v>
      </c>
      <c r="L34" s="208" t="s">
        <v>45</v>
      </c>
      <c r="M34" s="208"/>
      <c r="N34" s="543" t="s">
        <v>162</v>
      </c>
    </row>
    <row r="35" spans="1:14" x14ac:dyDescent="0.25">
      <c r="A35" s="196">
        <v>44739</v>
      </c>
      <c r="B35" s="207" t="s">
        <v>145</v>
      </c>
      <c r="C35" s="207" t="s">
        <v>146</v>
      </c>
      <c r="D35" s="542" t="s">
        <v>128</v>
      </c>
      <c r="E35" s="192">
        <v>11000</v>
      </c>
      <c r="F35" s="174"/>
      <c r="G35" s="336">
        <f t="shared" si="0"/>
        <v>22000</v>
      </c>
      <c r="H35" s="570" t="s">
        <v>337</v>
      </c>
      <c r="I35" s="177" t="s">
        <v>18</v>
      </c>
      <c r="J35" s="457" t="s">
        <v>360</v>
      </c>
      <c r="K35" s="434" t="s">
        <v>475</v>
      </c>
      <c r="L35" s="177" t="s">
        <v>45</v>
      </c>
      <c r="M35" s="177"/>
      <c r="N35" s="179" t="s">
        <v>361</v>
      </c>
    </row>
    <row r="36" spans="1:14" x14ac:dyDescent="0.25">
      <c r="A36" s="196">
        <v>44739</v>
      </c>
      <c r="B36" s="207" t="s">
        <v>145</v>
      </c>
      <c r="C36" s="207" t="s">
        <v>146</v>
      </c>
      <c r="D36" s="542" t="s">
        <v>128</v>
      </c>
      <c r="E36" s="192">
        <v>10000</v>
      </c>
      <c r="F36" s="174"/>
      <c r="G36" s="336">
        <f t="shared" si="0"/>
        <v>12000</v>
      </c>
      <c r="H36" s="570" t="s">
        <v>337</v>
      </c>
      <c r="I36" s="177" t="s">
        <v>18</v>
      </c>
      <c r="J36" s="457" t="s">
        <v>360</v>
      </c>
      <c r="K36" s="434" t="s">
        <v>475</v>
      </c>
      <c r="L36" s="177" t="s">
        <v>45</v>
      </c>
      <c r="M36" s="177"/>
      <c r="N36" s="179" t="s">
        <v>362</v>
      </c>
    </row>
    <row r="37" spans="1:14" x14ac:dyDescent="0.25">
      <c r="A37" s="196">
        <v>44739</v>
      </c>
      <c r="B37" s="207" t="s">
        <v>145</v>
      </c>
      <c r="C37" s="207" t="s">
        <v>146</v>
      </c>
      <c r="D37" s="542" t="s">
        <v>128</v>
      </c>
      <c r="E37" s="192">
        <v>8000</v>
      </c>
      <c r="F37" s="174"/>
      <c r="G37" s="336">
        <f t="shared" si="0"/>
        <v>4000</v>
      </c>
      <c r="H37" s="570" t="s">
        <v>337</v>
      </c>
      <c r="I37" s="177" t="s">
        <v>18</v>
      </c>
      <c r="J37" s="457" t="s">
        <v>360</v>
      </c>
      <c r="K37" s="434" t="s">
        <v>475</v>
      </c>
      <c r="L37" s="177" t="s">
        <v>45</v>
      </c>
      <c r="M37" s="177"/>
      <c r="N37" s="179" t="s">
        <v>363</v>
      </c>
    </row>
    <row r="38" spans="1:14" x14ac:dyDescent="0.25">
      <c r="A38" s="196">
        <v>44739</v>
      </c>
      <c r="B38" s="179" t="s">
        <v>143</v>
      </c>
      <c r="C38" s="179" t="s">
        <v>143</v>
      </c>
      <c r="D38" s="205" t="s">
        <v>128</v>
      </c>
      <c r="E38" s="192">
        <v>5000</v>
      </c>
      <c r="F38" s="174"/>
      <c r="G38" s="336">
        <f t="shared" si="0"/>
        <v>-1000</v>
      </c>
      <c r="H38" s="570" t="s">
        <v>337</v>
      </c>
      <c r="I38" s="177" t="s">
        <v>18</v>
      </c>
      <c r="J38" s="457" t="s">
        <v>360</v>
      </c>
      <c r="K38" s="434" t="s">
        <v>475</v>
      </c>
      <c r="L38" s="177" t="s">
        <v>45</v>
      </c>
      <c r="M38" s="177"/>
      <c r="N38" s="179"/>
    </row>
    <row r="39" spans="1:14" x14ac:dyDescent="0.25">
      <c r="A39" s="196">
        <v>44739</v>
      </c>
      <c r="B39" s="179" t="s">
        <v>143</v>
      </c>
      <c r="C39" s="179" t="s">
        <v>143</v>
      </c>
      <c r="D39" s="205" t="s">
        <v>128</v>
      </c>
      <c r="E39" s="184">
        <v>5000</v>
      </c>
      <c r="F39" s="174"/>
      <c r="G39" s="336">
        <f>G38-E39+F39</f>
        <v>-6000</v>
      </c>
      <c r="H39" s="570" t="s">
        <v>337</v>
      </c>
      <c r="I39" s="177" t="s">
        <v>18</v>
      </c>
      <c r="J39" s="457" t="s">
        <v>360</v>
      </c>
      <c r="K39" s="434" t="s">
        <v>475</v>
      </c>
      <c r="L39" s="177" t="s">
        <v>45</v>
      </c>
      <c r="M39" s="177"/>
      <c r="N39" s="179"/>
    </row>
    <row r="40" spans="1:14" x14ac:dyDescent="0.25">
      <c r="A40" s="196">
        <v>44740</v>
      </c>
      <c r="B40" s="179" t="s">
        <v>359</v>
      </c>
      <c r="C40" s="179" t="s">
        <v>49</v>
      </c>
      <c r="D40" s="205" t="s">
        <v>128</v>
      </c>
      <c r="E40" s="184"/>
      <c r="F40" s="174">
        <v>6000</v>
      </c>
      <c r="G40" s="336">
        <f t="shared" ref="G40:G48" si="2">G39-E40+F40</f>
        <v>0</v>
      </c>
      <c r="H40" s="570" t="s">
        <v>337</v>
      </c>
      <c r="I40" s="177" t="s">
        <v>18</v>
      </c>
      <c r="J40" s="457" t="s">
        <v>360</v>
      </c>
      <c r="K40" s="434" t="s">
        <v>475</v>
      </c>
      <c r="L40" s="177" t="s">
        <v>45</v>
      </c>
      <c r="M40" s="177"/>
      <c r="N40" s="179"/>
    </row>
    <row r="41" spans="1:14" x14ac:dyDescent="0.25">
      <c r="A41" s="580">
        <v>44740</v>
      </c>
      <c r="B41" s="595" t="s">
        <v>116</v>
      </c>
      <c r="C41" s="595" t="s">
        <v>49</v>
      </c>
      <c r="D41" s="597" t="s">
        <v>128</v>
      </c>
      <c r="E41" s="591"/>
      <c r="F41" s="583">
        <v>49000</v>
      </c>
      <c r="G41" s="584">
        <f t="shared" si="2"/>
        <v>49000</v>
      </c>
      <c r="H41" s="585" t="s">
        <v>337</v>
      </c>
      <c r="I41" s="586" t="s">
        <v>18</v>
      </c>
      <c r="J41" s="587" t="s">
        <v>384</v>
      </c>
      <c r="K41" s="434" t="s">
        <v>475</v>
      </c>
      <c r="L41" s="586" t="s">
        <v>45</v>
      </c>
      <c r="M41" s="586"/>
      <c r="N41" s="595"/>
    </row>
    <row r="42" spans="1:14" x14ac:dyDescent="0.25">
      <c r="A42" s="196">
        <v>44740</v>
      </c>
      <c r="B42" s="179" t="s">
        <v>145</v>
      </c>
      <c r="C42" s="179" t="s">
        <v>146</v>
      </c>
      <c r="D42" s="205" t="s">
        <v>128</v>
      </c>
      <c r="E42" s="192">
        <v>8000</v>
      </c>
      <c r="F42" s="174"/>
      <c r="G42" s="336">
        <f t="shared" si="2"/>
        <v>41000</v>
      </c>
      <c r="H42" s="570" t="s">
        <v>337</v>
      </c>
      <c r="I42" s="177" t="s">
        <v>18</v>
      </c>
      <c r="J42" s="457" t="s">
        <v>384</v>
      </c>
      <c r="K42" s="434" t="s">
        <v>475</v>
      </c>
      <c r="L42" s="177" t="s">
        <v>45</v>
      </c>
      <c r="M42" s="177"/>
      <c r="N42" s="179" t="s">
        <v>159</v>
      </c>
    </row>
    <row r="43" spans="1:14" x14ac:dyDescent="0.25">
      <c r="A43" s="196">
        <v>44740</v>
      </c>
      <c r="B43" s="179" t="s">
        <v>145</v>
      </c>
      <c r="C43" s="179" t="s">
        <v>146</v>
      </c>
      <c r="D43" s="205" t="s">
        <v>128</v>
      </c>
      <c r="E43" s="184">
        <v>9000</v>
      </c>
      <c r="F43" s="174"/>
      <c r="G43" s="336">
        <f t="shared" si="2"/>
        <v>32000</v>
      </c>
      <c r="H43" s="570" t="s">
        <v>337</v>
      </c>
      <c r="I43" s="177" t="s">
        <v>18</v>
      </c>
      <c r="J43" s="457" t="s">
        <v>384</v>
      </c>
      <c r="K43" s="434" t="s">
        <v>475</v>
      </c>
      <c r="L43" s="177" t="s">
        <v>45</v>
      </c>
      <c r="M43" s="177"/>
      <c r="N43" s="179" t="s">
        <v>386</v>
      </c>
    </row>
    <row r="44" spans="1:14" x14ac:dyDescent="0.25">
      <c r="A44" s="196">
        <v>44740</v>
      </c>
      <c r="B44" s="179" t="s">
        <v>145</v>
      </c>
      <c r="C44" s="179" t="s">
        <v>146</v>
      </c>
      <c r="D44" s="205" t="s">
        <v>128</v>
      </c>
      <c r="E44" s="184">
        <v>6000</v>
      </c>
      <c r="F44" s="174"/>
      <c r="G44" s="336">
        <f t="shared" si="2"/>
        <v>26000</v>
      </c>
      <c r="H44" s="570" t="s">
        <v>337</v>
      </c>
      <c r="I44" s="177" t="s">
        <v>18</v>
      </c>
      <c r="J44" s="457" t="s">
        <v>384</v>
      </c>
      <c r="K44" s="434" t="s">
        <v>475</v>
      </c>
      <c r="L44" s="177" t="s">
        <v>45</v>
      </c>
      <c r="M44" s="177"/>
      <c r="N44" s="179" t="s">
        <v>387</v>
      </c>
    </row>
    <row r="45" spans="1:14" x14ac:dyDescent="0.25">
      <c r="A45" s="196">
        <v>44740</v>
      </c>
      <c r="B45" s="179" t="s">
        <v>145</v>
      </c>
      <c r="C45" s="179" t="s">
        <v>146</v>
      </c>
      <c r="D45" s="205" t="s">
        <v>128</v>
      </c>
      <c r="E45" s="184">
        <v>10000</v>
      </c>
      <c r="F45" s="174"/>
      <c r="G45" s="336">
        <f t="shared" si="2"/>
        <v>16000</v>
      </c>
      <c r="H45" s="570" t="s">
        <v>337</v>
      </c>
      <c r="I45" s="177" t="s">
        <v>18</v>
      </c>
      <c r="J45" s="457" t="s">
        <v>384</v>
      </c>
      <c r="K45" s="434" t="s">
        <v>475</v>
      </c>
      <c r="L45" s="177" t="s">
        <v>45</v>
      </c>
      <c r="M45" s="177"/>
      <c r="N45" s="179" t="s">
        <v>388</v>
      </c>
    </row>
    <row r="46" spans="1:14" x14ac:dyDescent="0.25">
      <c r="A46" s="196">
        <v>44740</v>
      </c>
      <c r="B46" s="179" t="s">
        <v>145</v>
      </c>
      <c r="C46" s="179" t="s">
        <v>146</v>
      </c>
      <c r="D46" s="205" t="s">
        <v>128</v>
      </c>
      <c r="E46" s="192">
        <v>8000</v>
      </c>
      <c r="F46" s="174"/>
      <c r="G46" s="336">
        <f t="shared" si="2"/>
        <v>8000</v>
      </c>
      <c r="H46" s="570" t="s">
        <v>337</v>
      </c>
      <c r="I46" s="177" t="s">
        <v>18</v>
      </c>
      <c r="J46" s="457" t="s">
        <v>384</v>
      </c>
      <c r="K46" s="434" t="s">
        <v>475</v>
      </c>
      <c r="L46" s="177" t="s">
        <v>45</v>
      </c>
      <c r="M46" s="177"/>
      <c r="N46" s="179" t="s">
        <v>389</v>
      </c>
    </row>
    <row r="47" spans="1:14" x14ac:dyDescent="0.25">
      <c r="A47" s="196">
        <v>44740</v>
      </c>
      <c r="B47" s="179" t="s">
        <v>143</v>
      </c>
      <c r="C47" s="179" t="s">
        <v>143</v>
      </c>
      <c r="D47" s="205" t="s">
        <v>128</v>
      </c>
      <c r="E47" s="192">
        <v>2000</v>
      </c>
      <c r="F47" s="174"/>
      <c r="G47" s="336">
        <f t="shared" si="2"/>
        <v>6000</v>
      </c>
      <c r="H47" s="570" t="s">
        <v>337</v>
      </c>
      <c r="I47" s="177" t="s">
        <v>18</v>
      </c>
      <c r="J47" s="457" t="s">
        <v>384</v>
      </c>
      <c r="K47" s="434" t="s">
        <v>475</v>
      </c>
      <c r="L47" s="177" t="s">
        <v>45</v>
      </c>
      <c r="M47" s="177"/>
      <c r="N47" s="179"/>
    </row>
    <row r="48" spans="1:14" x14ac:dyDescent="0.25">
      <c r="A48" s="196">
        <v>44740</v>
      </c>
      <c r="B48" s="179" t="s">
        <v>143</v>
      </c>
      <c r="C48" s="179" t="s">
        <v>143</v>
      </c>
      <c r="D48" s="205" t="s">
        <v>128</v>
      </c>
      <c r="E48" s="184">
        <v>2000</v>
      </c>
      <c r="F48" s="174"/>
      <c r="G48" s="336">
        <f t="shared" si="2"/>
        <v>4000</v>
      </c>
      <c r="H48" s="570" t="s">
        <v>337</v>
      </c>
      <c r="I48" s="177" t="s">
        <v>18</v>
      </c>
      <c r="J48" s="457" t="s">
        <v>384</v>
      </c>
      <c r="K48" s="434" t="s">
        <v>475</v>
      </c>
      <c r="L48" s="177" t="s">
        <v>45</v>
      </c>
      <c r="M48" s="177"/>
      <c r="N48" s="179"/>
    </row>
    <row r="49" spans="1:14" x14ac:dyDescent="0.25">
      <c r="A49" s="196">
        <v>44740</v>
      </c>
      <c r="B49" s="179" t="s">
        <v>143</v>
      </c>
      <c r="C49" s="179" t="s">
        <v>143</v>
      </c>
      <c r="D49" s="205" t="s">
        <v>128</v>
      </c>
      <c r="E49" s="192">
        <v>2000</v>
      </c>
      <c r="F49" s="174"/>
      <c r="G49" s="336">
        <f t="shared" si="0"/>
        <v>2000</v>
      </c>
      <c r="H49" s="570" t="s">
        <v>337</v>
      </c>
      <c r="I49" s="177" t="s">
        <v>18</v>
      </c>
      <c r="J49" s="457" t="s">
        <v>384</v>
      </c>
      <c r="K49" s="434" t="s">
        <v>475</v>
      </c>
      <c r="L49" s="177" t="s">
        <v>45</v>
      </c>
      <c r="M49" s="177"/>
      <c r="N49" s="179"/>
    </row>
    <row r="50" spans="1:14" x14ac:dyDescent="0.25">
      <c r="A50" s="196">
        <v>44740</v>
      </c>
      <c r="B50" s="179" t="s">
        <v>143</v>
      </c>
      <c r="C50" s="179" t="s">
        <v>143</v>
      </c>
      <c r="D50" s="205" t="s">
        <v>128</v>
      </c>
      <c r="E50" s="192">
        <v>2000</v>
      </c>
      <c r="F50" s="174"/>
      <c r="G50" s="336">
        <f t="shared" si="0"/>
        <v>0</v>
      </c>
      <c r="H50" s="570" t="s">
        <v>337</v>
      </c>
      <c r="I50" s="177" t="s">
        <v>18</v>
      </c>
      <c r="J50" s="457" t="s">
        <v>384</v>
      </c>
      <c r="K50" s="434" t="s">
        <v>475</v>
      </c>
      <c r="L50" s="177" t="s">
        <v>45</v>
      </c>
      <c r="M50" s="177"/>
      <c r="N50" s="179"/>
    </row>
    <row r="51" spans="1:14" ht="17.25" customHeight="1" x14ac:dyDescent="0.25">
      <c r="A51" s="196">
        <v>44740</v>
      </c>
      <c r="B51" s="179" t="s">
        <v>143</v>
      </c>
      <c r="C51" s="179" t="s">
        <v>143</v>
      </c>
      <c r="D51" s="205" t="s">
        <v>128</v>
      </c>
      <c r="E51" s="184">
        <v>2000</v>
      </c>
      <c r="F51" s="174"/>
      <c r="G51" s="336">
        <f t="shared" si="0"/>
        <v>-2000</v>
      </c>
      <c r="H51" s="570" t="s">
        <v>337</v>
      </c>
      <c r="I51" s="177" t="s">
        <v>18</v>
      </c>
      <c r="J51" s="457" t="s">
        <v>384</v>
      </c>
      <c r="K51" s="434" t="s">
        <v>475</v>
      </c>
      <c r="L51" s="177" t="s">
        <v>45</v>
      </c>
      <c r="M51" s="177"/>
      <c r="N51" s="179"/>
    </row>
    <row r="52" spans="1:14" x14ac:dyDescent="0.25">
      <c r="A52" s="196">
        <v>44741</v>
      </c>
      <c r="B52" s="179" t="s">
        <v>359</v>
      </c>
      <c r="C52" s="179" t="s">
        <v>49</v>
      </c>
      <c r="D52" s="205" t="s">
        <v>128</v>
      </c>
      <c r="E52" s="192"/>
      <c r="F52" s="174">
        <v>2000</v>
      </c>
      <c r="G52" s="336">
        <f t="shared" si="0"/>
        <v>0</v>
      </c>
      <c r="H52" s="570" t="s">
        <v>337</v>
      </c>
      <c r="I52" s="177" t="s">
        <v>18</v>
      </c>
      <c r="J52" s="457" t="s">
        <v>384</v>
      </c>
      <c r="K52" s="434" t="s">
        <v>475</v>
      </c>
      <c r="L52" s="177" t="s">
        <v>45</v>
      </c>
      <c r="M52" s="177"/>
      <c r="N52" s="179"/>
    </row>
    <row r="53" spans="1:14" x14ac:dyDescent="0.25">
      <c r="A53" s="580">
        <v>44741</v>
      </c>
      <c r="B53" s="595" t="s">
        <v>116</v>
      </c>
      <c r="C53" s="595" t="s">
        <v>49</v>
      </c>
      <c r="D53" s="597" t="s">
        <v>128</v>
      </c>
      <c r="E53" s="590"/>
      <c r="F53" s="583">
        <v>56000</v>
      </c>
      <c r="G53" s="584">
        <f t="shared" si="0"/>
        <v>56000</v>
      </c>
      <c r="H53" s="585" t="s">
        <v>337</v>
      </c>
      <c r="I53" s="586" t="s">
        <v>18</v>
      </c>
      <c r="J53" s="587" t="s">
        <v>385</v>
      </c>
      <c r="K53" s="434" t="s">
        <v>475</v>
      </c>
      <c r="L53" s="586" t="s">
        <v>45</v>
      </c>
      <c r="M53" s="586"/>
      <c r="N53" s="595"/>
    </row>
    <row r="54" spans="1:14" x14ac:dyDescent="0.25">
      <c r="A54" s="196">
        <v>44741</v>
      </c>
      <c r="B54" s="179" t="s">
        <v>145</v>
      </c>
      <c r="C54" s="179" t="s">
        <v>146</v>
      </c>
      <c r="D54" s="205" t="s">
        <v>128</v>
      </c>
      <c r="E54" s="192">
        <v>8000</v>
      </c>
      <c r="F54" s="174"/>
      <c r="G54" s="336">
        <f t="shared" si="0"/>
        <v>48000</v>
      </c>
      <c r="H54" s="570" t="s">
        <v>337</v>
      </c>
      <c r="I54" s="177" t="s">
        <v>18</v>
      </c>
      <c r="J54" s="457" t="s">
        <v>384</v>
      </c>
      <c r="K54" s="434" t="s">
        <v>475</v>
      </c>
      <c r="L54" s="177" t="s">
        <v>45</v>
      </c>
      <c r="M54" s="177"/>
      <c r="N54" s="179" t="s">
        <v>159</v>
      </c>
    </row>
    <row r="55" spans="1:14" x14ac:dyDescent="0.25">
      <c r="A55" s="196">
        <v>44741</v>
      </c>
      <c r="B55" s="179" t="s">
        <v>145</v>
      </c>
      <c r="C55" s="179" t="s">
        <v>146</v>
      </c>
      <c r="D55" s="205" t="s">
        <v>128</v>
      </c>
      <c r="E55" s="192">
        <v>10000</v>
      </c>
      <c r="F55" s="174"/>
      <c r="G55" s="336">
        <f t="shared" si="0"/>
        <v>38000</v>
      </c>
      <c r="H55" s="570" t="s">
        <v>337</v>
      </c>
      <c r="I55" s="177" t="s">
        <v>18</v>
      </c>
      <c r="J55" s="457" t="s">
        <v>385</v>
      </c>
      <c r="K55" s="434" t="s">
        <v>475</v>
      </c>
      <c r="L55" s="177" t="s">
        <v>45</v>
      </c>
      <c r="M55" s="177"/>
      <c r="N55" s="179" t="s">
        <v>390</v>
      </c>
    </row>
    <row r="56" spans="1:14" x14ac:dyDescent="0.25">
      <c r="A56" s="196">
        <v>44741</v>
      </c>
      <c r="B56" s="179" t="s">
        <v>145</v>
      </c>
      <c r="C56" s="179" t="s">
        <v>146</v>
      </c>
      <c r="D56" s="205" t="s">
        <v>128</v>
      </c>
      <c r="E56" s="184">
        <v>10000</v>
      </c>
      <c r="F56" s="174"/>
      <c r="G56" s="336">
        <f>G55-E56+F56</f>
        <v>28000</v>
      </c>
      <c r="H56" s="570" t="s">
        <v>337</v>
      </c>
      <c r="I56" s="177" t="s">
        <v>18</v>
      </c>
      <c r="J56" s="457" t="s">
        <v>384</v>
      </c>
      <c r="K56" s="434" t="s">
        <v>475</v>
      </c>
      <c r="L56" s="177" t="s">
        <v>45</v>
      </c>
      <c r="M56" s="177"/>
      <c r="N56" s="179" t="s">
        <v>391</v>
      </c>
    </row>
    <row r="57" spans="1:14" x14ac:dyDescent="0.25">
      <c r="A57" s="196">
        <v>44741</v>
      </c>
      <c r="B57" s="179" t="s">
        <v>145</v>
      </c>
      <c r="C57" s="179" t="s">
        <v>146</v>
      </c>
      <c r="D57" s="205" t="s">
        <v>128</v>
      </c>
      <c r="E57" s="184">
        <v>8000</v>
      </c>
      <c r="F57" s="174"/>
      <c r="G57" s="336">
        <f t="shared" ref="G57:G61" si="3">G56-E57+F57</f>
        <v>20000</v>
      </c>
      <c r="H57" s="570" t="s">
        <v>337</v>
      </c>
      <c r="I57" s="177" t="s">
        <v>18</v>
      </c>
      <c r="J57" s="457" t="s">
        <v>385</v>
      </c>
      <c r="K57" s="434" t="s">
        <v>475</v>
      </c>
      <c r="L57" s="177" t="s">
        <v>45</v>
      </c>
      <c r="M57" s="177"/>
      <c r="N57" s="179" t="s">
        <v>392</v>
      </c>
    </row>
    <row r="58" spans="1:14" x14ac:dyDescent="0.25">
      <c r="A58" s="196">
        <v>44741</v>
      </c>
      <c r="B58" s="179" t="s">
        <v>145</v>
      </c>
      <c r="C58" s="179" t="s">
        <v>146</v>
      </c>
      <c r="D58" s="205" t="s">
        <v>128</v>
      </c>
      <c r="E58" s="184">
        <v>10000</v>
      </c>
      <c r="F58" s="174"/>
      <c r="G58" s="336">
        <f t="shared" si="3"/>
        <v>10000</v>
      </c>
      <c r="H58" s="570" t="s">
        <v>337</v>
      </c>
      <c r="I58" s="177" t="s">
        <v>18</v>
      </c>
      <c r="J58" s="457" t="s">
        <v>384</v>
      </c>
      <c r="K58" s="434" t="s">
        <v>475</v>
      </c>
      <c r="L58" s="177" t="s">
        <v>45</v>
      </c>
      <c r="M58" s="177"/>
      <c r="N58" s="179" t="s">
        <v>393</v>
      </c>
    </row>
    <row r="59" spans="1:14" x14ac:dyDescent="0.25">
      <c r="A59" s="196">
        <v>44741</v>
      </c>
      <c r="B59" s="197" t="s">
        <v>143</v>
      </c>
      <c r="C59" s="197" t="s">
        <v>143</v>
      </c>
      <c r="D59" s="198" t="s">
        <v>128</v>
      </c>
      <c r="E59" s="184">
        <v>2000</v>
      </c>
      <c r="F59" s="174"/>
      <c r="G59" s="336">
        <f t="shared" si="3"/>
        <v>8000</v>
      </c>
      <c r="H59" s="570" t="s">
        <v>337</v>
      </c>
      <c r="I59" s="177" t="s">
        <v>18</v>
      </c>
      <c r="J59" s="457" t="s">
        <v>385</v>
      </c>
      <c r="K59" s="434" t="s">
        <v>475</v>
      </c>
      <c r="L59" s="177" t="s">
        <v>45</v>
      </c>
      <c r="M59" s="177"/>
      <c r="N59" s="179"/>
    </row>
    <row r="60" spans="1:14" x14ac:dyDescent="0.25">
      <c r="A60" s="196">
        <v>44741</v>
      </c>
      <c r="B60" s="197" t="s">
        <v>143</v>
      </c>
      <c r="C60" s="197" t="s">
        <v>143</v>
      </c>
      <c r="D60" s="198" t="s">
        <v>128</v>
      </c>
      <c r="E60" s="184">
        <v>2000</v>
      </c>
      <c r="F60" s="174"/>
      <c r="G60" s="336">
        <f t="shared" si="3"/>
        <v>6000</v>
      </c>
      <c r="H60" s="626" t="s">
        <v>337</v>
      </c>
      <c r="I60" s="177" t="s">
        <v>18</v>
      </c>
      <c r="J60" s="457" t="s">
        <v>384</v>
      </c>
      <c r="K60" s="434" t="s">
        <v>475</v>
      </c>
      <c r="L60" s="177" t="s">
        <v>45</v>
      </c>
      <c r="M60" s="177"/>
      <c r="N60" s="179"/>
    </row>
    <row r="61" spans="1:14" x14ac:dyDescent="0.25">
      <c r="A61" s="196">
        <v>44741</v>
      </c>
      <c r="B61" s="197" t="s">
        <v>143</v>
      </c>
      <c r="C61" s="197" t="s">
        <v>143</v>
      </c>
      <c r="D61" s="198" t="s">
        <v>128</v>
      </c>
      <c r="E61" s="184">
        <v>2000</v>
      </c>
      <c r="F61" s="174"/>
      <c r="G61" s="336">
        <f t="shared" si="3"/>
        <v>4000</v>
      </c>
      <c r="H61" s="626" t="s">
        <v>337</v>
      </c>
      <c r="I61" s="177" t="s">
        <v>18</v>
      </c>
      <c r="J61" s="457" t="s">
        <v>385</v>
      </c>
      <c r="K61" s="434" t="s">
        <v>475</v>
      </c>
      <c r="L61" s="177" t="s">
        <v>45</v>
      </c>
      <c r="M61" s="177"/>
      <c r="N61" s="179"/>
    </row>
    <row r="62" spans="1:14" x14ac:dyDescent="0.25">
      <c r="A62" s="196">
        <v>44741</v>
      </c>
      <c r="B62" s="197" t="s">
        <v>143</v>
      </c>
      <c r="C62" s="197" t="s">
        <v>143</v>
      </c>
      <c r="D62" s="198" t="s">
        <v>128</v>
      </c>
      <c r="E62" s="183">
        <v>2000</v>
      </c>
      <c r="F62" s="186"/>
      <c r="G62" s="336">
        <f t="shared" si="0"/>
        <v>2000</v>
      </c>
      <c r="H62" s="626" t="s">
        <v>337</v>
      </c>
      <c r="I62" s="177" t="s">
        <v>18</v>
      </c>
      <c r="J62" s="457" t="s">
        <v>384</v>
      </c>
      <c r="K62" s="434" t="s">
        <v>475</v>
      </c>
      <c r="L62" s="177" t="s">
        <v>45</v>
      </c>
      <c r="M62" s="177"/>
      <c r="N62" s="179"/>
    </row>
    <row r="63" spans="1:14" x14ac:dyDescent="0.25">
      <c r="A63" s="196">
        <v>44741</v>
      </c>
      <c r="B63" s="197" t="s">
        <v>143</v>
      </c>
      <c r="C63" s="197" t="s">
        <v>143</v>
      </c>
      <c r="D63" s="198" t="s">
        <v>128</v>
      </c>
      <c r="E63" s="174">
        <v>2000</v>
      </c>
      <c r="F63" s="174"/>
      <c r="G63" s="336">
        <f t="shared" si="0"/>
        <v>0</v>
      </c>
      <c r="H63" s="626" t="s">
        <v>337</v>
      </c>
      <c r="I63" s="177" t="s">
        <v>18</v>
      </c>
      <c r="J63" s="457" t="s">
        <v>385</v>
      </c>
      <c r="K63" s="434" t="s">
        <v>475</v>
      </c>
      <c r="L63" s="177" t="s">
        <v>45</v>
      </c>
      <c r="M63" s="177"/>
      <c r="N63" s="179"/>
    </row>
    <row r="64" spans="1:14" x14ac:dyDescent="0.25">
      <c r="A64" s="580">
        <v>44742</v>
      </c>
      <c r="B64" s="595" t="s">
        <v>116</v>
      </c>
      <c r="C64" s="595" t="s">
        <v>49</v>
      </c>
      <c r="D64" s="597" t="s">
        <v>128</v>
      </c>
      <c r="E64" s="590"/>
      <c r="F64" s="646">
        <v>54000</v>
      </c>
      <c r="G64" s="584">
        <f t="shared" si="0"/>
        <v>54000</v>
      </c>
      <c r="H64" s="623" t="s">
        <v>337</v>
      </c>
      <c r="I64" s="586" t="s">
        <v>18</v>
      </c>
      <c r="J64" s="587" t="s">
        <v>412</v>
      </c>
      <c r="K64" s="434" t="s">
        <v>475</v>
      </c>
      <c r="L64" s="586" t="s">
        <v>45</v>
      </c>
      <c r="M64" s="586"/>
      <c r="N64" s="595"/>
    </row>
    <row r="65" spans="1:14" x14ac:dyDescent="0.25">
      <c r="A65" s="196">
        <v>44742</v>
      </c>
      <c r="B65" s="179" t="s">
        <v>145</v>
      </c>
      <c r="C65" s="179" t="s">
        <v>146</v>
      </c>
      <c r="D65" s="205" t="s">
        <v>128</v>
      </c>
      <c r="E65" s="192">
        <v>8000</v>
      </c>
      <c r="F65" s="430"/>
      <c r="G65" s="336">
        <f t="shared" si="0"/>
        <v>46000</v>
      </c>
      <c r="H65" s="626" t="s">
        <v>337</v>
      </c>
      <c r="I65" s="177" t="s">
        <v>18</v>
      </c>
      <c r="J65" s="457" t="s">
        <v>412</v>
      </c>
      <c r="K65" s="434" t="s">
        <v>475</v>
      </c>
      <c r="L65" s="177" t="s">
        <v>45</v>
      </c>
      <c r="M65" s="177"/>
      <c r="N65" s="179" t="s">
        <v>159</v>
      </c>
    </row>
    <row r="66" spans="1:14" x14ac:dyDescent="0.25">
      <c r="A66" s="196">
        <v>44742</v>
      </c>
      <c r="B66" s="179" t="s">
        <v>145</v>
      </c>
      <c r="C66" s="179" t="s">
        <v>146</v>
      </c>
      <c r="D66" s="205" t="s">
        <v>128</v>
      </c>
      <c r="E66" s="192">
        <v>10000</v>
      </c>
      <c r="F66" s="430"/>
      <c r="G66" s="336">
        <f t="shared" si="0"/>
        <v>36000</v>
      </c>
      <c r="H66" s="626" t="s">
        <v>337</v>
      </c>
      <c r="I66" s="177" t="s">
        <v>18</v>
      </c>
      <c r="J66" s="457" t="s">
        <v>412</v>
      </c>
      <c r="K66" s="434" t="s">
        <v>475</v>
      </c>
      <c r="L66" s="177" t="s">
        <v>45</v>
      </c>
      <c r="M66" s="177"/>
      <c r="N66" s="179" t="s">
        <v>408</v>
      </c>
    </row>
    <row r="67" spans="1:14" x14ac:dyDescent="0.25">
      <c r="A67" s="196">
        <v>44742</v>
      </c>
      <c r="B67" s="179" t="s">
        <v>145</v>
      </c>
      <c r="C67" s="179" t="s">
        <v>146</v>
      </c>
      <c r="D67" s="205" t="s">
        <v>128</v>
      </c>
      <c r="E67" s="192">
        <v>10000</v>
      </c>
      <c r="F67" s="430"/>
      <c r="G67" s="336">
        <f t="shared" si="0"/>
        <v>26000</v>
      </c>
      <c r="H67" s="626" t="s">
        <v>337</v>
      </c>
      <c r="I67" s="177" t="s">
        <v>18</v>
      </c>
      <c r="J67" s="457" t="s">
        <v>412</v>
      </c>
      <c r="K67" s="434" t="s">
        <v>475</v>
      </c>
      <c r="L67" s="177" t="s">
        <v>45</v>
      </c>
      <c r="M67" s="177"/>
      <c r="N67" s="179" t="s">
        <v>409</v>
      </c>
    </row>
    <row r="68" spans="1:14" x14ac:dyDescent="0.25">
      <c r="A68" s="196">
        <v>44742</v>
      </c>
      <c r="B68" s="179" t="s">
        <v>145</v>
      </c>
      <c r="C68" s="179" t="s">
        <v>146</v>
      </c>
      <c r="D68" s="205" t="s">
        <v>128</v>
      </c>
      <c r="E68" s="192">
        <v>8000</v>
      </c>
      <c r="F68" s="430"/>
      <c r="G68" s="336">
        <f t="shared" si="0"/>
        <v>18000</v>
      </c>
      <c r="H68" s="626" t="s">
        <v>337</v>
      </c>
      <c r="I68" s="177" t="s">
        <v>18</v>
      </c>
      <c r="J68" s="457" t="s">
        <v>412</v>
      </c>
      <c r="K68" s="434" t="s">
        <v>475</v>
      </c>
      <c r="L68" s="177" t="s">
        <v>45</v>
      </c>
      <c r="M68" s="177"/>
      <c r="N68" s="179" t="s">
        <v>410</v>
      </c>
    </row>
    <row r="69" spans="1:14" x14ac:dyDescent="0.25">
      <c r="A69" s="196">
        <v>44742</v>
      </c>
      <c r="B69" s="179" t="s">
        <v>145</v>
      </c>
      <c r="C69" s="179" t="s">
        <v>146</v>
      </c>
      <c r="D69" s="205" t="s">
        <v>128</v>
      </c>
      <c r="E69" s="192">
        <v>8000</v>
      </c>
      <c r="F69" s="430"/>
      <c r="G69" s="336">
        <f t="shared" si="0"/>
        <v>10000</v>
      </c>
      <c r="H69" s="626" t="s">
        <v>337</v>
      </c>
      <c r="I69" s="177" t="s">
        <v>18</v>
      </c>
      <c r="J69" s="457" t="s">
        <v>412</v>
      </c>
      <c r="K69" s="434" t="s">
        <v>475</v>
      </c>
      <c r="L69" s="177" t="s">
        <v>45</v>
      </c>
      <c r="M69" s="177"/>
      <c r="N69" s="179" t="s">
        <v>411</v>
      </c>
    </row>
    <row r="70" spans="1:14" x14ac:dyDescent="0.25">
      <c r="A70" s="196">
        <v>44742</v>
      </c>
      <c r="B70" s="179" t="s">
        <v>143</v>
      </c>
      <c r="C70" s="179" t="s">
        <v>143</v>
      </c>
      <c r="D70" s="179" t="s">
        <v>128</v>
      </c>
      <c r="E70" s="192">
        <v>5000</v>
      </c>
      <c r="F70" s="430"/>
      <c r="G70" s="336">
        <f t="shared" ref="G70:G71" si="4">G69-E70+F70</f>
        <v>5000</v>
      </c>
      <c r="H70" s="626" t="s">
        <v>337</v>
      </c>
      <c r="I70" s="177" t="s">
        <v>18</v>
      </c>
      <c r="J70" s="457" t="s">
        <v>412</v>
      </c>
      <c r="K70" s="434" t="s">
        <v>475</v>
      </c>
      <c r="L70" s="177" t="s">
        <v>45</v>
      </c>
      <c r="M70" s="177"/>
      <c r="N70" s="179"/>
    </row>
    <row r="71" spans="1:14" ht="15.75" thickBot="1" x14ac:dyDescent="0.3">
      <c r="A71" s="196">
        <v>44742</v>
      </c>
      <c r="B71" s="179" t="s">
        <v>143</v>
      </c>
      <c r="C71" s="179" t="s">
        <v>143</v>
      </c>
      <c r="D71" s="179" t="s">
        <v>128</v>
      </c>
      <c r="E71" s="557">
        <v>5000</v>
      </c>
      <c r="F71" s="557"/>
      <c r="G71" s="613">
        <f t="shared" si="4"/>
        <v>0</v>
      </c>
      <c r="H71" s="626" t="s">
        <v>337</v>
      </c>
      <c r="I71" s="177" t="s">
        <v>18</v>
      </c>
      <c r="J71" s="457" t="s">
        <v>412</v>
      </c>
      <c r="K71" s="434" t="s">
        <v>475</v>
      </c>
      <c r="L71" s="177" t="s">
        <v>45</v>
      </c>
      <c r="M71" s="177"/>
      <c r="N71" s="179"/>
    </row>
    <row r="72" spans="1:14" ht="15.75" thickBot="1" x14ac:dyDescent="0.3">
      <c r="A72" s="182"/>
      <c r="B72" s="177"/>
      <c r="C72" s="177"/>
      <c r="D72" s="189"/>
      <c r="E72" s="632">
        <f>SUM(E4:E71)</f>
        <v>335000</v>
      </c>
      <c r="F72" s="645">
        <f>SUM(F4:F71)</f>
        <v>335000</v>
      </c>
      <c r="G72" s="560">
        <f>F72-E72</f>
        <v>0</v>
      </c>
      <c r="H72" s="214"/>
      <c r="I72" s="177"/>
      <c r="J72" s="457"/>
      <c r="K72" s="434"/>
      <c r="L72" s="177" t="s">
        <v>45</v>
      </c>
      <c r="M72" s="177"/>
      <c r="N72" s="179"/>
    </row>
    <row r="73" spans="1:14" x14ac:dyDescent="0.25">
      <c r="A73" s="182"/>
      <c r="B73" s="177"/>
      <c r="C73" s="177"/>
      <c r="D73" s="189"/>
      <c r="E73" s="644"/>
      <c r="F73" s="540"/>
      <c r="G73" s="558"/>
      <c r="H73" s="322"/>
      <c r="I73" s="177"/>
      <c r="J73" s="643"/>
      <c r="K73" s="434"/>
      <c r="L73" s="177"/>
      <c r="M73" s="177"/>
      <c r="N73" s="179"/>
    </row>
    <row r="74" spans="1:14" x14ac:dyDescent="0.25">
      <c r="A74" s="182"/>
      <c r="B74" s="177"/>
      <c r="C74" s="177"/>
      <c r="D74" s="189"/>
      <c r="E74" s="430"/>
      <c r="F74" s="430"/>
      <c r="G74" s="336"/>
      <c r="H74" s="322"/>
      <c r="I74" s="177"/>
      <c r="J74" s="643"/>
      <c r="K74" s="434"/>
      <c r="L74" s="177"/>
      <c r="M74" s="177"/>
      <c r="N74" s="179"/>
    </row>
    <row r="75" spans="1:14" x14ac:dyDescent="0.25">
      <c r="A75" s="182"/>
      <c r="B75" s="177"/>
      <c r="C75" s="177"/>
      <c r="D75" s="189"/>
      <c r="E75" s="430"/>
      <c r="F75" s="430"/>
      <c r="G75" s="336"/>
      <c r="H75" s="322"/>
      <c r="I75" s="177"/>
      <c r="J75" s="643"/>
      <c r="K75" s="434"/>
      <c r="L75" s="177"/>
      <c r="M75" s="177"/>
      <c r="N75" s="179"/>
    </row>
    <row r="76" spans="1:14" x14ac:dyDescent="0.25">
      <c r="A76" s="182"/>
      <c r="B76" s="177"/>
      <c r="C76" s="177"/>
      <c r="D76" s="189"/>
      <c r="E76" s="430"/>
      <c r="F76" s="430"/>
      <c r="G76" s="336"/>
      <c r="H76" s="322"/>
      <c r="I76" s="177"/>
      <c r="J76" s="179"/>
      <c r="K76" s="434"/>
      <c r="L76" s="177"/>
      <c r="M76" s="177"/>
      <c r="N76" s="179"/>
    </row>
    <row r="77" spans="1:14" x14ac:dyDescent="0.25">
      <c r="A77" s="182"/>
      <c r="B77" s="177"/>
      <c r="C77" s="177"/>
      <c r="D77" s="189"/>
      <c r="E77" s="430"/>
      <c r="F77" s="430"/>
      <c r="G77" s="336"/>
      <c r="H77" s="322"/>
      <c r="I77" s="177"/>
      <c r="J77" s="179"/>
      <c r="K77" s="434"/>
      <c r="L77" s="177"/>
      <c r="M77" s="177"/>
      <c r="N77" s="179"/>
    </row>
    <row r="78" spans="1:14" x14ac:dyDescent="0.25">
      <c r="A78" s="182"/>
      <c r="B78" s="177"/>
      <c r="C78" s="177"/>
      <c r="D78" s="189"/>
      <c r="E78" s="430"/>
      <c r="F78" s="430"/>
      <c r="G78" s="336"/>
      <c r="H78" s="322"/>
      <c r="I78" s="177"/>
      <c r="J78" s="179"/>
      <c r="K78" s="434"/>
      <c r="L78" s="177"/>
      <c r="M78" s="177"/>
      <c r="N78" s="179"/>
    </row>
    <row r="79" spans="1:14" x14ac:dyDescent="0.25">
      <c r="A79" s="182"/>
      <c r="B79" s="177"/>
      <c r="C79" s="177"/>
      <c r="D79" s="189"/>
      <c r="E79" s="430"/>
      <c r="F79" s="430"/>
      <c r="G79" s="336"/>
      <c r="H79" s="322"/>
      <c r="I79" s="177"/>
      <c r="J79" s="179"/>
      <c r="K79" s="434"/>
      <c r="L79" s="177"/>
      <c r="M79" s="177"/>
      <c r="N79" s="179"/>
    </row>
    <row r="80" spans="1:14" x14ac:dyDescent="0.25">
      <c r="A80" s="182"/>
      <c r="B80" s="177"/>
      <c r="C80" s="177"/>
      <c r="D80" s="189"/>
      <c r="E80" s="430"/>
      <c r="F80" s="430"/>
      <c r="G80" s="336"/>
      <c r="H80" s="322"/>
      <c r="I80" s="177"/>
      <c r="J80" s="179"/>
      <c r="K80" s="434"/>
      <c r="L80" s="177"/>
      <c r="M80" s="177"/>
      <c r="N80" s="179"/>
    </row>
    <row r="81" spans="1:14" x14ac:dyDescent="0.25">
      <c r="A81" s="182"/>
      <c r="B81" s="177"/>
      <c r="C81" s="177"/>
      <c r="D81" s="189"/>
      <c r="E81" s="430"/>
      <c r="F81" s="430"/>
      <c r="G81" s="336"/>
      <c r="H81" s="322"/>
      <c r="I81" s="177"/>
      <c r="J81" s="179"/>
      <c r="K81" s="434"/>
      <c r="L81" s="177"/>
      <c r="M81" s="177"/>
      <c r="N81" s="179"/>
    </row>
    <row r="82" spans="1:14" x14ac:dyDescent="0.25">
      <c r="A82" s="182"/>
      <c r="B82" s="177"/>
      <c r="C82" s="177"/>
      <c r="D82" s="189"/>
      <c r="E82" s="430"/>
      <c r="F82" s="430"/>
      <c r="G82" s="336"/>
      <c r="H82" s="322"/>
      <c r="I82" s="177"/>
      <c r="J82" s="179"/>
      <c r="K82" s="434"/>
      <c r="L82" s="177"/>
      <c r="M82" s="177"/>
      <c r="N82" s="179"/>
    </row>
    <row r="83" spans="1:14" x14ac:dyDescent="0.25">
      <c r="A83" s="182"/>
      <c r="B83" s="177"/>
      <c r="C83" s="177"/>
      <c r="D83" s="189"/>
      <c r="E83" s="430"/>
      <c r="F83" s="430"/>
      <c r="G83" s="336"/>
      <c r="H83" s="322"/>
      <c r="I83" s="177"/>
      <c r="J83" s="179"/>
      <c r="K83" s="434"/>
      <c r="L83" s="177"/>
      <c r="M83" s="177"/>
      <c r="N83" s="179"/>
    </row>
    <row r="84" spans="1:14" x14ac:dyDescent="0.25">
      <c r="A84" s="182"/>
      <c r="B84" s="177"/>
      <c r="C84" s="177"/>
      <c r="D84" s="189"/>
      <c r="E84" s="430"/>
      <c r="F84" s="430"/>
      <c r="G84" s="336"/>
      <c r="H84" s="322"/>
      <c r="I84" s="177"/>
      <c r="J84" s="179"/>
      <c r="K84" s="434"/>
      <c r="L84" s="177"/>
      <c r="M84" s="177"/>
      <c r="N84" s="179"/>
    </row>
    <row r="85" spans="1:14" x14ac:dyDescent="0.25">
      <c r="A85" s="196"/>
      <c r="B85" s="177"/>
      <c r="C85" s="177"/>
      <c r="D85" s="189"/>
      <c r="E85" s="192"/>
      <c r="F85" s="562"/>
      <c r="G85" s="336"/>
      <c r="H85" s="322"/>
      <c r="I85" s="177"/>
      <c r="J85" s="179"/>
      <c r="K85" s="434"/>
      <c r="L85" s="177"/>
      <c r="M85" s="177"/>
      <c r="N85" s="179"/>
    </row>
    <row r="86" spans="1:14" x14ac:dyDescent="0.25">
      <c r="A86" s="196"/>
      <c r="B86" s="179"/>
      <c r="C86" s="179"/>
      <c r="D86" s="205"/>
      <c r="E86" s="192"/>
      <c r="F86" s="430"/>
      <c r="G86" s="336"/>
      <c r="H86" s="322"/>
      <c r="I86" s="177"/>
      <c r="J86" s="179"/>
      <c r="K86" s="434"/>
      <c r="L86" s="177"/>
      <c r="M86" s="177"/>
      <c r="N86" s="179"/>
    </row>
    <row r="87" spans="1:14" x14ac:dyDescent="0.25">
      <c r="A87" s="196"/>
      <c r="B87" s="179"/>
      <c r="C87" s="179"/>
      <c r="D87" s="205"/>
      <c r="E87" s="192"/>
      <c r="F87" s="430"/>
      <c r="G87" s="336"/>
      <c r="H87" s="322"/>
      <c r="I87" s="177"/>
      <c r="J87" s="179"/>
      <c r="K87" s="434"/>
      <c r="L87" s="177"/>
      <c r="M87" s="177"/>
      <c r="N87" s="179"/>
    </row>
    <row r="88" spans="1:14" x14ac:dyDescent="0.25">
      <c r="A88" s="196"/>
      <c r="B88" s="179"/>
      <c r="C88" s="179"/>
      <c r="D88" s="205"/>
      <c r="E88" s="192"/>
      <c r="F88" s="430"/>
      <c r="G88" s="336"/>
      <c r="H88" s="322"/>
      <c r="I88" s="177"/>
      <c r="J88" s="179"/>
      <c r="K88" s="434"/>
      <c r="L88" s="177"/>
      <c r="M88" s="177"/>
      <c r="N88" s="179"/>
    </row>
    <row r="89" spans="1:14" x14ac:dyDescent="0.25">
      <c r="A89" s="196"/>
      <c r="B89" s="179"/>
      <c r="C89" s="179"/>
      <c r="D89" s="205"/>
      <c r="E89" s="192"/>
      <c r="F89" s="430"/>
      <c r="G89" s="336"/>
      <c r="H89" s="322"/>
      <c r="I89" s="177"/>
      <c r="J89" s="179"/>
      <c r="K89" s="434"/>
      <c r="L89" s="177"/>
      <c r="M89" s="177"/>
      <c r="N89" s="179"/>
    </row>
    <row r="90" spans="1:14" x14ac:dyDescent="0.25">
      <c r="A90" s="196"/>
      <c r="B90" s="179"/>
      <c r="C90" s="179"/>
      <c r="D90" s="205"/>
      <c r="E90" s="192"/>
      <c r="F90" s="430"/>
      <c r="G90" s="336"/>
      <c r="H90" s="322"/>
      <c r="I90" s="177"/>
      <c r="J90" s="179"/>
      <c r="K90" s="434"/>
      <c r="L90" s="177"/>
      <c r="M90" s="177"/>
      <c r="N90" s="179"/>
    </row>
    <row r="91" spans="1:14" x14ac:dyDescent="0.25">
      <c r="A91" s="196"/>
      <c r="B91" s="179"/>
      <c r="C91" s="179"/>
      <c r="D91" s="205"/>
      <c r="E91" s="192"/>
      <c r="F91" s="430"/>
      <c r="G91" s="336"/>
      <c r="H91" s="322"/>
      <c r="I91" s="177"/>
      <c r="J91" s="179"/>
      <c r="K91" s="434"/>
      <c r="L91" s="177"/>
      <c r="M91" s="177"/>
      <c r="N91" s="179"/>
    </row>
    <row r="92" spans="1:14" x14ac:dyDescent="0.25">
      <c r="A92" s="196"/>
      <c r="B92" s="179"/>
      <c r="C92" s="179"/>
      <c r="D92" s="205"/>
      <c r="E92" s="192"/>
      <c r="F92" s="430"/>
      <c r="G92" s="336"/>
      <c r="H92" s="322"/>
      <c r="I92" s="177"/>
      <c r="J92" s="179"/>
      <c r="K92" s="434"/>
      <c r="L92" s="177"/>
      <c r="M92" s="177"/>
      <c r="N92" s="179"/>
    </row>
    <row r="93" spans="1:14" x14ac:dyDescent="0.25">
      <c r="A93" s="196"/>
      <c r="B93" s="179"/>
      <c r="C93" s="179"/>
      <c r="D93" s="205"/>
      <c r="E93" s="192"/>
      <c r="F93" s="430"/>
      <c r="G93" s="336"/>
      <c r="H93" s="322"/>
      <c r="I93" s="177"/>
      <c r="J93" s="179"/>
      <c r="K93" s="434"/>
      <c r="L93" s="177"/>
      <c r="M93" s="177"/>
      <c r="N93" s="179"/>
    </row>
    <row r="94" spans="1:14" x14ac:dyDescent="0.25">
      <c r="A94" s="196"/>
      <c r="B94" s="179"/>
      <c r="C94" s="179"/>
      <c r="D94" s="205"/>
      <c r="E94" s="192"/>
      <c r="F94" s="430"/>
      <c r="G94" s="336"/>
      <c r="H94" s="322"/>
      <c r="I94" s="177"/>
      <c r="J94" s="179"/>
      <c r="K94" s="434"/>
      <c r="L94" s="177"/>
      <c r="M94" s="177"/>
      <c r="N94" s="179"/>
    </row>
    <row r="95" spans="1:14" x14ac:dyDescent="0.25">
      <c r="A95" s="196"/>
      <c r="B95" s="179"/>
      <c r="C95" s="179"/>
      <c r="D95" s="205"/>
      <c r="E95" s="192"/>
      <c r="F95" s="430"/>
      <c r="G95" s="336"/>
      <c r="H95" s="322"/>
      <c r="I95" s="177"/>
      <c r="J95" s="179"/>
      <c r="K95" s="434"/>
      <c r="L95" s="177"/>
      <c r="M95" s="177"/>
      <c r="N95" s="179"/>
    </row>
    <row r="96" spans="1:14" x14ac:dyDescent="0.25">
      <c r="A96" s="196"/>
      <c r="B96" s="179"/>
      <c r="C96" s="179"/>
      <c r="D96" s="205"/>
      <c r="E96" s="192"/>
      <c r="F96" s="430"/>
      <c r="G96" s="336"/>
      <c r="H96" s="322"/>
      <c r="I96" s="177"/>
      <c r="J96" s="179"/>
      <c r="K96" s="434"/>
      <c r="L96" s="177"/>
      <c r="M96" s="177"/>
      <c r="N96" s="179"/>
    </row>
    <row r="97" spans="1:14" x14ac:dyDescent="0.25">
      <c r="A97" s="196"/>
      <c r="B97" s="179"/>
      <c r="C97" s="179"/>
      <c r="D97" s="205"/>
      <c r="E97" s="192"/>
      <c r="F97" s="430"/>
      <c r="G97" s="336"/>
      <c r="H97" s="322"/>
      <c r="I97" s="177"/>
      <c r="J97" s="179"/>
      <c r="K97" s="434"/>
      <c r="L97" s="177"/>
      <c r="M97" s="177"/>
      <c r="N97" s="179"/>
    </row>
    <row r="98" spans="1:14" x14ac:dyDescent="0.25">
      <c r="A98" s="196"/>
      <c r="B98" s="177"/>
      <c r="C98" s="177"/>
      <c r="D98" s="189"/>
      <c r="E98" s="430"/>
      <c r="F98" s="430"/>
      <c r="G98" s="336"/>
      <c r="H98" s="322"/>
      <c r="I98" s="177"/>
      <c r="J98" s="179"/>
      <c r="K98" s="434"/>
      <c r="L98" s="177"/>
      <c r="M98" s="177"/>
      <c r="N98" s="179"/>
    </row>
    <row r="99" spans="1:14" x14ac:dyDescent="0.25">
      <c r="A99" s="196"/>
      <c r="B99" s="177"/>
      <c r="C99" s="177"/>
      <c r="D99" s="189"/>
      <c r="E99" s="430"/>
      <c r="F99" s="430"/>
      <c r="G99" s="336"/>
      <c r="H99" s="322"/>
      <c r="I99" s="177"/>
      <c r="J99" s="179"/>
      <c r="K99" s="434"/>
      <c r="L99" s="177"/>
      <c r="M99" s="177"/>
      <c r="N99" s="179"/>
    </row>
    <row r="100" spans="1:14" x14ac:dyDescent="0.25">
      <c r="A100" s="196"/>
      <c r="B100" s="177"/>
      <c r="C100" s="177"/>
      <c r="D100" s="189"/>
      <c r="E100" s="430"/>
      <c r="F100" s="430"/>
      <c r="G100" s="336"/>
      <c r="H100" s="322"/>
      <c r="I100" s="177"/>
      <c r="J100" s="179"/>
      <c r="K100" s="434"/>
      <c r="L100" s="177"/>
      <c r="M100" s="177"/>
      <c r="N100" s="179"/>
    </row>
    <row r="101" spans="1:14" x14ac:dyDescent="0.25">
      <c r="A101" s="196"/>
      <c r="B101" s="177"/>
      <c r="C101" s="177"/>
      <c r="D101" s="189"/>
      <c r="E101" s="430"/>
      <c r="F101" s="430"/>
      <c r="G101" s="336"/>
      <c r="H101" s="322"/>
      <c r="I101" s="177"/>
      <c r="J101" s="179"/>
      <c r="K101" s="434"/>
      <c r="L101" s="177"/>
      <c r="M101" s="177"/>
      <c r="N101" s="179"/>
    </row>
    <row r="102" spans="1:14" x14ac:dyDescent="0.25">
      <c r="A102" s="196"/>
      <c r="B102" s="177"/>
      <c r="C102" s="177"/>
      <c r="D102" s="189"/>
      <c r="E102" s="430"/>
      <c r="F102" s="430"/>
      <c r="G102" s="336"/>
      <c r="H102" s="322"/>
      <c r="I102" s="177"/>
      <c r="J102" s="179"/>
      <c r="K102" s="434"/>
      <c r="L102" s="177"/>
      <c r="M102" s="177"/>
      <c r="N102" s="179"/>
    </row>
    <row r="103" spans="1:14" x14ac:dyDescent="0.25">
      <c r="A103" s="196"/>
      <c r="B103" s="177"/>
      <c r="C103" s="177"/>
      <c r="D103" s="189"/>
      <c r="E103" s="430"/>
      <c r="F103" s="430"/>
      <c r="G103" s="336"/>
      <c r="H103" s="322"/>
      <c r="I103" s="177"/>
      <c r="J103" s="179"/>
      <c r="K103" s="434"/>
      <c r="L103" s="177"/>
      <c r="M103" s="177"/>
      <c r="N103" s="179"/>
    </row>
    <row r="104" spans="1:14" x14ac:dyDescent="0.25">
      <c r="A104" s="177"/>
      <c r="B104" s="177"/>
      <c r="C104" s="177"/>
      <c r="D104" s="189"/>
      <c r="E104" s="628"/>
      <c r="F104" s="628"/>
      <c r="G104" s="627"/>
      <c r="H104" s="322"/>
      <c r="I104" s="177"/>
      <c r="J104" s="177"/>
      <c r="K104" s="434"/>
      <c r="L104" s="177"/>
      <c r="M104" s="177"/>
      <c r="N104" s="179"/>
    </row>
    <row r="105" spans="1:14" x14ac:dyDescent="0.25">
      <c r="A105" s="177"/>
      <c r="B105" s="177"/>
      <c r="C105" s="177"/>
      <c r="D105" s="177"/>
      <c r="E105" s="540"/>
      <c r="F105" s="540"/>
      <c r="G105" s="558"/>
      <c r="H105" s="637"/>
      <c r="I105" s="636"/>
      <c r="J105" s="636"/>
      <c r="K105" s="638"/>
      <c r="L105" s="636"/>
      <c r="M105" s="636"/>
      <c r="N105" s="639"/>
    </row>
    <row r="106" spans="1:14" x14ac:dyDescent="0.25">
      <c r="A106" s="177"/>
      <c r="B106" s="177"/>
      <c r="C106" s="177"/>
      <c r="D106" s="177"/>
      <c r="E106" s="372"/>
      <c r="F106" s="372"/>
      <c r="G106" s="372"/>
      <c r="H106" s="177"/>
      <c r="I106" s="177"/>
      <c r="J106" s="177"/>
      <c r="K106" s="177"/>
      <c r="L106" s="177"/>
      <c r="M106" s="177"/>
      <c r="N106" s="179"/>
    </row>
    <row r="107" spans="1:14" x14ac:dyDescent="0.25">
      <c r="A107" s="177"/>
      <c r="B107" s="177"/>
      <c r="C107" s="177"/>
      <c r="D107" s="177"/>
      <c r="E107" s="372"/>
      <c r="F107" s="372"/>
      <c r="G107" s="372"/>
      <c r="H107" s="177"/>
      <c r="I107" s="177"/>
      <c r="J107" s="177"/>
      <c r="K107" s="177"/>
      <c r="L107" s="177"/>
      <c r="M107" s="177"/>
      <c r="N107" s="179"/>
    </row>
    <row r="108" spans="1:14" x14ac:dyDescent="0.25">
      <c r="A108" s="177"/>
      <c r="B108" s="177"/>
      <c r="C108" s="177"/>
      <c r="D108" s="177"/>
      <c r="E108" s="372"/>
      <c r="F108" s="372"/>
      <c r="G108" s="372"/>
      <c r="H108" s="177"/>
      <c r="I108" s="177"/>
      <c r="J108" s="177"/>
      <c r="K108" s="177"/>
      <c r="L108" s="177"/>
      <c r="M108" s="177"/>
      <c r="N108" s="179"/>
    </row>
    <row r="109" spans="1:14" x14ac:dyDescent="0.25">
      <c r="A109" s="177"/>
      <c r="B109" s="177"/>
      <c r="C109" s="177"/>
      <c r="D109" s="177"/>
      <c r="E109" s="372"/>
      <c r="F109" s="372"/>
      <c r="G109" s="372"/>
      <c r="H109" s="177"/>
      <c r="I109" s="177"/>
      <c r="J109" s="177"/>
      <c r="K109" s="177"/>
      <c r="L109" s="177"/>
      <c r="M109" s="177"/>
      <c r="N109" s="179"/>
    </row>
    <row r="110" spans="1:14" x14ac:dyDescent="0.25">
      <c r="A110" s="177"/>
      <c r="B110" s="177"/>
      <c r="C110" s="177"/>
      <c r="D110" s="177"/>
      <c r="E110" s="372"/>
      <c r="F110" s="372"/>
      <c r="G110" s="372"/>
      <c r="H110" s="177"/>
      <c r="I110" s="177"/>
      <c r="J110" s="177"/>
      <c r="K110" s="177"/>
      <c r="L110" s="177"/>
      <c r="M110" s="177"/>
      <c r="N110" s="179"/>
    </row>
    <row r="111" spans="1:14" x14ac:dyDescent="0.25">
      <c r="A111" s="177"/>
      <c r="B111" s="177"/>
      <c r="C111" s="177"/>
      <c r="D111" s="177"/>
      <c r="E111" s="372"/>
      <c r="F111" s="372"/>
      <c r="G111" s="372"/>
      <c r="H111" s="177"/>
      <c r="I111" s="177"/>
      <c r="J111" s="177"/>
      <c r="K111" s="177"/>
      <c r="L111" s="177"/>
      <c r="M111" s="177"/>
      <c r="N111" s="179"/>
    </row>
    <row r="112" spans="1:14" x14ac:dyDescent="0.25">
      <c r="A112" s="25"/>
      <c r="B112" s="25"/>
      <c r="C112" s="25"/>
      <c r="D112" s="25"/>
      <c r="E112" s="338"/>
      <c r="F112" s="338"/>
      <c r="G112" s="338"/>
      <c r="H112" s="25"/>
      <c r="I112" s="25"/>
      <c r="J112" s="25"/>
      <c r="K112" s="25"/>
      <c r="L112" s="25"/>
      <c r="M112" s="25"/>
      <c r="N112" s="24"/>
    </row>
    <row r="113" spans="1:14" x14ac:dyDescent="0.25">
      <c r="A113" s="25"/>
      <c r="B113" s="25"/>
      <c r="C113" s="25"/>
      <c r="D113" s="25"/>
      <c r="E113" s="338"/>
      <c r="F113" s="338"/>
      <c r="G113" s="338"/>
      <c r="H113" s="25"/>
      <c r="I113" s="25"/>
      <c r="J113" s="25"/>
      <c r="K113" s="25"/>
      <c r="L113" s="25"/>
      <c r="M113" s="25"/>
      <c r="N113" s="24"/>
    </row>
    <row r="114" spans="1:14" x14ac:dyDescent="0.25">
      <c r="A114" s="25"/>
      <c r="B114" s="25"/>
      <c r="C114" s="25"/>
      <c r="D114" s="25"/>
      <c r="E114" s="338"/>
      <c r="F114" s="338"/>
      <c r="G114" s="338"/>
      <c r="H114" s="25"/>
      <c r="I114" s="25"/>
      <c r="J114" s="25"/>
      <c r="K114" s="25"/>
      <c r="L114" s="25"/>
      <c r="M114" s="25"/>
      <c r="N114" s="24"/>
    </row>
    <row r="115" spans="1:14" x14ac:dyDescent="0.25">
      <c r="A115" s="25"/>
      <c r="B115" s="25"/>
      <c r="C115" s="25"/>
      <c r="D115" s="25"/>
      <c r="E115" s="338"/>
      <c r="F115" s="338"/>
      <c r="G115" s="338"/>
      <c r="H115" s="25"/>
      <c r="I115" s="25"/>
      <c r="J115" s="25"/>
      <c r="K115" s="25"/>
      <c r="L115" s="25"/>
      <c r="M115" s="25"/>
      <c r="N115"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E1" zoomScale="117" zoomScaleNormal="85" workbookViewId="0">
      <selection activeCell="L10" sqref="L10"/>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7" bestFit="1" customWidth="1"/>
    <col min="7" max="7" width="18.7109375" style="33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164</v>
      </c>
      <c r="B2" s="711"/>
      <c r="C2" s="711"/>
      <c r="D2" s="711"/>
      <c r="E2" s="711"/>
      <c r="F2" s="711"/>
      <c r="G2" s="711"/>
      <c r="H2" s="711"/>
      <c r="I2" s="711"/>
      <c r="J2" s="711"/>
      <c r="K2" s="711"/>
      <c r="L2" s="711"/>
      <c r="M2" s="711"/>
      <c r="N2" s="711"/>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65">
        <v>44713</v>
      </c>
      <c r="B4" s="466" t="s">
        <v>134</v>
      </c>
      <c r="C4" s="466"/>
      <c r="D4" s="516"/>
      <c r="E4" s="517"/>
      <c r="F4" s="517"/>
      <c r="G4" s="518">
        <v>0</v>
      </c>
      <c r="H4" s="519"/>
      <c r="I4" s="520"/>
      <c r="J4" s="521"/>
      <c r="K4" s="522"/>
      <c r="L4" s="213"/>
      <c r="M4" s="523"/>
      <c r="N4" s="524"/>
    </row>
    <row r="5" spans="1:14" s="22" customFormat="1" ht="13.5" customHeight="1" x14ac:dyDescent="0.25">
      <c r="A5" s="580">
        <v>44719</v>
      </c>
      <c r="B5" s="581" t="s">
        <v>165</v>
      </c>
      <c r="C5" s="581" t="s">
        <v>49</v>
      </c>
      <c r="D5" s="582" t="s">
        <v>128</v>
      </c>
      <c r="E5" s="583"/>
      <c r="F5" s="583">
        <v>22000</v>
      </c>
      <c r="G5" s="584">
        <f>G4-E5+F5</f>
        <v>22000</v>
      </c>
      <c r="H5" s="585" t="s">
        <v>131</v>
      </c>
      <c r="I5" s="585" t="s">
        <v>18</v>
      </c>
      <c r="J5" s="587" t="s">
        <v>158</v>
      </c>
      <c r="K5" s="434" t="s">
        <v>475</v>
      </c>
      <c r="L5" s="581" t="s">
        <v>45</v>
      </c>
      <c r="M5" s="596"/>
      <c r="N5" s="588"/>
    </row>
    <row r="6" spans="1:14" s="22" customFormat="1" ht="13.5" customHeight="1" x14ac:dyDescent="0.25">
      <c r="A6" s="196">
        <v>44719</v>
      </c>
      <c r="B6" s="197" t="s">
        <v>145</v>
      </c>
      <c r="C6" s="197" t="s">
        <v>146</v>
      </c>
      <c r="D6" s="198" t="s">
        <v>128</v>
      </c>
      <c r="E6" s="174">
        <v>12000</v>
      </c>
      <c r="F6" s="174"/>
      <c r="G6" s="336">
        <f t="shared" ref="G6:G65" si="0">G5-E6+F6</f>
        <v>10000</v>
      </c>
      <c r="H6" s="570" t="s">
        <v>131</v>
      </c>
      <c r="I6" s="322" t="s">
        <v>18</v>
      </c>
      <c r="J6" s="457" t="s">
        <v>158</v>
      </c>
      <c r="K6" s="434" t="s">
        <v>475</v>
      </c>
      <c r="L6" s="434" t="s">
        <v>45</v>
      </c>
      <c r="M6" s="567"/>
      <c r="N6" s="568" t="s">
        <v>159</v>
      </c>
    </row>
    <row r="7" spans="1:14" x14ac:dyDescent="0.25">
      <c r="A7" s="196">
        <v>44719</v>
      </c>
      <c r="B7" s="197" t="s">
        <v>145</v>
      </c>
      <c r="C7" s="197" t="s">
        <v>146</v>
      </c>
      <c r="D7" s="198" t="s">
        <v>128</v>
      </c>
      <c r="E7" s="174">
        <v>10000</v>
      </c>
      <c r="F7" s="174"/>
      <c r="G7" s="336">
        <f>G6-E7+F7</f>
        <v>0</v>
      </c>
      <c r="H7" s="570" t="s">
        <v>131</v>
      </c>
      <c r="I7" s="177" t="s">
        <v>18</v>
      </c>
      <c r="J7" s="457" t="s">
        <v>158</v>
      </c>
      <c r="K7" s="434" t="s">
        <v>475</v>
      </c>
      <c r="L7" s="177" t="s">
        <v>45</v>
      </c>
      <c r="M7" s="177"/>
      <c r="N7" s="568" t="s">
        <v>159</v>
      </c>
    </row>
    <row r="8" spans="1:14" x14ac:dyDescent="0.25">
      <c r="A8" s="580">
        <v>44720</v>
      </c>
      <c r="B8" s="581" t="s">
        <v>165</v>
      </c>
      <c r="C8" s="581" t="s">
        <v>49</v>
      </c>
      <c r="D8" s="582" t="s">
        <v>128</v>
      </c>
      <c r="E8" s="583"/>
      <c r="F8" s="583">
        <v>47000</v>
      </c>
      <c r="G8" s="584">
        <f t="shared" ref="G8:G14" si="1">G7-E8+F8</f>
        <v>47000</v>
      </c>
      <c r="H8" s="585" t="s">
        <v>131</v>
      </c>
      <c r="I8" s="586" t="s">
        <v>18</v>
      </c>
      <c r="J8" s="587" t="s">
        <v>204</v>
      </c>
      <c r="K8" s="434" t="s">
        <v>475</v>
      </c>
      <c r="L8" s="586" t="s">
        <v>45</v>
      </c>
      <c r="M8" s="586"/>
      <c r="N8" s="588"/>
    </row>
    <row r="9" spans="1:14" x14ac:dyDescent="0.25">
      <c r="A9" s="196">
        <v>44720</v>
      </c>
      <c r="B9" s="197" t="s">
        <v>145</v>
      </c>
      <c r="C9" s="197" t="s">
        <v>146</v>
      </c>
      <c r="D9" s="198" t="s">
        <v>128</v>
      </c>
      <c r="E9" s="174">
        <v>12000</v>
      </c>
      <c r="F9" s="174"/>
      <c r="G9" s="336">
        <f t="shared" si="1"/>
        <v>35000</v>
      </c>
      <c r="H9" s="570" t="s">
        <v>131</v>
      </c>
      <c r="I9" s="177" t="s">
        <v>18</v>
      </c>
      <c r="J9" s="457" t="s">
        <v>204</v>
      </c>
      <c r="K9" s="434" t="s">
        <v>475</v>
      </c>
      <c r="L9" s="177" t="s">
        <v>45</v>
      </c>
      <c r="M9" s="177"/>
      <c r="N9" s="568" t="s">
        <v>205</v>
      </c>
    </row>
    <row r="10" spans="1:14" x14ac:dyDescent="0.25">
      <c r="A10" s="196">
        <v>44720</v>
      </c>
      <c r="B10" s="197" t="s">
        <v>145</v>
      </c>
      <c r="C10" s="197" t="s">
        <v>146</v>
      </c>
      <c r="D10" s="198" t="s">
        <v>128</v>
      </c>
      <c r="E10" s="174">
        <v>15000</v>
      </c>
      <c r="F10" s="174"/>
      <c r="G10" s="336">
        <f t="shared" si="1"/>
        <v>20000</v>
      </c>
      <c r="H10" s="570" t="s">
        <v>131</v>
      </c>
      <c r="I10" s="177" t="s">
        <v>18</v>
      </c>
      <c r="J10" s="457" t="s">
        <v>204</v>
      </c>
      <c r="K10" s="434" t="s">
        <v>475</v>
      </c>
      <c r="L10" s="177" t="s">
        <v>45</v>
      </c>
      <c r="M10" s="177"/>
      <c r="N10" s="568" t="s">
        <v>206</v>
      </c>
    </row>
    <row r="11" spans="1:14" x14ac:dyDescent="0.25">
      <c r="A11" s="196">
        <v>44720</v>
      </c>
      <c r="B11" s="197" t="s">
        <v>145</v>
      </c>
      <c r="C11" s="197" t="s">
        <v>146</v>
      </c>
      <c r="D11" s="198" t="s">
        <v>128</v>
      </c>
      <c r="E11" s="174">
        <v>10000</v>
      </c>
      <c r="F11" s="174"/>
      <c r="G11" s="336">
        <f t="shared" si="1"/>
        <v>10000</v>
      </c>
      <c r="H11" s="570" t="s">
        <v>131</v>
      </c>
      <c r="I11" s="177" t="s">
        <v>18</v>
      </c>
      <c r="J11" s="457" t="s">
        <v>204</v>
      </c>
      <c r="K11" s="434" t="s">
        <v>475</v>
      </c>
      <c r="L11" s="177" t="s">
        <v>45</v>
      </c>
      <c r="M11" s="177"/>
      <c r="N11" s="568" t="s">
        <v>207</v>
      </c>
    </row>
    <row r="12" spans="1:14" x14ac:dyDescent="0.25">
      <c r="A12" s="196">
        <v>44720</v>
      </c>
      <c r="B12" s="197" t="s">
        <v>143</v>
      </c>
      <c r="C12" s="197" t="s">
        <v>143</v>
      </c>
      <c r="D12" s="198" t="s">
        <v>128</v>
      </c>
      <c r="E12" s="174">
        <v>2000</v>
      </c>
      <c r="F12" s="174"/>
      <c r="G12" s="336">
        <f t="shared" si="1"/>
        <v>8000</v>
      </c>
      <c r="H12" s="570" t="s">
        <v>131</v>
      </c>
      <c r="I12" s="177" t="s">
        <v>18</v>
      </c>
      <c r="J12" s="457" t="s">
        <v>204</v>
      </c>
      <c r="K12" s="434" t="s">
        <v>475</v>
      </c>
      <c r="L12" s="177" t="s">
        <v>45</v>
      </c>
      <c r="M12" s="177"/>
      <c r="N12" s="568"/>
    </row>
    <row r="13" spans="1:14" x14ac:dyDescent="0.25">
      <c r="A13" s="196">
        <v>44720</v>
      </c>
      <c r="B13" s="197" t="s">
        <v>143</v>
      </c>
      <c r="C13" s="197" t="s">
        <v>143</v>
      </c>
      <c r="D13" s="198" t="s">
        <v>128</v>
      </c>
      <c r="E13" s="192">
        <v>5000</v>
      </c>
      <c r="F13" s="174"/>
      <c r="G13" s="336">
        <f t="shared" si="1"/>
        <v>3000</v>
      </c>
      <c r="H13" s="570" t="s">
        <v>131</v>
      </c>
      <c r="I13" s="177" t="s">
        <v>18</v>
      </c>
      <c r="J13" s="457" t="s">
        <v>204</v>
      </c>
      <c r="K13" s="434" t="s">
        <v>475</v>
      </c>
      <c r="L13" s="177" t="s">
        <v>45</v>
      </c>
      <c r="M13" s="177"/>
      <c r="N13" s="568"/>
    </row>
    <row r="14" spans="1:14" x14ac:dyDescent="0.25">
      <c r="A14" s="196">
        <v>44722</v>
      </c>
      <c r="B14" s="197" t="s">
        <v>149</v>
      </c>
      <c r="C14" s="197" t="s">
        <v>49</v>
      </c>
      <c r="D14" s="198" t="s">
        <v>128</v>
      </c>
      <c r="E14" s="192"/>
      <c r="F14" s="184">
        <v>-3000</v>
      </c>
      <c r="G14" s="336">
        <f t="shared" si="1"/>
        <v>0</v>
      </c>
      <c r="H14" s="211" t="s">
        <v>131</v>
      </c>
      <c r="I14" s="208" t="s">
        <v>18</v>
      </c>
      <c r="J14" s="457" t="s">
        <v>204</v>
      </c>
      <c r="K14" s="434" t="s">
        <v>475</v>
      </c>
      <c r="L14" s="208" t="s">
        <v>45</v>
      </c>
      <c r="M14" s="208"/>
      <c r="N14" s="179"/>
    </row>
    <row r="15" spans="1:14" x14ac:dyDescent="0.25">
      <c r="A15" s="580">
        <v>44722</v>
      </c>
      <c r="B15" s="581" t="s">
        <v>165</v>
      </c>
      <c r="C15" s="581" t="s">
        <v>49</v>
      </c>
      <c r="D15" s="582" t="s">
        <v>128</v>
      </c>
      <c r="E15" s="590"/>
      <c r="F15" s="583">
        <v>79000</v>
      </c>
      <c r="G15" s="584">
        <f t="shared" si="0"/>
        <v>79000</v>
      </c>
      <c r="H15" s="585" t="s">
        <v>131</v>
      </c>
      <c r="I15" s="586" t="s">
        <v>18</v>
      </c>
      <c r="J15" s="587" t="s">
        <v>214</v>
      </c>
      <c r="K15" s="434" t="s">
        <v>475</v>
      </c>
      <c r="L15" s="586" t="s">
        <v>45</v>
      </c>
      <c r="M15" s="586"/>
      <c r="N15" s="595"/>
    </row>
    <row r="16" spans="1:14" x14ac:dyDescent="0.25">
      <c r="A16" s="196">
        <v>44722</v>
      </c>
      <c r="B16" s="197" t="s">
        <v>145</v>
      </c>
      <c r="C16" s="197" t="s">
        <v>146</v>
      </c>
      <c r="D16" s="198" t="s">
        <v>128</v>
      </c>
      <c r="E16" s="192">
        <v>10000</v>
      </c>
      <c r="F16" s="541"/>
      <c r="G16" s="336">
        <f t="shared" si="0"/>
        <v>69000</v>
      </c>
      <c r="H16" s="570" t="s">
        <v>131</v>
      </c>
      <c r="I16" s="177" t="s">
        <v>18</v>
      </c>
      <c r="J16" s="457" t="s">
        <v>214</v>
      </c>
      <c r="K16" s="434" t="s">
        <v>475</v>
      </c>
      <c r="L16" s="177" t="s">
        <v>45</v>
      </c>
      <c r="M16" s="177"/>
      <c r="N16" s="179" t="s">
        <v>215</v>
      </c>
    </row>
    <row r="17" spans="1:14" ht="15.75" customHeight="1" x14ac:dyDescent="0.25">
      <c r="A17" s="196">
        <v>44722</v>
      </c>
      <c r="B17" s="197" t="s">
        <v>145</v>
      </c>
      <c r="C17" s="197" t="s">
        <v>146</v>
      </c>
      <c r="D17" s="198" t="s">
        <v>128</v>
      </c>
      <c r="E17" s="203">
        <v>17000</v>
      </c>
      <c r="F17" s="184"/>
      <c r="G17" s="336">
        <f t="shared" si="0"/>
        <v>52000</v>
      </c>
      <c r="H17" s="570" t="s">
        <v>131</v>
      </c>
      <c r="I17" s="177" t="s">
        <v>18</v>
      </c>
      <c r="J17" s="457" t="s">
        <v>214</v>
      </c>
      <c r="K17" s="434" t="s">
        <v>475</v>
      </c>
      <c r="L17" s="177" t="s">
        <v>45</v>
      </c>
      <c r="M17" s="177"/>
      <c r="N17" s="179" t="s">
        <v>216</v>
      </c>
    </row>
    <row r="18" spans="1:14" x14ac:dyDescent="0.25">
      <c r="A18" s="196">
        <v>44722</v>
      </c>
      <c r="B18" s="197" t="s">
        <v>145</v>
      </c>
      <c r="C18" s="197" t="s">
        <v>146</v>
      </c>
      <c r="D18" s="198" t="s">
        <v>128</v>
      </c>
      <c r="E18" s="184">
        <v>20000</v>
      </c>
      <c r="F18" s="174"/>
      <c r="G18" s="336">
        <f t="shared" si="0"/>
        <v>32000</v>
      </c>
      <c r="H18" s="570" t="s">
        <v>131</v>
      </c>
      <c r="I18" s="177" t="s">
        <v>18</v>
      </c>
      <c r="J18" s="457" t="s">
        <v>214</v>
      </c>
      <c r="K18" s="434" t="s">
        <v>475</v>
      </c>
      <c r="L18" s="177" t="s">
        <v>45</v>
      </c>
      <c r="M18" s="177"/>
      <c r="N18" s="179" t="s">
        <v>217</v>
      </c>
    </row>
    <row r="19" spans="1:14" x14ac:dyDescent="0.25">
      <c r="A19" s="196">
        <v>44722</v>
      </c>
      <c r="B19" s="197" t="s">
        <v>145</v>
      </c>
      <c r="C19" s="197" t="s">
        <v>146</v>
      </c>
      <c r="D19" s="198" t="s">
        <v>128</v>
      </c>
      <c r="E19" s="192">
        <v>10000</v>
      </c>
      <c r="F19" s="174"/>
      <c r="G19" s="336">
        <f t="shared" si="0"/>
        <v>22000</v>
      </c>
      <c r="H19" s="570" t="s">
        <v>131</v>
      </c>
      <c r="I19" s="177" t="s">
        <v>18</v>
      </c>
      <c r="J19" s="457" t="s">
        <v>214</v>
      </c>
      <c r="K19" s="434" t="s">
        <v>475</v>
      </c>
      <c r="L19" s="177" t="s">
        <v>45</v>
      </c>
      <c r="M19" s="177"/>
      <c r="N19" s="179" t="s">
        <v>218</v>
      </c>
    </row>
    <row r="20" spans="1:14" x14ac:dyDescent="0.25">
      <c r="A20" s="196">
        <v>44722</v>
      </c>
      <c r="B20" s="197" t="s">
        <v>143</v>
      </c>
      <c r="C20" s="197" t="s">
        <v>143</v>
      </c>
      <c r="D20" s="198" t="s">
        <v>128</v>
      </c>
      <c r="E20" s="192">
        <v>2000</v>
      </c>
      <c r="F20" s="174"/>
      <c r="G20" s="336">
        <f t="shared" si="0"/>
        <v>20000</v>
      </c>
      <c r="H20" s="570" t="s">
        <v>131</v>
      </c>
      <c r="I20" s="177" t="s">
        <v>18</v>
      </c>
      <c r="J20" s="457" t="s">
        <v>214</v>
      </c>
      <c r="K20" s="434" t="s">
        <v>475</v>
      </c>
      <c r="L20" s="177" t="s">
        <v>45</v>
      </c>
      <c r="M20" s="177"/>
      <c r="N20" s="179"/>
    </row>
    <row r="21" spans="1:14" x14ac:dyDescent="0.25">
      <c r="A21" s="196">
        <v>44722</v>
      </c>
      <c r="B21" s="197" t="s">
        <v>143</v>
      </c>
      <c r="C21" s="197" t="s">
        <v>143</v>
      </c>
      <c r="D21" s="198" t="s">
        <v>128</v>
      </c>
      <c r="E21" s="192">
        <v>7000</v>
      </c>
      <c r="F21" s="174"/>
      <c r="G21" s="336">
        <f t="shared" si="0"/>
        <v>13000</v>
      </c>
      <c r="H21" s="570" t="s">
        <v>131</v>
      </c>
      <c r="I21" s="177" t="s">
        <v>18</v>
      </c>
      <c r="J21" s="457" t="s">
        <v>214</v>
      </c>
      <c r="K21" s="434" t="s">
        <v>475</v>
      </c>
      <c r="L21" s="177" t="s">
        <v>45</v>
      </c>
      <c r="M21" s="177"/>
      <c r="N21" s="179"/>
    </row>
    <row r="22" spans="1:14" x14ac:dyDescent="0.25">
      <c r="A22" s="196">
        <v>44723</v>
      </c>
      <c r="B22" s="197" t="s">
        <v>149</v>
      </c>
      <c r="C22" s="197" t="s">
        <v>49</v>
      </c>
      <c r="D22" s="532" t="s">
        <v>128</v>
      </c>
      <c r="E22" s="192"/>
      <c r="F22" s="174">
        <v>-13000</v>
      </c>
      <c r="G22" s="336">
        <f t="shared" si="0"/>
        <v>0</v>
      </c>
      <c r="H22" s="570" t="s">
        <v>131</v>
      </c>
      <c r="I22" s="177" t="s">
        <v>18</v>
      </c>
      <c r="J22" s="457" t="s">
        <v>214</v>
      </c>
      <c r="K22" s="434" t="s">
        <v>475</v>
      </c>
      <c r="L22" s="177" t="s">
        <v>45</v>
      </c>
      <c r="M22" s="177"/>
      <c r="N22" s="179"/>
    </row>
    <row r="23" spans="1:14" x14ac:dyDescent="0.25">
      <c r="A23" s="580">
        <v>44723</v>
      </c>
      <c r="B23" s="581" t="s">
        <v>165</v>
      </c>
      <c r="C23" s="581" t="s">
        <v>49</v>
      </c>
      <c r="D23" s="605" t="s">
        <v>128</v>
      </c>
      <c r="E23" s="590"/>
      <c r="F23" s="583">
        <v>63000</v>
      </c>
      <c r="G23" s="584">
        <f t="shared" si="0"/>
        <v>63000</v>
      </c>
      <c r="H23" s="585" t="s">
        <v>131</v>
      </c>
      <c r="I23" s="586" t="s">
        <v>18</v>
      </c>
      <c r="J23" s="587" t="s">
        <v>221</v>
      </c>
      <c r="K23" s="434" t="s">
        <v>475</v>
      </c>
      <c r="L23" s="586" t="s">
        <v>45</v>
      </c>
      <c r="M23" s="586"/>
      <c r="N23" s="595"/>
    </row>
    <row r="24" spans="1:14" x14ac:dyDescent="0.25">
      <c r="A24" s="544">
        <v>44723</v>
      </c>
      <c r="B24" s="197" t="s">
        <v>145</v>
      </c>
      <c r="C24" s="197" t="s">
        <v>146</v>
      </c>
      <c r="D24" s="532" t="s">
        <v>128</v>
      </c>
      <c r="E24" s="192">
        <v>13000</v>
      </c>
      <c r="F24" s="174"/>
      <c r="G24" s="336">
        <f t="shared" si="0"/>
        <v>50000</v>
      </c>
      <c r="H24" s="570" t="s">
        <v>131</v>
      </c>
      <c r="I24" s="177" t="s">
        <v>18</v>
      </c>
      <c r="J24" s="457" t="s">
        <v>221</v>
      </c>
      <c r="K24" s="434" t="s">
        <v>475</v>
      </c>
      <c r="L24" s="177" t="s">
        <v>45</v>
      </c>
      <c r="M24" s="177"/>
      <c r="N24" s="179" t="s">
        <v>159</v>
      </c>
    </row>
    <row r="25" spans="1:14" x14ac:dyDescent="0.25">
      <c r="A25" s="544">
        <v>44723</v>
      </c>
      <c r="B25" s="197" t="s">
        <v>145</v>
      </c>
      <c r="C25" s="197" t="s">
        <v>146</v>
      </c>
      <c r="D25" s="532" t="s">
        <v>128</v>
      </c>
      <c r="E25" s="192">
        <v>20000</v>
      </c>
      <c r="F25" s="174"/>
      <c r="G25" s="336">
        <f t="shared" si="0"/>
        <v>30000</v>
      </c>
      <c r="H25" s="570" t="s">
        <v>131</v>
      </c>
      <c r="I25" s="177" t="s">
        <v>18</v>
      </c>
      <c r="J25" s="457" t="s">
        <v>221</v>
      </c>
      <c r="K25" s="434" t="s">
        <v>475</v>
      </c>
      <c r="L25" s="177" t="s">
        <v>45</v>
      </c>
      <c r="M25" s="177"/>
      <c r="N25" s="179" t="s">
        <v>222</v>
      </c>
    </row>
    <row r="26" spans="1:14" x14ac:dyDescent="0.25">
      <c r="A26" s="544">
        <v>44723</v>
      </c>
      <c r="B26" s="197" t="s">
        <v>145</v>
      </c>
      <c r="C26" s="197" t="s">
        <v>146</v>
      </c>
      <c r="D26" s="532" t="s">
        <v>128</v>
      </c>
      <c r="E26" s="184">
        <v>19000</v>
      </c>
      <c r="F26" s="174"/>
      <c r="G26" s="336">
        <f t="shared" si="0"/>
        <v>11000</v>
      </c>
      <c r="H26" s="570" t="s">
        <v>131</v>
      </c>
      <c r="I26" s="177" t="s">
        <v>18</v>
      </c>
      <c r="J26" s="457" t="s">
        <v>221</v>
      </c>
      <c r="K26" s="434" t="s">
        <v>475</v>
      </c>
      <c r="L26" s="177" t="s">
        <v>45</v>
      </c>
      <c r="M26" s="177"/>
      <c r="N26" s="179" t="s">
        <v>223</v>
      </c>
    </row>
    <row r="27" spans="1:14" x14ac:dyDescent="0.25">
      <c r="A27" s="544">
        <v>44723</v>
      </c>
      <c r="B27" s="197" t="s">
        <v>145</v>
      </c>
      <c r="C27" s="197" t="s">
        <v>146</v>
      </c>
      <c r="D27" s="532" t="s">
        <v>128</v>
      </c>
      <c r="E27" s="184">
        <v>5000</v>
      </c>
      <c r="F27" s="174"/>
      <c r="G27" s="336">
        <f t="shared" si="0"/>
        <v>6000</v>
      </c>
      <c r="H27" s="570" t="s">
        <v>131</v>
      </c>
      <c r="I27" s="177" t="s">
        <v>18</v>
      </c>
      <c r="J27" s="457" t="s">
        <v>221</v>
      </c>
      <c r="K27" s="434" t="s">
        <v>475</v>
      </c>
      <c r="L27" s="177" t="s">
        <v>45</v>
      </c>
      <c r="M27" s="177"/>
      <c r="N27" s="179" t="s">
        <v>224</v>
      </c>
    </row>
    <row r="28" spans="1:14" x14ac:dyDescent="0.25">
      <c r="A28" s="196">
        <v>44725</v>
      </c>
      <c r="B28" s="207" t="s">
        <v>149</v>
      </c>
      <c r="C28" s="207" t="s">
        <v>49</v>
      </c>
      <c r="D28" s="542" t="s">
        <v>128</v>
      </c>
      <c r="E28" s="537"/>
      <c r="F28" s="184">
        <v>-6000</v>
      </c>
      <c r="G28" s="335">
        <f t="shared" si="0"/>
        <v>0</v>
      </c>
      <c r="H28" s="211" t="s">
        <v>131</v>
      </c>
      <c r="I28" s="208" t="s">
        <v>18</v>
      </c>
      <c r="J28" s="457" t="s">
        <v>221</v>
      </c>
      <c r="K28" s="434" t="s">
        <v>475</v>
      </c>
      <c r="L28" s="208" t="s">
        <v>45</v>
      </c>
      <c r="M28" s="208"/>
      <c r="N28" s="543"/>
    </row>
    <row r="29" spans="1:14" x14ac:dyDescent="0.25">
      <c r="A29" s="580">
        <v>44725</v>
      </c>
      <c r="B29" s="594" t="s">
        <v>165</v>
      </c>
      <c r="C29" s="594" t="s">
        <v>49</v>
      </c>
      <c r="D29" s="606" t="s">
        <v>128</v>
      </c>
      <c r="E29" s="610"/>
      <c r="F29" s="591">
        <v>51000</v>
      </c>
      <c r="G29" s="607">
        <f t="shared" si="0"/>
        <v>51000</v>
      </c>
      <c r="H29" s="592" t="s">
        <v>131</v>
      </c>
      <c r="I29" s="593" t="s">
        <v>18</v>
      </c>
      <c r="J29" s="587" t="s">
        <v>250</v>
      </c>
      <c r="K29" s="434" t="s">
        <v>475</v>
      </c>
      <c r="L29" s="593" t="s">
        <v>45</v>
      </c>
      <c r="M29" s="593"/>
      <c r="N29" s="608"/>
    </row>
    <row r="30" spans="1:14" x14ac:dyDescent="0.25">
      <c r="A30" s="196">
        <v>44725</v>
      </c>
      <c r="B30" s="207" t="s">
        <v>145</v>
      </c>
      <c r="C30" s="207" t="s">
        <v>146</v>
      </c>
      <c r="D30" s="542" t="s">
        <v>128</v>
      </c>
      <c r="E30" s="537">
        <v>9000</v>
      </c>
      <c r="F30" s="184"/>
      <c r="G30" s="335">
        <f t="shared" si="0"/>
        <v>42000</v>
      </c>
      <c r="H30" s="211" t="s">
        <v>131</v>
      </c>
      <c r="I30" s="208" t="s">
        <v>18</v>
      </c>
      <c r="J30" s="457" t="s">
        <v>250</v>
      </c>
      <c r="K30" s="434" t="s">
        <v>475</v>
      </c>
      <c r="L30" s="208" t="s">
        <v>45</v>
      </c>
      <c r="M30" s="208"/>
      <c r="N30" s="543" t="s">
        <v>159</v>
      </c>
    </row>
    <row r="31" spans="1:14" ht="15.75" customHeight="1" x14ac:dyDescent="0.25">
      <c r="A31" s="196">
        <v>44725</v>
      </c>
      <c r="B31" s="207" t="s">
        <v>145</v>
      </c>
      <c r="C31" s="207" t="s">
        <v>146</v>
      </c>
      <c r="D31" s="542" t="s">
        <v>128</v>
      </c>
      <c r="E31" s="184">
        <v>13000</v>
      </c>
      <c r="F31" s="184"/>
      <c r="G31" s="335">
        <f t="shared" si="0"/>
        <v>29000</v>
      </c>
      <c r="H31" s="211" t="s">
        <v>131</v>
      </c>
      <c r="I31" s="208" t="s">
        <v>18</v>
      </c>
      <c r="J31" s="457" t="s">
        <v>250</v>
      </c>
      <c r="K31" s="434" t="s">
        <v>475</v>
      </c>
      <c r="L31" s="208" t="s">
        <v>45</v>
      </c>
      <c r="M31" s="208"/>
      <c r="N31" s="543" t="s">
        <v>251</v>
      </c>
    </row>
    <row r="32" spans="1:14" x14ac:dyDescent="0.25">
      <c r="A32" s="196">
        <v>44725</v>
      </c>
      <c r="B32" s="207" t="s">
        <v>145</v>
      </c>
      <c r="C32" s="207" t="s">
        <v>146</v>
      </c>
      <c r="D32" s="542" t="s">
        <v>128</v>
      </c>
      <c r="E32" s="184">
        <v>10000</v>
      </c>
      <c r="F32" s="184"/>
      <c r="G32" s="335">
        <f t="shared" si="0"/>
        <v>19000</v>
      </c>
      <c r="H32" s="211" t="s">
        <v>131</v>
      </c>
      <c r="I32" s="208" t="s">
        <v>18</v>
      </c>
      <c r="J32" s="457" t="s">
        <v>250</v>
      </c>
      <c r="K32" s="434" t="s">
        <v>475</v>
      </c>
      <c r="L32" s="208" t="s">
        <v>45</v>
      </c>
      <c r="M32" s="208"/>
      <c r="N32" s="543" t="s">
        <v>252</v>
      </c>
    </row>
    <row r="33" spans="1:14" x14ac:dyDescent="0.25">
      <c r="A33" s="196">
        <v>44725</v>
      </c>
      <c r="B33" s="207" t="s">
        <v>145</v>
      </c>
      <c r="C33" s="207" t="s">
        <v>146</v>
      </c>
      <c r="D33" s="542" t="s">
        <v>128</v>
      </c>
      <c r="E33" s="184">
        <v>12000</v>
      </c>
      <c r="F33" s="184"/>
      <c r="G33" s="335">
        <f t="shared" si="0"/>
        <v>7000</v>
      </c>
      <c r="H33" s="211" t="s">
        <v>131</v>
      </c>
      <c r="I33" s="208" t="s">
        <v>18</v>
      </c>
      <c r="J33" s="457" t="s">
        <v>250</v>
      </c>
      <c r="K33" s="434" t="s">
        <v>475</v>
      </c>
      <c r="L33" s="208" t="s">
        <v>45</v>
      </c>
      <c r="M33" s="208"/>
      <c r="N33" s="543" t="s">
        <v>253</v>
      </c>
    </row>
    <row r="34" spans="1:14" x14ac:dyDescent="0.25">
      <c r="A34" s="196">
        <v>44725</v>
      </c>
      <c r="B34" s="207" t="s">
        <v>143</v>
      </c>
      <c r="C34" s="207" t="s">
        <v>143</v>
      </c>
      <c r="D34" s="542" t="s">
        <v>128</v>
      </c>
      <c r="E34" s="184">
        <v>5000</v>
      </c>
      <c r="F34" s="184"/>
      <c r="G34" s="335">
        <f t="shared" si="0"/>
        <v>2000</v>
      </c>
      <c r="H34" s="211" t="s">
        <v>131</v>
      </c>
      <c r="I34" s="208" t="s">
        <v>18</v>
      </c>
      <c r="J34" s="457" t="s">
        <v>250</v>
      </c>
      <c r="K34" s="434" t="s">
        <v>475</v>
      </c>
      <c r="L34" s="208" t="s">
        <v>45</v>
      </c>
      <c r="M34" s="208"/>
      <c r="N34" s="543"/>
    </row>
    <row r="35" spans="1:14" x14ac:dyDescent="0.25">
      <c r="A35" s="196">
        <v>44725</v>
      </c>
      <c r="B35" s="207" t="s">
        <v>143</v>
      </c>
      <c r="C35" s="207" t="s">
        <v>143</v>
      </c>
      <c r="D35" s="542" t="s">
        <v>128</v>
      </c>
      <c r="E35" s="192">
        <v>5000</v>
      </c>
      <c r="F35" s="174"/>
      <c r="G35" s="336">
        <f t="shared" si="0"/>
        <v>-3000</v>
      </c>
      <c r="H35" s="211" t="s">
        <v>131</v>
      </c>
      <c r="I35" s="177" t="s">
        <v>18</v>
      </c>
      <c r="J35" s="457" t="s">
        <v>250</v>
      </c>
      <c r="K35" s="434" t="s">
        <v>475</v>
      </c>
      <c r="L35" s="177" t="s">
        <v>45</v>
      </c>
      <c r="M35" s="177"/>
      <c r="N35" s="179"/>
    </row>
    <row r="36" spans="1:14" x14ac:dyDescent="0.25">
      <c r="A36" s="196">
        <v>44726</v>
      </c>
      <c r="B36" s="179" t="s">
        <v>249</v>
      </c>
      <c r="C36" s="179" t="s">
        <v>49</v>
      </c>
      <c r="D36" s="205" t="s">
        <v>128</v>
      </c>
      <c r="E36" s="192"/>
      <c r="F36" s="174">
        <v>3000</v>
      </c>
      <c r="G36" s="336">
        <f t="shared" si="0"/>
        <v>0</v>
      </c>
      <c r="H36" s="211" t="s">
        <v>131</v>
      </c>
      <c r="I36" s="177" t="s">
        <v>18</v>
      </c>
      <c r="J36" s="457" t="s">
        <v>250</v>
      </c>
      <c r="K36" s="434" t="s">
        <v>475</v>
      </c>
      <c r="L36" s="177" t="s">
        <v>45</v>
      </c>
      <c r="M36" s="177"/>
      <c r="N36" s="179"/>
    </row>
    <row r="37" spans="1:14" x14ac:dyDescent="0.25">
      <c r="A37" s="580">
        <v>44726</v>
      </c>
      <c r="B37" s="595" t="s">
        <v>165</v>
      </c>
      <c r="C37" s="595" t="s">
        <v>49</v>
      </c>
      <c r="D37" s="597" t="s">
        <v>128</v>
      </c>
      <c r="E37" s="590"/>
      <c r="F37" s="583">
        <v>58000</v>
      </c>
      <c r="G37" s="584">
        <f t="shared" si="0"/>
        <v>58000</v>
      </c>
      <c r="H37" s="592" t="s">
        <v>131</v>
      </c>
      <c r="I37" s="586" t="s">
        <v>18</v>
      </c>
      <c r="J37" s="587" t="s">
        <v>258</v>
      </c>
      <c r="K37" s="434" t="s">
        <v>475</v>
      </c>
      <c r="L37" s="586" t="s">
        <v>45</v>
      </c>
      <c r="M37" s="586"/>
      <c r="N37" s="595"/>
    </row>
    <row r="38" spans="1:14" x14ac:dyDescent="0.25">
      <c r="A38" s="196">
        <v>44726</v>
      </c>
      <c r="B38" s="179" t="s">
        <v>145</v>
      </c>
      <c r="C38" s="179" t="s">
        <v>146</v>
      </c>
      <c r="D38" s="205" t="s">
        <v>128</v>
      </c>
      <c r="E38" s="192">
        <v>8000</v>
      </c>
      <c r="F38" s="174"/>
      <c r="G38" s="336">
        <f t="shared" si="0"/>
        <v>50000</v>
      </c>
      <c r="H38" s="211" t="s">
        <v>131</v>
      </c>
      <c r="I38" s="177" t="s">
        <v>18</v>
      </c>
      <c r="J38" s="457" t="s">
        <v>258</v>
      </c>
      <c r="K38" s="434" t="s">
        <v>475</v>
      </c>
      <c r="L38" s="177" t="s">
        <v>45</v>
      </c>
      <c r="M38" s="177"/>
      <c r="N38" s="179" t="s">
        <v>205</v>
      </c>
    </row>
    <row r="39" spans="1:14" x14ac:dyDescent="0.25">
      <c r="A39" s="196">
        <v>44726</v>
      </c>
      <c r="B39" s="179" t="s">
        <v>145</v>
      </c>
      <c r="C39" s="179" t="s">
        <v>146</v>
      </c>
      <c r="D39" s="205" t="s">
        <v>128</v>
      </c>
      <c r="E39" s="184">
        <v>10000</v>
      </c>
      <c r="F39" s="174"/>
      <c r="G39" s="336">
        <f>G38-E39+F39</f>
        <v>40000</v>
      </c>
      <c r="H39" s="211" t="s">
        <v>131</v>
      </c>
      <c r="I39" s="177" t="s">
        <v>18</v>
      </c>
      <c r="J39" s="457" t="s">
        <v>258</v>
      </c>
      <c r="K39" s="434" t="s">
        <v>475</v>
      </c>
      <c r="L39" s="177" t="s">
        <v>45</v>
      </c>
      <c r="M39" s="177"/>
      <c r="N39" s="179" t="s">
        <v>259</v>
      </c>
    </row>
    <row r="40" spans="1:14" x14ac:dyDescent="0.25">
      <c r="A40" s="196">
        <v>44726</v>
      </c>
      <c r="B40" s="179" t="s">
        <v>145</v>
      </c>
      <c r="C40" s="179" t="s">
        <v>146</v>
      </c>
      <c r="D40" s="205" t="s">
        <v>128</v>
      </c>
      <c r="E40" s="184">
        <v>10000</v>
      </c>
      <c r="F40" s="174"/>
      <c r="G40" s="336">
        <f t="shared" ref="G40:G48" si="2">G39-E40+F40</f>
        <v>30000</v>
      </c>
      <c r="H40" s="211" t="s">
        <v>131</v>
      </c>
      <c r="I40" s="177" t="s">
        <v>18</v>
      </c>
      <c r="J40" s="457" t="s">
        <v>258</v>
      </c>
      <c r="K40" s="434" t="s">
        <v>475</v>
      </c>
      <c r="L40" s="177" t="s">
        <v>45</v>
      </c>
      <c r="M40" s="177"/>
      <c r="N40" s="179" t="s">
        <v>260</v>
      </c>
    </row>
    <row r="41" spans="1:14" x14ac:dyDescent="0.25">
      <c r="A41" s="196">
        <v>44726</v>
      </c>
      <c r="B41" s="179" t="s">
        <v>145</v>
      </c>
      <c r="C41" s="179" t="s">
        <v>146</v>
      </c>
      <c r="D41" s="205" t="s">
        <v>128</v>
      </c>
      <c r="E41" s="184">
        <v>10000</v>
      </c>
      <c r="F41" s="174"/>
      <c r="G41" s="336">
        <f t="shared" si="2"/>
        <v>20000</v>
      </c>
      <c r="H41" s="211" t="s">
        <v>131</v>
      </c>
      <c r="I41" s="177" t="s">
        <v>18</v>
      </c>
      <c r="J41" s="457" t="s">
        <v>258</v>
      </c>
      <c r="K41" s="434" t="s">
        <v>475</v>
      </c>
      <c r="L41" s="177" t="s">
        <v>45</v>
      </c>
      <c r="M41" s="177"/>
      <c r="N41" s="179" t="s">
        <v>261</v>
      </c>
    </row>
    <row r="42" spans="1:14" x14ac:dyDescent="0.25">
      <c r="A42" s="196">
        <v>44726</v>
      </c>
      <c r="B42" s="179" t="s">
        <v>145</v>
      </c>
      <c r="C42" s="179" t="s">
        <v>146</v>
      </c>
      <c r="D42" s="205" t="s">
        <v>128</v>
      </c>
      <c r="E42" s="192">
        <v>10000</v>
      </c>
      <c r="F42" s="174"/>
      <c r="G42" s="336">
        <f t="shared" si="2"/>
        <v>10000</v>
      </c>
      <c r="H42" s="211" t="s">
        <v>131</v>
      </c>
      <c r="I42" s="177" t="s">
        <v>18</v>
      </c>
      <c r="J42" s="457" t="s">
        <v>258</v>
      </c>
      <c r="K42" s="434" t="s">
        <v>475</v>
      </c>
      <c r="L42" s="177" t="s">
        <v>45</v>
      </c>
      <c r="M42" s="177"/>
      <c r="N42" s="179" t="s">
        <v>262</v>
      </c>
    </row>
    <row r="43" spans="1:14" x14ac:dyDescent="0.25">
      <c r="A43" s="196">
        <v>44726</v>
      </c>
      <c r="B43" s="197" t="s">
        <v>143</v>
      </c>
      <c r="C43" s="197" t="s">
        <v>143</v>
      </c>
      <c r="D43" s="205" t="s">
        <v>128</v>
      </c>
      <c r="E43" s="184">
        <v>7000</v>
      </c>
      <c r="F43" s="174"/>
      <c r="G43" s="336">
        <f t="shared" si="2"/>
        <v>3000</v>
      </c>
      <c r="H43" s="211" t="s">
        <v>131</v>
      </c>
      <c r="I43" s="177" t="s">
        <v>18</v>
      </c>
      <c r="J43" s="457" t="s">
        <v>258</v>
      </c>
      <c r="K43" s="434" t="s">
        <v>475</v>
      </c>
      <c r="L43" s="177" t="s">
        <v>45</v>
      </c>
      <c r="M43" s="177"/>
      <c r="N43" s="179"/>
    </row>
    <row r="44" spans="1:14" x14ac:dyDescent="0.25">
      <c r="A44" s="196">
        <v>44727</v>
      </c>
      <c r="B44" s="197" t="s">
        <v>149</v>
      </c>
      <c r="C44" s="197" t="s">
        <v>49</v>
      </c>
      <c r="D44" s="205" t="s">
        <v>128</v>
      </c>
      <c r="E44" s="184"/>
      <c r="F44" s="174">
        <v>-3000</v>
      </c>
      <c r="G44" s="336">
        <f t="shared" si="2"/>
        <v>0</v>
      </c>
      <c r="H44" s="211" t="s">
        <v>131</v>
      </c>
      <c r="I44" s="177" t="s">
        <v>18</v>
      </c>
      <c r="J44" s="457" t="s">
        <v>258</v>
      </c>
      <c r="K44" s="434" t="s">
        <v>475</v>
      </c>
      <c r="L44" s="177" t="s">
        <v>45</v>
      </c>
      <c r="M44" s="177"/>
      <c r="N44" s="179"/>
    </row>
    <row r="45" spans="1:14" x14ac:dyDescent="0.25">
      <c r="A45" s="580">
        <v>44727</v>
      </c>
      <c r="B45" s="581" t="s">
        <v>165</v>
      </c>
      <c r="C45" s="581" t="s">
        <v>49</v>
      </c>
      <c r="D45" s="582" t="s">
        <v>128</v>
      </c>
      <c r="E45" s="591"/>
      <c r="F45" s="583">
        <v>63000</v>
      </c>
      <c r="G45" s="584">
        <f t="shared" si="2"/>
        <v>63000</v>
      </c>
      <c r="H45" s="592" t="s">
        <v>131</v>
      </c>
      <c r="I45" s="586" t="s">
        <v>18</v>
      </c>
      <c r="J45" s="587" t="s">
        <v>274</v>
      </c>
      <c r="K45" s="434" t="s">
        <v>475</v>
      </c>
      <c r="L45" s="586" t="s">
        <v>45</v>
      </c>
      <c r="M45" s="586"/>
      <c r="N45" s="595"/>
    </row>
    <row r="46" spans="1:14" x14ac:dyDescent="0.25">
      <c r="A46" s="196">
        <v>44727</v>
      </c>
      <c r="B46" s="179" t="s">
        <v>145</v>
      </c>
      <c r="C46" s="179" t="s">
        <v>146</v>
      </c>
      <c r="D46" s="198" t="s">
        <v>128</v>
      </c>
      <c r="E46" s="192">
        <v>8000</v>
      </c>
      <c r="F46" s="174"/>
      <c r="G46" s="336">
        <f t="shared" si="2"/>
        <v>55000</v>
      </c>
      <c r="H46" s="211" t="s">
        <v>131</v>
      </c>
      <c r="I46" s="177" t="s">
        <v>18</v>
      </c>
      <c r="J46" s="457" t="s">
        <v>274</v>
      </c>
      <c r="K46" s="434" t="s">
        <v>475</v>
      </c>
      <c r="L46" s="177" t="s">
        <v>45</v>
      </c>
      <c r="M46" s="177"/>
      <c r="N46" s="179" t="s">
        <v>159</v>
      </c>
    </row>
    <row r="47" spans="1:14" x14ac:dyDescent="0.25">
      <c r="A47" s="196">
        <v>44727</v>
      </c>
      <c r="B47" s="179" t="s">
        <v>145</v>
      </c>
      <c r="C47" s="179" t="s">
        <v>146</v>
      </c>
      <c r="D47" s="198" t="s">
        <v>128</v>
      </c>
      <c r="E47" s="192">
        <v>10000</v>
      </c>
      <c r="F47" s="174"/>
      <c r="G47" s="336">
        <f t="shared" si="2"/>
        <v>45000</v>
      </c>
      <c r="H47" s="211" t="s">
        <v>131</v>
      </c>
      <c r="I47" s="177" t="s">
        <v>18</v>
      </c>
      <c r="J47" s="457" t="s">
        <v>274</v>
      </c>
      <c r="K47" s="434" t="s">
        <v>475</v>
      </c>
      <c r="L47" s="177" t="s">
        <v>45</v>
      </c>
      <c r="M47" s="177"/>
      <c r="N47" s="179" t="s">
        <v>275</v>
      </c>
    </row>
    <row r="48" spans="1:14" x14ac:dyDescent="0.25">
      <c r="A48" s="196">
        <v>44727</v>
      </c>
      <c r="B48" s="179" t="s">
        <v>145</v>
      </c>
      <c r="C48" s="179" t="s">
        <v>146</v>
      </c>
      <c r="D48" s="198" t="s">
        <v>128</v>
      </c>
      <c r="E48" s="184">
        <v>10000</v>
      </c>
      <c r="F48" s="174"/>
      <c r="G48" s="336">
        <f t="shared" si="2"/>
        <v>35000</v>
      </c>
      <c r="H48" s="211" t="s">
        <v>131</v>
      </c>
      <c r="I48" s="177" t="s">
        <v>18</v>
      </c>
      <c r="J48" s="457" t="s">
        <v>274</v>
      </c>
      <c r="K48" s="434" t="s">
        <v>475</v>
      </c>
      <c r="L48" s="177" t="s">
        <v>45</v>
      </c>
      <c r="M48" s="177"/>
      <c r="N48" s="179" t="s">
        <v>276</v>
      </c>
    </row>
    <row r="49" spans="1:14" x14ac:dyDescent="0.25">
      <c r="A49" s="196">
        <v>44727</v>
      </c>
      <c r="B49" s="179" t="s">
        <v>145</v>
      </c>
      <c r="C49" s="179" t="s">
        <v>146</v>
      </c>
      <c r="D49" s="198" t="s">
        <v>128</v>
      </c>
      <c r="E49" s="192">
        <v>15000</v>
      </c>
      <c r="F49" s="174"/>
      <c r="G49" s="336">
        <f t="shared" si="0"/>
        <v>20000</v>
      </c>
      <c r="H49" s="211" t="s">
        <v>131</v>
      </c>
      <c r="I49" s="177" t="s">
        <v>18</v>
      </c>
      <c r="J49" s="457" t="s">
        <v>274</v>
      </c>
      <c r="K49" s="434" t="s">
        <v>475</v>
      </c>
      <c r="L49" s="177" t="s">
        <v>45</v>
      </c>
      <c r="M49" s="177"/>
      <c r="N49" s="179" t="s">
        <v>277</v>
      </c>
    </row>
    <row r="50" spans="1:14" x14ac:dyDescent="0.25">
      <c r="A50" s="196">
        <v>44727</v>
      </c>
      <c r="B50" s="179" t="s">
        <v>145</v>
      </c>
      <c r="C50" s="179" t="s">
        <v>146</v>
      </c>
      <c r="D50" s="198" t="s">
        <v>128</v>
      </c>
      <c r="E50" s="192">
        <v>12000</v>
      </c>
      <c r="F50" s="174"/>
      <c r="G50" s="336">
        <f t="shared" si="0"/>
        <v>8000</v>
      </c>
      <c r="H50" s="211" t="s">
        <v>131</v>
      </c>
      <c r="I50" s="177" t="s">
        <v>18</v>
      </c>
      <c r="J50" s="457" t="s">
        <v>274</v>
      </c>
      <c r="K50" s="434" t="s">
        <v>475</v>
      </c>
      <c r="L50" s="177" t="s">
        <v>45</v>
      </c>
      <c r="M50" s="177"/>
      <c r="N50" s="179" t="s">
        <v>278</v>
      </c>
    </row>
    <row r="51" spans="1:14" ht="17.25" customHeight="1" x14ac:dyDescent="0.25">
      <c r="A51" s="196">
        <v>44728</v>
      </c>
      <c r="B51" s="179" t="s">
        <v>149</v>
      </c>
      <c r="C51" s="179" t="s">
        <v>49</v>
      </c>
      <c r="D51" s="205" t="s">
        <v>128</v>
      </c>
      <c r="E51" s="184"/>
      <c r="F51" s="174">
        <v>-8000</v>
      </c>
      <c r="G51" s="336">
        <f t="shared" si="0"/>
        <v>0</v>
      </c>
      <c r="H51" s="211" t="s">
        <v>131</v>
      </c>
      <c r="I51" s="177" t="s">
        <v>18</v>
      </c>
      <c r="J51" s="457" t="s">
        <v>274</v>
      </c>
      <c r="K51" s="434" t="s">
        <v>475</v>
      </c>
      <c r="L51" s="177" t="s">
        <v>45</v>
      </c>
      <c r="M51" s="177"/>
      <c r="N51" s="179"/>
    </row>
    <row r="52" spans="1:14" x14ac:dyDescent="0.25">
      <c r="A52" s="580">
        <v>44728</v>
      </c>
      <c r="B52" s="595" t="s">
        <v>165</v>
      </c>
      <c r="C52" s="595" t="s">
        <v>49</v>
      </c>
      <c r="D52" s="597" t="s">
        <v>128</v>
      </c>
      <c r="E52" s="590"/>
      <c r="F52" s="583">
        <v>59000</v>
      </c>
      <c r="G52" s="584">
        <f t="shared" si="0"/>
        <v>59000</v>
      </c>
      <c r="H52" s="592" t="s">
        <v>131</v>
      </c>
      <c r="I52" s="586" t="s">
        <v>18</v>
      </c>
      <c r="J52" s="587" t="s">
        <v>281</v>
      </c>
      <c r="K52" s="434" t="s">
        <v>475</v>
      </c>
      <c r="L52" s="586" t="s">
        <v>45</v>
      </c>
      <c r="M52" s="586"/>
      <c r="N52" s="595"/>
    </row>
    <row r="53" spans="1:14" x14ac:dyDescent="0.25">
      <c r="A53" s="196">
        <v>44728</v>
      </c>
      <c r="B53" s="179" t="s">
        <v>145</v>
      </c>
      <c r="C53" s="179" t="s">
        <v>146</v>
      </c>
      <c r="D53" s="205" t="s">
        <v>128</v>
      </c>
      <c r="E53" s="192">
        <v>8000</v>
      </c>
      <c r="F53" s="174"/>
      <c r="G53" s="336">
        <f t="shared" si="0"/>
        <v>51000</v>
      </c>
      <c r="H53" s="211" t="s">
        <v>131</v>
      </c>
      <c r="I53" s="177" t="s">
        <v>18</v>
      </c>
      <c r="J53" s="457" t="s">
        <v>281</v>
      </c>
      <c r="K53" s="434" t="s">
        <v>475</v>
      </c>
      <c r="L53" s="177" t="s">
        <v>45</v>
      </c>
      <c r="M53" s="177"/>
      <c r="N53" s="179" t="s">
        <v>159</v>
      </c>
    </row>
    <row r="54" spans="1:14" x14ac:dyDescent="0.25">
      <c r="A54" s="196">
        <v>44728</v>
      </c>
      <c r="B54" s="179" t="s">
        <v>145</v>
      </c>
      <c r="C54" s="179" t="s">
        <v>146</v>
      </c>
      <c r="D54" s="205" t="s">
        <v>128</v>
      </c>
      <c r="E54" s="192">
        <v>10000</v>
      </c>
      <c r="F54" s="174"/>
      <c r="G54" s="336">
        <f t="shared" si="0"/>
        <v>41000</v>
      </c>
      <c r="H54" s="211" t="s">
        <v>131</v>
      </c>
      <c r="I54" s="177" t="s">
        <v>18</v>
      </c>
      <c r="J54" s="457" t="s">
        <v>281</v>
      </c>
      <c r="K54" s="434" t="s">
        <v>475</v>
      </c>
      <c r="L54" s="177" t="s">
        <v>45</v>
      </c>
      <c r="M54" s="177"/>
      <c r="N54" s="179" t="s">
        <v>282</v>
      </c>
    </row>
    <row r="55" spans="1:14" x14ac:dyDescent="0.25">
      <c r="A55" s="196">
        <v>44728</v>
      </c>
      <c r="B55" s="179" t="s">
        <v>145</v>
      </c>
      <c r="C55" s="179" t="s">
        <v>146</v>
      </c>
      <c r="D55" s="205" t="s">
        <v>128</v>
      </c>
      <c r="E55" s="192">
        <v>5000</v>
      </c>
      <c r="F55" s="174"/>
      <c r="G55" s="336">
        <f t="shared" si="0"/>
        <v>36000</v>
      </c>
      <c r="H55" s="211" t="s">
        <v>131</v>
      </c>
      <c r="I55" s="177" t="s">
        <v>18</v>
      </c>
      <c r="J55" s="457" t="s">
        <v>281</v>
      </c>
      <c r="K55" s="434" t="s">
        <v>475</v>
      </c>
      <c r="L55" s="177" t="s">
        <v>45</v>
      </c>
      <c r="M55" s="177"/>
      <c r="N55" s="179" t="s">
        <v>283</v>
      </c>
    </row>
    <row r="56" spans="1:14" x14ac:dyDescent="0.25">
      <c r="A56" s="196">
        <v>44728</v>
      </c>
      <c r="B56" s="179" t="s">
        <v>145</v>
      </c>
      <c r="C56" s="179" t="s">
        <v>146</v>
      </c>
      <c r="D56" s="205" t="s">
        <v>128</v>
      </c>
      <c r="E56" s="184">
        <v>10000</v>
      </c>
      <c r="F56" s="174"/>
      <c r="G56" s="336">
        <f>G55-E56+F56</f>
        <v>26000</v>
      </c>
      <c r="H56" s="211" t="s">
        <v>131</v>
      </c>
      <c r="I56" s="177" t="s">
        <v>18</v>
      </c>
      <c r="J56" s="457" t="s">
        <v>281</v>
      </c>
      <c r="K56" s="434" t="s">
        <v>475</v>
      </c>
      <c r="L56" s="177" t="s">
        <v>45</v>
      </c>
      <c r="M56" s="177"/>
      <c r="N56" s="179" t="s">
        <v>284</v>
      </c>
    </row>
    <row r="57" spans="1:14" x14ac:dyDescent="0.25">
      <c r="A57" s="196">
        <v>44728</v>
      </c>
      <c r="B57" s="179" t="s">
        <v>145</v>
      </c>
      <c r="C57" s="179" t="s">
        <v>146</v>
      </c>
      <c r="D57" s="205" t="s">
        <v>128</v>
      </c>
      <c r="E57" s="184">
        <v>9000</v>
      </c>
      <c r="F57" s="174"/>
      <c r="G57" s="336">
        <f t="shared" ref="G57:G61" si="3">G56-E57+F57</f>
        <v>17000</v>
      </c>
      <c r="H57" s="211" t="s">
        <v>131</v>
      </c>
      <c r="I57" s="177" t="s">
        <v>18</v>
      </c>
      <c r="J57" s="457" t="s">
        <v>281</v>
      </c>
      <c r="K57" s="434" t="s">
        <v>475</v>
      </c>
      <c r="L57" s="177" t="s">
        <v>45</v>
      </c>
      <c r="M57" s="177"/>
      <c r="N57" s="179" t="s">
        <v>285</v>
      </c>
    </row>
    <row r="58" spans="1:14" x14ac:dyDescent="0.25">
      <c r="A58" s="196">
        <v>44728</v>
      </c>
      <c r="B58" s="197" t="s">
        <v>143</v>
      </c>
      <c r="C58" s="197" t="s">
        <v>143</v>
      </c>
      <c r="D58" s="198" t="s">
        <v>128</v>
      </c>
      <c r="E58" s="184">
        <v>7000</v>
      </c>
      <c r="F58" s="174"/>
      <c r="G58" s="336">
        <f t="shared" si="3"/>
        <v>10000</v>
      </c>
      <c r="H58" s="211" t="s">
        <v>131</v>
      </c>
      <c r="I58" s="177" t="s">
        <v>18</v>
      </c>
      <c r="J58" s="457" t="s">
        <v>281</v>
      </c>
      <c r="K58" s="434" t="s">
        <v>475</v>
      </c>
      <c r="L58" s="177" t="s">
        <v>45</v>
      </c>
      <c r="M58" s="177"/>
      <c r="N58" s="179"/>
    </row>
    <row r="59" spans="1:14" x14ac:dyDescent="0.25">
      <c r="A59" s="196">
        <v>44729</v>
      </c>
      <c r="B59" s="197" t="s">
        <v>149</v>
      </c>
      <c r="C59" s="197" t="s">
        <v>49</v>
      </c>
      <c r="D59" s="198" t="s">
        <v>128</v>
      </c>
      <c r="E59" s="184"/>
      <c r="F59" s="174">
        <v>-10000</v>
      </c>
      <c r="G59" s="336">
        <f t="shared" si="3"/>
        <v>0</v>
      </c>
      <c r="H59" s="211" t="s">
        <v>131</v>
      </c>
      <c r="I59" s="177" t="s">
        <v>18</v>
      </c>
      <c r="J59" s="457" t="s">
        <v>281</v>
      </c>
      <c r="K59" s="434" t="s">
        <v>475</v>
      </c>
      <c r="L59" s="177" t="s">
        <v>45</v>
      </c>
      <c r="M59" s="177"/>
      <c r="N59" s="179"/>
    </row>
    <row r="60" spans="1:14" x14ac:dyDescent="0.25">
      <c r="A60" s="580">
        <v>44729</v>
      </c>
      <c r="B60" s="581" t="s">
        <v>116</v>
      </c>
      <c r="C60" s="581" t="s">
        <v>49</v>
      </c>
      <c r="D60" s="582" t="s">
        <v>128</v>
      </c>
      <c r="E60" s="591"/>
      <c r="F60" s="583">
        <v>64000</v>
      </c>
      <c r="G60" s="584">
        <f t="shared" si="3"/>
        <v>64000</v>
      </c>
      <c r="H60" s="592" t="s">
        <v>131</v>
      </c>
      <c r="I60" s="586" t="s">
        <v>18</v>
      </c>
      <c r="J60" s="587" t="s">
        <v>289</v>
      </c>
      <c r="K60" s="434" t="s">
        <v>475</v>
      </c>
      <c r="L60" s="586" t="s">
        <v>45</v>
      </c>
      <c r="M60" s="586"/>
      <c r="N60" s="595"/>
    </row>
    <row r="61" spans="1:14" x14ac:dyDescent="0.25">
      <c r="A61" s="196">
        <v>44729</v>
      </c>
      <c r="B61" s="197" t="s">
        <v>145</v>
      </c>
      <c r="C61" s="197" t="s">
        <v>146</v>
      </c>
      <c r="D61" s="198" t="s">
        <v>128</v>
      </c>
      <c r="E61" s="184">
        <v>9000</v>
      </c>
      <c r="F61" s="174"/>
      <c r="G61" s="336">
        <f t="shared" si="3"/>
        <v>55000</v>
      </c>
      <c r="H61" s="211" t="s">
        <v>131</v>
      </c>
      <c r="I61" s="177" t="s">
        <v>18</v>
      </c>
      <c r="J61" s="457" t="s">
        <v>289</v>
      </c>
      <c r="K61" s="434" t="s">
        <v>475</v>
      </c>
      <c r="L61" s="177" t="s">
        <v>45</v>
      </c>
      <c r="M61" s="177"/>
      <c r="N61" s="179"/>
    </row>
    <row r="62" spans="1:14" x14ac:dyDescent="0.25">
      <c r="A62" s="196">
        <v>44729</v>
      </c>
      <c r="B62" s="197" t="s">
        <v>145</v>
      </c>
      <c r="C62" s="197" t="s">
        <v>146</v>
      </c>
      <c r="D62" s="198" t="s">
        <v>128</v>
      </c>
      <c r="E62" s="183">
        <v>15000</v>
      </c>
      <c r="F62" s="186"/>
      <c r="G62" s="336">
        <f t="shared" si="0"/>
        <v>40000</v>
      </c>
      <c r="H62" s="211" t="s">
        <v>131</v>
      </c>
      <c r="I62" s="177" t="s">
        <v>18</v>
      </c>
      <c r="J62" s="457" t="s">
        <v>289</v>
      </c>
      <c r="K62" s="434" t="s">
        <v>475</v>
      </c>
      <c r="L62" s="177" t="s">
        <v>45</v>
      </c>
      <c r="M62" s="177"/>
      <c r="N62" s="179"/>
    </row>
    <row r="63" spans="1:14" x14ac:dyDescent="0.25">
      <c r="A63" s="196">
        <v>44729</v>
      </c>
      <c r="B63" s="197" t="s">
        <v>145</v>
      </c>
      <c r="C63" s="197" t="s">
        <v>146</v>
      </c>
      <c r="D63" s="198" t="s">
        <v>128</v>
      </c>
      <c r="E63" s="174">
        <v>9000</v>
      </c>
      <c r="F63" s="174"/>
      <c r="G63" s="336">
        <f t="shared" si="0"/>
        <v>31000</v>
      </c>
      <c r="H63" s="211" t="s">
        <v>131</v>
      </c>
      <c r="I63" s="177" t="s">
        <v>18</v>
      </c>
      <c r="J63" s="457" t="s">
        <v>289</v>
      </c>
      <c r="K63" s="434" t="s">
        <v>475</v>
      </c>
      <c r="L63" s="177" t="s">
        <v>45</v>
      </c>
      <c r="M63" s="177"/>
      <c r="N63" s="179"/>
    </row>
    <row r="64" spans="1:14" x14ac:dyDescent="0.25">
      <c r="A64" s="196">
        <v>44729</v>
      </c>
      <c r="B64" s="197" t="s">
        <v>145</v>
      </c>
      <c r="C64" s="197" t="s">
        <v>146</v>
      </c>
      <c r="D64" s="198" t="s">
        <v>128</v>
      </c>
      <c r="E64" s="192">
        <v>5000</v>
      </c>
      <c r="F64" s="540"/>
      <c r="G64" s="336">
        <f t="shared" si="0"/>
        <v>26000</v>
      </c>
      <c r="H64" s="211" t="s">
        <v>131</v>
      </c>
      <c r="I64" s="177" t="s">
        <v>18</v>
      </c>
      <c r="J64" s="457" t="s">
        <v>289</v>
      </c>
      <c r="K64" s="434" t="s">
        <v>475</v>
      </c>
      <c r="L64" s="177" t="s">
        <v>45</v>
      </c>
      <c r="M64" s="177"/>
      <c r="N64" s="179"/>
    </row>
    <row r="65" spans="1:14" ht="15.75" thickBot="1" x14ac:dyDescent="0.3">
      <c r="A65" s="196">
        <v>44729</v>
      </c>
      <c r="B65" s="179" t="s">
        <v>149</v>
      </c>
      <c r="C65" s="179" t="s">
        <v>49</v>
      </c>
      <c r="D65" s="205" t="s">
        <v>128</v>
      </c>
      <c r="E65" s="612"/>
      <c r="F65" s="557">
        <v>-26000</v>
      </c>
      <c r="G65" s="613">
        <f t="shared" si="0"/>
        <v>0</v>
      </c>
      <c r="H65" s="211" t="s">
        <v>131</v>
      </c>
      <c r="I65" s="177" t="s">
        <v>18</v>
      </c>
      <c r="J65" s="457" t="s">
        <v>289</v>
      </c>
      <c r="K65" s="434" t="s">
        <v>475</v>
      </c>
      <c r="L65" s="177" t="s">
        <v>45</v>
      </c>
      <c r="M65" s="177"/>
      <c r="N65" s="179"/>
    </row>
    <row r="66" spans="1:14" ht="15.75" thickBot="1" x14ac:dyDescent="0.3">
      <c r="A66" s="177"/>
      <c r="B66" s="177"/>
      <c r="C66" s="177"/>
      <c r="D66" s="189"/>
      <c r="E66" s="614">
        <f>SUM(E4:E65)</f>
        <v>440000</v>
      </c>
      <c r="F66" s="559">
        <f>SUM(F4:F65)+G4</f>
        <v>440000</v>
      </c>
      <c r="G66" s="560">
        <f>F66-E66</f>
        <v>0</v>
      </c>
      <c r="H66" s="214"/>
      <c r="I66" s="177"/>
      <c r="J66" s="177"/>
      <c r="K66" s="434"/>
      <c r="L66" s="177"/>
      <c r="M66" s="177"/>
      <c r="N66" s="179"/>
    </row>
    <row r="67" spans="1:14" x14ac:dyDescent="0.25">
      <c r="A67" s="177"/>
      <c r="B67" s="177"/>
      <c r="C67" s="177"/>
      <c r="D67" s="177"/>
      <c r="E67" s="540"/>
      <c r="F67" s="540"/>
      <c r="G67" s="558"/>
      <c r="H67" s="214"/>
      <c r="I67" s="177"/>
      <c r="J67" s="177"/>
      <c r="K67" s="434"/>
      <c r="L67" s="177"/>
      <c r="M67" s="177"/>
      <c r="N67" s="179"/>
    </row>
    <row r="68" spans="1:14" x14ac:dyDescent="0.25">
      <c r="A68" s="177"/>
      <c r="B68" s="177"/>
      <c r="C68" s="177"/>
      <c r="D68" s="177"/>
      <c r="E68" s="372"/>
      <c r="F68" s="372"/>
      <c r="G68" s="372"/>
      <c r="H68" s="177"/>
      <c r="I68" s="177"/>
      <c r="J68" s="177"/>
      <c r="K68" s="177"/>
      <c r="L68" s="177"/>
      <c r="M68" s="177"/>
      <c r="N68" s="179"/>
    </row>
    <row r="69" spans="1:14" x14ac:dyDescent="0.25">
      <c r="A69" s="177"/>
      <c r="B69" s="177"/>
      <c r="C69" s="177"/>
      <c r="D69" s="177"/>
      <c r="E69" s="372"/>
      <c r="F69" s="372"/>
      <c r="G69" s="372"/>
      <c r="H69" s="177"/>
      <c r="I69" s="177"/>
      <c r="J69" s="177"/>
      <c r="K69" s="177"/>
      <c r="L69" s="177"/>
      <c r="M69" s="177"/>
      <c r="N69" s="179"/>
    </row>
    <row r="70" spans="1:14" x14ac:dyDescent="0.25">
      <c r="A70" s="177"/>
      <c r="B70" s="177"/>
      <c r="C70" s="177"/>
      <c r="D70" s="177"/>
      <c r="E70" s="372"/>
      <c r="F70" s="372"/>
      <c r="G70" s="372"/>
      <c r="H70" s="177"/>
      <c r="I70" s="177"/>
      <c r="J70" s="177"/>
      <c r="K70" s="177"/>
      <c r="L70" s="177"/>
      <c r="M70" s="177"/>
      <c r="N70" s="179"/>
    </row>
    <row r="71" spans="1:14" x14ac:dyDescent="0.25">
      <c r="A71" s="177"/>
      <c r="B71" s="177"/>
      <c r="C71" s="177"/>
      <c r="D71" s="177"/>
      <c r="E71" s="372"/>
      <c r="F71" s="372"/>
      <c r="G71" s="372"/>
      <c r="H71" s="177"/>
      <c r="I71" s="177"/>
      <c r="J71" s="177"/>
      <c r="K71" s="177"/>
      <c r="L71" s="177"/>
      <c r="M71" s="177"/>
      <c r="N71" s="179"/>
    </row>
    <row r="72" spans="1:14" x14ac:dyDescent="0.25">
      <c r="A72" s="177"/>
      <c r="B72" s="177"/>
      <c r="C72" s="177"/>
      <c r="D72" s="177"/>
      <c r="E72" s="372"/>
      <c r="F72" s="372"/>
      <c r="G72" s="372"/>
      <c r="H72" s="177"/>
      <c r="I72" s="177"/>
      <c r="J72" s="177"/>
      <c r="K72" s="177"/>
      <c r="L72" s="177"/>
      <c r="M72" s="177"/>
      <c r="N72" s="179"/>
    </row>
    <row r="73" spans="1:14" x14ac:dyDescent="0.25">
      <c r="A73" s="177"/>
      <c r="B73" s="177"/>
      <c r="C73" s="177"/>
      <c r="D73" s="177"/>
      <c r="E73" s="372"/>
      <c r="F73" s="372"/>
      <c r="G73" s="372"/>
      <c r="H73" s="177"/>
      <c r="I73" s="177"/>
      <c r="J73" s="177"/>
      <c r="K73" s="177"/>
      <c r="L73" s="177"/>
      <c r="M73" s="177"/>
      <c r="N73" s="179"/>
    </row>
    <row r="74" spans="1:14" x14ac:dyDescent="0.25">
      <c r="A74" s="25"/>
      <c r="B74" s="25"/>
      <c r="C74" s="25"/>
      <c r="D74" s="25"/>
      <c r="E74" s="338"/>
      <c r="F74" s="338"/>
      <c r="G74" s="338"/>
      <c r="H74" s="25"/>
      <c r="I74" s="25"/>
      <c r="J74" s="25"/>
      <c r="K74" s="25"/>
      <c r="L74" s="25"/>
      <c r="M74" s="25"/>
      <c r="N74" s="24"/>
    </row>
    <row r="75" spans="1:14" x14ac:dyDescent="0.25">
      <c r="A75" s="25"/>
      <c r="B75" s="25"/>
      <c r="C75" s="25"/>
      <c r="D75" s="25"/>
      <c r="E75" s="338"/>
      <c r="F75" s="338"/>
      <c r="G75" s="338"/>
      <c r="H75" s="25"/>
      <c r="I75" s="25"/>
      <c r="J75" s="25"/>
      <c r="K75" s="25"/>
      <c r="L75" s="25"/>
      <c r="M75" s="25"/>
      <c r="N75" s="24"/>
    </row>
    <row r="76" spans="1:14" x14ac:dyDescent="0.25">
      <c r="A76" s="25"/>
      <c r="B76" s="25"/>
      <c r="C76" s="25"/>
      <c r="D76" s="25"/>
      <c r="E76" s="338"/>
      <c r="F76" s="338"/>
      <c r="G76" s="338"/>
      <c r="H76" s="25"/>
      <c r="I76" s="25"/>
      <c r="J76" s="25"/>
      <c r="K76" s="25"/>
      <c r="L76" s="25"/>
      <c r="M76" s="25"/>
      <c r="N76" s="24"/>
    </row>
    <row r="77" spans="1:14" x14ac:dyDescent="0.25">
      <c r="A77" s="25"/>
      <c r="B77" s="25"/>
      <c r="C77" s="25"/>
      <c r="D77" s="25"/>
      <c r="E77" s="338"/>
      <c r="F77" s="338"/>
      <c r="G77" s="338"/>
      <c r="H77" s="25"/>
      <c r="I77" s="25"/>
      <c r="J77" s="25"/>
      <c r="K77" s="25"/>
      <c r="L77" s="25"/>
      <c r="M77" s="25"/>
      <c r="N77"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topLeftCell="E117" zoomScale="117" zoomScaleNormal="85" workbookViewId="0">
      <selection activeCell="L126" sqref="L126"/>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7" bestFit="1" customWidth="1"/>
    <col min="7" max="7" width="18.7109375" style="337"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161</v>
      </c>
      <c r="B2" s="711"/>
      <c r="C2" s="711"/>
      <c r="D2" s="711"/>
      <c r="E2" s="711"/>
      <c r="F2" s="711"/>
      <c r="G2" s="711"/>
      <c r="H2" s="711"/>
      <c r="I2" s="711"/>
      <c r="J2" s="711"/>
      <c r="K2" s="711"/>
      <c r="L2" s="711"/>
      <c r="M2" s="711"/>
      <c r="N2" s="711"/>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65">
        <v>44713</v>
      </c>
      <c r="B4" s="466" t="s">
        <v>134</v>
      </c>
      <c r="C4" s="466"/>
      <c r="D4" s="516"/>
      <c r="E4" s="517"/>
      <c r="F4" s="517"/>
      <c r="G4" s="518">
        <v>0</v>
      </c>
      <c r="H4" s="519"/>
      <c r="I4" s="520"/>
      <c r="J4" s="521"/>
      <c r="K4" s="522"/>
      <c r="L4" s="213"/>
      <c r="M4" s="523"/>
      <c r="N4" s="524"/>
    </row>
    <row r="5" spans="1:14" s="22" customFormat="1" ht="13.5" customHeight="1" x14ac:dyDescent="0.25">
      <c r="A5" s="580">
        <v>44719</v>
      </c>
      <c r="B5" s="581" t="s">
        <v>116</v>
      </c>
      <c r="C5" s="581" t="s">
        <v>49</v>
      </c>
      <c r="D5" s="582" t="s">
        <v>128</v>
      </c>
      <c r="E5" s="583"/>
      <c r="F5" s="583">
        <v>27000</v>
      </c>
      <c r="G5" s="584">
        <f>G4-E5+F5</f>
        <v>27000</v>
      </c>
      <c r="H5" s="585" t="s">
        <v>130</v>
      </c>
      <c r="I5" s="585" t="s">
        <v>18</v>
      </c>
      <c r="J5" s="587" t="s">
        <v>157</v>
      </c>
      <c r="K5" s="434" t="s">
        <v>475</v>
      </c>
      <c r="L5" s="581" t="s">
        <v>45</v>
      </c>
      <c r="M5" s="596"/>
      <c r="N5" s="588"/>
    </row>
    <row r="6" spans="1:14" s="22" customFormat="1" ht="13.5" customHeight="1" x14ac:dyDescent="0.25">
      <c r="A6" s="196">
        <v>44719</v>
      </c>
      <c r="B6" s="197" t="s">
        <v>145</v>
      </c>
      <c r="C6" s="197" t="s">
        <v>146</v>
      </c>
      <c r="D6" s="198" t="s">
        <v>128</v>
      </c>
      <c r="E6" s="174">
        <v>10000</v>
      </c>
      <c r="F6" s="174"/>
      <c r="G6" s="336">
        <f t="shared" ref="G6:G69" si="0">G5-E6+F6</f>
        <v>17000</v>
      </c>
      <c r="H6" s="570" t="s">
        <v>130</v>
      </c>
      <c r="I6" s="322" t="s">
        <v>18</v>
      </c>
      <c r="J6" s="457" t="s">
        <v>157</v>
      </c>
      <c r="K6" s="434" t="s">
        <v>475</v>
      </c>
      <c r="L6" s="434" t="s">
        <v>45</v>
      </c>
      <c r="M6" s="567"/>
      <c r="N6" s="568" t="s">
        <v>159</v>
      </c>
    </row>
    <row r="7" spans="1:14" x14ac:dyDescent="0.25">
      <c r="A7" s="196">
        <v>44719</v>
      </c>
      <c r="B7" s="197" t="s">
        <v>145</v>
      </c>
      <c r="C7" s="197" t="s">
        <v>146</v>
      </c>
      <c r="D7" s="198" t="s">
        <v>128</v>
      </c>
      <c r="E7" s="174">
        <v>10000</v>
      </c>
      <c r="F7" s="174"/>
      <c r="G7" s="336">
        <f>G6-E7+F7</f>
        <v>7000</v>
      </c>
      <c r="H7" s="570" t="s">
        <v>130</v>
      </c>
      <c r="I7" s="177" t="s">
        <v>18</v>
      </c>
      <c r="J7" s="457" t="s">
        <v>157</v>
      </c>
      <c r="K7" s="434" t="s">
        <v>475</v>
      </c>
      <c r="L7" s="177" t="s">
        <v>45</v>
      </c>
      <c r="M7" s="177"/>
      <c r="N7" s="568" t="s">
        <v>162</v>
      </c>
    </row>
    <row r="8" spans="1:14" x14ac:dyDescent="0.25">
      <c r="A8" s="196">
        <v>44719</v>
      </c>
      <c r="B8" s="197" t="s">
        <v>145</v>
      </c>
      <c r="C8" s="197" t="s">
        <v>146</v>
      </c>
      <c r="D8" s="198" t="s">
        <v>128</v>
      </c>
      <c r="E8" s="174">
        <v>7000</v>
      </c>
      <c r="F8" s="174"/>
      <c r="G8" s="336">
        <f t="shared" ref="G8:G14" si="1">G7-E8+F8</f>
        <v>0</v>
      </c>
      <c r="H8" s="570" t="s">
        <v>130</v>
      </c>
      <c r="I8" s="177" t="s">
        <v>18</v>
      </c>
      <c r="J8" s="457" t="s">
        <v>157</v>
      </c>
      <c r="K8" s="434" t="s">
        <v>475</v>
      </c>
      <c r="L8" s="177" t="s">
        <v>45</v>
      </c>
      <c r="M8" s="177"/>
      <c r="N8" s="568" t="s">
        <v>163</v>
      </c>
    </row>
    <row r="9" spans="1:14" x14ac:dyDescent="0.25">
      <c r="A9" s="580">
        <v>44720</v>
      </c>
      <c r="B9" s="581" t="s">
        <v>116</v>
      </c>
      <c r="C9" s="581" t="s">
        <v>49</v>
      </c>
      <c r="D9" s="582" t="s">
        <v>128</v>
      </c>
      <c r="E9" s="583"/>
      <c r="F9" s="583">
        <v>50000</v>
      </c>
      <c r="G9" s="584">
        <f t="shared" si="1"/>
        <v>50000</v>
      </c>
      <c r="H9" s="585" t="s">
        <v>130</v>
      </c>
      <c r="I9" s="586" t="s">
        <v>18</v>
      </c>
      <c r="J9" s="587" t="s">
        <v>201</v>
      </c>
      <c r="K9" s="434" t="s">
        <v>475</v>
      </c>
      <c r="L9" s="586" t="s">
        <v>45</v>
      </c>
      <c r="M9" s="586"/>
      <c r="N9" s="588"/>
    </row>
    <row r="10" spans="1:14" x14ac:dyDescent="0.25">
      <c r="A10" s="196">
        <v>44720</v>
      </c>
      <c r="B10" s="197" t="s">
        <v>145</v>
      </c>
      <c r="C10" s="197" t="s">
        <v>146</v>
      </c>
      <c r="D10" s="198" t="s">
        <v>128</v>
      </c>
      <c r="E10" s="174">
        <v>10000</v>
      </c>
      <c r="F10" s="174"/>
      <c r="G10" s="336">
        <f t="shared" si="1"/>
        <v>40000</v>
      </c>
      <c r="H10" s="570" t="s">
        <v>130</v>
      </c>
      <c r="I10" s="177" t="s">
        <v>18</v>
      </c>
      <c r="J10" s="457" t="s">
        <v>201</v>
      </c>
      <c r="K10" s="434" t="s">
        <v>475</v>
      </c>
      <c r="L10" s="177" t="s">
        <v>45</v>
      </c>
      <c r="M10" s="177"/>
      <c r="N10" s="568" t="s">
        <v>159</v>
      </c>
    </row>
    <row r="11" spans="1:14" x14ac:dyDescent="0.25">
      <c r="A11" s="196">
        <v>44720</v>
      </c>
      <c r="B11" s="197" t="s">
        <v>145</v>
      </c>
      <c r="C11" s="197" t="s">
        <v>146</v>
      </c>
      <c r="D11" s="198" t="s">
        <v>128</v>
      </c>
      <c r="E11" s="174">
        <v>10000</v>
      </c>
      <c r="F11" s="174"/>
      <c r="G11" s="336">
        <f t="shared" si="1"/>
        <v>30000</v>
      </c>
      <c r="H11" s="570" t="s">
        <v>130</v>
      </c>
      <c r="I11" s="177" t="s">
        <v>18</v>
      </c>
      <c r="J11" s="457" t="s">
        <v>201</v>
      </c>
      <c r="K11" s="434" t="s">
        <v>475</v>
      </c>
      <c r="L11" s="177" t="s">
        <v>45</v>
      </c>
      <c r="M11" s="177"/>
      <c r="N11" s="568" t="s">
        <v>202</v>
      </c>
    </row>
    <row r="12" spans="1:14" x14ac:dyDescent="0.25">
      <c r="A12" s="196">
        <v>44720</v>
      </c>
      <c r="B12" s="197" t="s">
        <v>145</v>
      </c>
      <c r="C12" s="197" t="s">
        <v>146</v>
      </c>
      <c r="D12" s="198" t="s">
        <v>128</v>
      </c>
      <c r="E12" s="174">
        <v>20000</v>
      </c>
      <c r="F12" s="174"/>
      <c r="G12" s="336">
        <f t="shared" si="1"/>
        <v>10000</v>
      </c>
      <c r="H12" s="570" t="s">
        <v>130</v>
      </c>
      <c r="I12" s="177" t="s">
        <v>18</v>
      </c>
      <c r="J12" s="457" t="s">
        <v>201</v>
      </c>
      <c r="K12" s="434" t="s">
        <v>475</v>
      </c>
      <c r="L12" s="177" t="s">
        <v>45</v>
      </c>
      <c r="M12" s="177"/>
      <c r="N12" s="568" t="s">
        <v>203</v>
      </c>
    </row>
    <row r="13" spans="1:14" x14ac:dyDescent="0.25">
      <c r="A13" s="196">
        <v>44720</v>
      </c>
      <c r="B13" s="197" t="s">
        <v>143</v>
      </c>
      <c r="C13" s="197" t="s">
        <v>143</v>
      </c>
      <c r="D13" s="198" t="s">
        <v>128</v>
      </c>
      <c r="E13" s="192">
        <v>5500</v>
      </c>
      <c r="F13" s="174"/>
      <c r="G13" s="336">
        <f t="shared" si="1"/>
        <v>4500</v>
      </c>
      <c r="H13" s="570" t="s">
        <v>130</v>
      </c>
      <c r="I13" s="177" t="s">
        <v>18</v>
      </c>
      <c r="J13" s="457" t="s">
        <v>201</v>
      </c>
      <c r="K13" s="434" t="s">
        <v>475</v>
      </c>
      <c r="L13" s="177" t="s">
        <v>45</v>
      </c>
      <c r="M13" s="177"/>
      <c r="N13" s="568"/>
    </row>
    <row r="14" spans="1:14" x14ac:dyDescent="0.25">
      <c r="A14" s="196">
        <v>44720</v>
      </c>
      <c r="B14" s="197" t="s">
        <v>143</v>
      </c>
      <c r="C14" s="197" t="s">
        <v>143</v>
      </c>
      <c r="D14" s="198" t="s">
        <v>128</v>
      </c>
      <c r="E14" s="192">
        <v>4500</v>
      </c>
      <c r="F14" s="184"/>
      <c r="G14" s="336">
        <f t="shared" si="1"/>
        <v>0</v>
      </c>
      <c r="H14" s="211" t="s">
        <v>130</v>
      </c>
      <c r="I14" s="208" t="s">
        <v>18</v>
      </c>
      <c r="J14" s="457" t="s">
        <v>201</v>
      </c>
      <c r="K14" s="434" t="s">
        <v>475</v>
      </c>
      <c r="L14" s="208" t="s">
        <v>45</v>
      </c>
      <c r="M14" s="208"/>
      <c r="N14" s="179"/>
    </row>
    <row r="15" spans="1:14" x14ac:dyDescent="0.25">
      <c r="A15" s="580">
        <v>44722</v>
      </c>
      <c r="B15" s="581" t="s">
        <v>116</v>
      </c>
      <c r="C15" s="581" t="s">
        <v>49</v>
      </c>
      <c r="D15" s="582" t="s">
        <v>128</v>
      </c>
      <c r="E15" s="590"/>
      <c r="F15" s="583">
        <v>60000</v>
      </c>
      <c r="G15" s="584">
        <f t="shared" si="0"/>
        <v>60000</v>
      </c>
      <c r="H15" s="585" t="s">
        <v>130</v>
      </c>
      <c r="I15" s="586" t="s">
        <v>18</v>
      </c>
      <c r="J15" s="587" t="s">
        <v>210</v>
      </c>
      <c r="K15" s="434" t="s">
        <v>475</v>
      </c>
      <c r="L15" s="586" t="s">
        <v>45</v>
      </c>
      <c r="M15" s="586"/>
      <c r="N15" s="595"/>
    </row>
    <row r="16" spans="1:14" x14ac:dyDescent="0.25">
      <c r="A16" s="196">
        <v>44722</v>
      </c>
      <c r="B16" s="197" t="s">
        <v>145</v>
      </c>
      <c r="C16" s="197" t="s">
        <v>146</v>
      </c>
      <c r="D16" s="198" t="s">
        <v>128</v>
      </c>
      <c r="E16" s="192">
        <v>10000</v>
      </c>
      <c r="F16" s="541"/>
      <c r="G16" s="336">
        <f t="shared" si="0"/>
        <v>50000</v>
      </c>
      <c r="H16" s="570" t="s">
        <v>130</v>
      </c>
      <c r="I16" s="177" t="s">
        <v>18</v>
      </c>
      <c r="J16" s="457" t="s">
        <v>210</v>
      </c>
      <c r="K16" s="434" t="s">
        <v>475</v>
      </c>
      <c r="L16" s="177" t="s">
        <v>45</v>
      </c>
      <c r="M16" s="177"/>
      <c r="N16" s="179" t="s">
        <v>159</v>
      </c>
    </row>
    <row r="17" spans="1:14" ht="15.75" customHeight="1" x14ac:dyDescent="0.25">
      <c r="A17" s="196">
        <v>44722</v>
      </c>
      <c r="B17" s="197" t="s">
        <v>145</v>
      </c>
      <c r="C17" s="197" t="s">
        <v>146</v>
      </c>
      <c r="D17" s="198" t="s">
        <v>128</v>
      </c>
      <c r="E17" s="203">
        <v>10000</v>
      </c>
      <c r="F17" s="184"/>
      <c r="G17" s="336">
        <f t="shared" si="0"/>
        <v>40000</v>
      </c>
      <c r="H17" s="570" t="s">
        <v>130</v>
      </c>
      <c r="I17" s="177" t="s">
        <v>18</v>
      </c>
      <c r="J17" s="457" t="s">
        <v>210</v>
      </c>
      <c r="K17" s="434" t="s">
        <v>475</v>
      </c>
      <c r="L17" s="177" t="s">
        <v>45</v>
      </c>
      <c r="M17" s="177"/>
      <c r="N17" s="179" t="s">
        <v>211</v>
      </c>
    </row>
    <row r="18" spans="1:14" x14ac:dyDescent="0.25">
      <c r="A18" s="196">
        <v>44722</v>
      </c>
      <c r="B18" s="197" t="s">
        <v>145</v>
      </c>
      <c r="C18" s="197" t="s">
        <v>146</v>
      </c>
      <c r="D18" s="198" t="s">
        <v>128</v>
      </c>
      <c r="E18" s="184">
        <v>20000</v>
      </c>
      <c r="F18" s="174"/>
      <c r="G18" s="336">
        <f t="shared" si="0"/>
        <v>20000</v>
      </c>
      <c r="H18" s="570" t="s">
        <v>130</v>
      </c>
      <c r="I18" s="177" t="s">
        <v>18</v>
      </c>
      <c r="J18" s="457" t="s">
        <v>210</v>
      </c>
      <c r="K18" s="434" t="s">
        <v>475</v>
      </c>
      <c r="L18" s="177" t="s">
        <v>45</v>
      </c>
      <c r="M18" s="177"/>
      <c r="N18" s="179" t="s">
        <v>212</v>
      </c>
    </row>
    <row r="19" spans="1:14" x14ac:dyDescent="0.25">
      <c r="A19" s="196">
        <v>44722</v>
      </c>
      <c r="B19" s="197" t="s">
        <v>145</v>
      </c>
      <c r="C19" s="197" t="s">
        <v>146</v>
      </c>
      <c r="D19" s="198" t="s">
        <v>128</v>
      </c>
      <c r="E19" s="192">
        <v>10000</v>
      </c>
      <c r="F19" s="174"/>
      <c r="G19" s="336">
        <f t="shared" si="0"/>
        <v>10000</v>
      </c>
      <c r="H19" s="570" t="s">
        <v>130</v>
      </c>
      <c r="I19" s="177" t="s">
        <v>18</v>
      </c>
      <c r="J19" s="457" t="s">
        <v>210</v>
      </c>
      <c r="K19" s="434" t="s">
        <v>475</v>
      </c>
      <c r="L19" s="177" t="s">
        <v>45</v>
      </c>
      <c r="M19" s="177"/>
      <c r="N19" s="179" t="s">
        <v>213</v>
      </c>
    </row>
    <row r="20" spans="1:14" x14ac:dyDescent="0.25">
      <c r="A20" s="196">
        <v>44722</v>
      </c>
      <c r="B20" s="197" t="s">
        <v>143</v>
      </c>
      <c r="C20" s="197" t="s">
        <v>143</v>
      </c>
      <c r="D20" s="198" t="s">
        <v>128</v>
      </c>
      <c r="E20" s="192">
        <v>3000</v>
      </c>
      <c r="F20" s="174"/>
      <c r="G20" s="336">
        <f t="shared" si="0"/>
        <v>7000</v>
      </c>
      <c r="H20" s="570" t="s">
        <v>130</v>
      </c>
      <c r="I20" s="177" t="s">
        <v>18</v>
      </c>
      <c r="J20" s="457" t="s">
        <v>210</v>
      </c>
      <c r="K20" s="434" t="s">
        <v>475</v>
      </c>
      <c r="L20" s="177" t="s">
        <v>45</v>
      </c>
      <c r="M20" s="177"/>
      <c r="N20" s="179"/>
    </row>
    <row r="21" spans="1:14" x14ac:dyDescent="0.25">
      <c r="A21" s="196">
        <v>44722</v>
      </c>
      <c r="B21" s="197" t="s">
        <v>143</v>
      </c>
      <c r="C21" s="197" t="s">
        <v>143</v>
      </c>
      <c r="D21" s="198" t="s">
        <v>128</v>
      </c>
      <c r="E21" s="192">
        <v>3000</v>
      </c>
      <c r="F21" s="174"/>
      <c r="G21" s="336">
        <f t="shared" si="0"/>
        <v>4000</v>
      </c>
      <c r="H21" s="570" t="s">
        <v>130</v>
      </c>
      <c r="I21" s="177" t="s">
        <v>18</v>
      </c>
      <c r="J21" s="457" t="s">
        <v>210</v>
      </c>
      <c r="K21" s="434" t="s">
        <v>475</v>
      </c>
      <c r="L21" s="177" t="s">
        <v>45</v>
      </c>
      <c r="M21" s="177"/>
      <c r="N21" s="179"/>
    </row>
    <row r="22" spans="1:14" x14ac:dyDescent="0.25">
      <c r="A22" s="196">
        <v>44722</v>
      </c>
      <c r="B22" s="197" t="s">
        <v>143</v>
      </c>
      <c r="C22" s="197" t="s">
        <v>143</v>
      </c>
      <c r="D22" s="198" t="s">
        <v>128</v>
      </c>
      <c r="E22" s="192">
        <v>1000</v>
      </c>
      <c r="F22" s="174"/>
      <c r="G22" s="336">
        <f t="shared" si="0"/>
        <v>3000</v>
      </c>
      <c r="H22" s="570" t="s">
        <v>130</v>
      </c>
      <c r="I22" s="177" t="s">
        <v>18</v>
      </c>
      <c r="J22" s="457" t="s">
        <v>210</v>
      </c>
      <c r="K22" s="434" t="s">
        <v>475</v>
      </c>
      <c r="L22" s="177" t="s">
        <v>45</v>
      </c>
      <c r="M22" s="177"/>
      <c r="N22" s="179"/>
    </row>
    <row r="23" spans="1:14" x14ac:dyDescent="0.25">
      <c r="A23" s="196">
        <v>44723</v>
      </c>
      <c r="B23" s="197" t="s">
        <v>149</v>
      </c>
      <c r="C23" s="197" t="s">
        <v>49</v>
      </c>
      <c r="D23" s="532" t="s">
        <v>128</v>
      </c>
      <c r="E23" s="192"/>
      <c r="F23" s="174">
        <v>-3000</v>
      </c>
      <c r="G23" s="336">
        <f t="shared" si="0"/>
        <v>0</v>
      </c>
      <c r="H23" s="570" t="s">
        <v>130</v>
      </c>
      <c r="I23" s="177" t="s">
        <v>18</v>
      </c>
      <c r="J23" s="457" t="s">
        <v>210</v>
      </c>
      <c r="K23" s="434" t="s">
        <v>475</v>
      </c>
      <c r="L23" s="177" t="s">
        <v>45</v>
      </c>
      <c r="M23" s="177"/>
      <c r="N23" s="179"/>
    </row>
    <row r="24" spans="1:14" x14ac:dyDescent="0.25">
      <c r="A24" s="580">
        <v>44723</v>
      </c>
      <c r="B24" s="581" t="s">
        <v>116</v>
      </c>
      <c r="C24" s="581" t="s">
        <v>49</v>
      </c>
      <c r="D24" s="605" t="s">
        <v>128</v>
      </c>
      <c r="E24" s="590"/>
      <c r="F24" s="583">
        <v>49000</v>
      </c>
      <c r="G24" s="584">
        <f t="shared" si="0"/>
        <v>49000</v>
      </c>
      <c r="H24" s="585" t="s">
        <v>130</v>
      </c>
      <c r="I24" s="586" t="s">
        <v>18</v>
      </c>
      <c r="J24" s="587" t="s">
        <v>225</v>
      </c>
      <c r="K24" s="434" t="s">
        <v>475</v>
      </c>
      <c r="L24" s="586" t="s">
        <v>45</v>
      </c>
      <c r="M24" s="586"/>
      <c r="N24" s="595"/>
    </row>
    <row r="25" spans="1:14" x14ac:dyDescent="0.25">
      <c r="A25" s="196">
        <v>44723</v>
      </c>
      <c r="B25" s="179" t="s">
        <v>145</v>
      </c>
      <c r="C25" s="179" t="s">
        <v>146</v>
      </c>
      <c r="D25" s="205" t="s">
        <v>128</v>
      </c>
      <c r="E25" s="192">
        <v>9000</v>
      </c>
      <c r="F25" s="174"/>
      <c r="G25" s="336">
        <f t="shared" si="0"/>
        <v>40000</v>
      </c>
      <c r="H25" s="570" t="s">
        <v>130</v>
      </c>
      <c r="I25" s="177" t="s">
        <v>18</v>
      </c>
      <c r="J25" s="457" t="s">
        <v>225</v>
      </c>
      <c r="K25" s="434" t="s">
        <v>475</v>
      </c>
      <c r="L25" s="177" t="s">
        <v>45</v>
      </c>
      <c r="M25" s="177"/>
      <c r="N25" s="179" t="s">
        <v>159</v>
      </c>
    </row>
    <row r="26" spans="1:14" x14ac:dyDescent="0.25">
      <c r="A26" s="196">
        <v>44723</v>
      </c>
      <c r="B26" s="179" t="s">
        <v>145</v>
      </c>
      <c r="C26" s="179" t="s">
        <v>146</v>
      </c>
      <c r="D26" s="205" t="s">
        <v>128</v>
      </c>
      <c r="E26" s="184">
        <v>19000</v>
      </c>
      <c r="F26" s="174"/>
      <c r="G26" s="336">
        <f t="shared" si="0"/>
        <v>21000</v>
      </c>
      <c r="H26" s="570" t="s">
        <v>130</v>
      </c>
      <c r="I26" s="177" t="s">
        <v>18</v>
      </c>
      <c r="J26" s="457" t="s">
        <v>225</v>
      </c>
      <c r="K26" s="434" t="s">
        <v>475</v>
      </c>
      <c r="L26" s="177" t="s">
        <v>45</v>
      </c>
      <c r="M26" s="177"/>
      <c r="N26" s="179" t="s">
        <v>226</v>
      </c>
    </row>
    <row r="27" spans="1:14" x14ac:dyDescent="0.25">
      <c r="A27" s="196">
        <v>44723</v>
      </c>
      <c r="B27" s="179" t="s">
        <v>145</v>
      </c>
      <c r="C27" s="179" t="s">
        <v>146</v>
      </c>
      <c r="D27" s="205" t="s">
        <v>128</v>
      </c>
      <c r="E27" s="184">
        <v>10000</v>
      </c>
      <c r="F27" s="174"/>
      <c r="G27" s="336">
        <f t="shared" si="0"/>
        <v>11000</v>
      </c>
      <c r="H27" s="570" t="s">
        <v>130</v>
      </c>
      <c r="I27" s="177" t="s">
        <v>18</v>
      </c>
      <c r="J27" s="457" t="s">
        <v>225</v>
      </c>
      <c r="K27" s="434" t="s">
        <v>475</v>
      </c>
      <c r="L27" s="177" t="s">
        <v>45</v>
      </c>
      <c r="M27" s="177"/>
      <c r="N27" s="179" t="s">
        <v>227</v>
      </c>
    </row>
    <row r="28" spans="1:14" x14ac:dyDescent="0.25">
      <c r="A28" s="196">
        <v>44723</v>
      </c>
      <c r="B28" s="179" t="s">
        <v>145</v>
      </c>
      <c r="C28" s="179" t="s">
        <v>146</v>
      </c>
      <c r="D28" s="205" t="s">
        <v>128</v>
      </c>
      <c r="E28" s="537">
        <v>3000</v>
      </c>
      <c r="F28" s="184"/>
      <c r="G28" s="335">
        <f t="shared" si="0"/>
        <v>8000</v>
      </c>
      <c r="H28" s="570" t="s">
        <v>130</v>
      </c>
      <c r="I28" s="208" t="s">
        <v>18</v>
      </c>
      <c r="J28" s="457" t="s">
        <v>225</v>
      </c>
      <c r="K28" s="434" t="s">
        <v>475</v>
      </c>
      <c r="L28" s="208" t="s">
        <v>45</v>
      </c>
      <c r="M28" s="208"/>
      <c r="N28" s="543" t="s">
        <v>228</v>
      </c>
    </row>
    <row r="29" spans="1:14" x14ac:dyDescent="0.25">
      <c r="A29" s="196">
        <v>44723</v>
      </c>
      <c r="B29" s="179" t="s">
        <v>145</v>
      </c>
      <c r="C29" s="179" t="s">
        <v>146</v>
      </c>
      <c r="D29" s="205" t="s">
        <v>128</v>
      </c>
      <c r="E29" s="537">
        <v>7000</v>
      </c>
      <c r="F29" s="184"/>
      <c r="G29" s="335">
        <f t="shared" si="0"/>
        <v>1000</v>
      </c>
      <c r="H29" s="570" t="s">
        <v>130</v>
      </c>
      <c r="I29" s="208" t="s">
        <v>18</v>
      </c>
      <c r="J29" s="457" t="s">
        <v>225</v>
      </c>
      <c r="K29" s="434" t="s">
        <v>475</v>
      </c>
      <c r="L29" s="208" t="s">
        <v>45</v>
      </c>
      <c r="M29" s="208"/>
      <c r="N29" s="543" t="s">
        <v>229</v>
      </c>
    </row>
    <row r="30" spans="1:14" x14ac:dyDescent="0.25">
      <c r="A30" s="196">
        <v>44725</v>
      </c>
      <c r="B30" s="207" t="s">
        <v>149</v>
      </c>
      <c r="C30" s="207" t="s">
        <v>49</v>
      </c>
      <c r="D30" s="542" t="s">
        <v>128</v>
      </c>
      <c r="E30" s="537"/>
      <c r="F30" s="184">
        <v>-1000</v>
      </c>
      <c r="G30" s="335">
        <f t="shared" si="0"/>
        <v>0</v>
      </c>
      <c r="H30" s="570" t="s">
        <v>130</v>
      </c>
      <c r="I30" s="208" t="s">
        <v>18</v>
      </c>
      <c r="J30" s="457" t="s">
        <v>225</v>
      </c>
      <c r="K30" s="434" t="s">
        <v>475</v>
      </c>
      <c r="L30" s="208" t="s">
        <v>45</v>
      </c>
      <c r="M30" s="208"/>
      <c r="N30" s="543"/>
    </row>
    <row r="31" spans="1:14" ht="15.75" customHeight="1" x14ac:dyDescent="0.25">
      <c r="A31" s="580">
        <v>44725</v>
      </c>
      <c r="B31" s="594" t="s">
        <v>116</v>
      </c>
      <c r="C31" s="594" t="s">
        <v>49</v>
      </c>
      <c r="D31" s="606" t="s">
        <v>128</v>
      </c>
      <c r="E31" s="591"/>
      <c r="F31" s="591">
        <v>57000</v>
      </c>
      <c r="G31" s="607">
        <f t="shared" si="0"/>
        <v>57000</v>
      </c>
      <c r="H31" s="585" t="s">
        <v>130</v>
      </c>
      <c r="I31" s="593" t="s">
        <v>18</v>
      </c>
      <c r="J31" s="587" t="s">
        <v>236</v>
      </c>
      <c r="K31" s="434" t="s">
        <v>475</v>
      </c>
      <c r="L31" s="593" t="s">
        <v>45</v>
      </c>
      <c r="M31" s="593"/>
      <c r="N31" s="608"/>
    </row>
    <row r="32" spans="1:14" x14ac:dyDescent="0.25">
      <c r="A32" s="196">
        <v>44725</v>
      </c>
      <c r="B32" s="207" t="s">
        <v>145</v>
      </c>
      <c r="C32" s="207" t="s">
        <v>146</v>
      </c>
      <c r="D32" s="542" t="s">
        <v>128</v>
      </c>
      <c r="E32" s="184">
        <v>8000</v>
      </c>
      <c r="F32" s="184"/>
      <c r="G32" s="335">
        <f t="shared" si="0"/>
        <v>49000</v>
      </c>
      <c r="H32" s="570" t="s">
        <v>130</v>
      </c>
      <c r="I32" s="208" t="s">
        <v>18</v>
      </c>
      <c r="J32" s="457" t="s">
        <v>236</v>
      </c>
      <c r="K32" s="434" t="s">
        <v>475</v>
      </c>
      <c r="L32" s="208" t="s">
        <v>45</v>
      </c>
      <c r="M32" s="208"/>
      <c r="N32" s="543" t="s">
        <v>159</v>
      </c>
    </row>
    <row r="33" spans="1:14" x14ac:dyDescent="0.25">
      <c r="A33" s="196">
        <v>44725</v>
      </c>
      <c r="B33" s="207" t="s">
        <v>145</v>
      </c>
      <c r="C33" s="207" t="s">
        <v>146</v>
      </c>
      <c r="D33" s="542" t="s">
        <v>128</v>
      </c>
      <c r="E33" s="184">
        <v>7000</v>
      </c>
      <c r="F33" s="184"/>
      <c r="G33" s="335">
        <f t="shared" si="0"/>
        <v>42000</v>
      </c>
      <c r="H33" s="570" t="s">
        <v>130</v>
      </c>
      <c r="I33" s="208" t="s">
        <v>18</v>
      </c>
      <c r="J33" s="457" t="s">
        <v>236</v>
      </c>
      <c r="K33" s="434" t="s">
        <v>475</v>
      </c>
      <c r="L33" s="208" t="s">
        <v>45</v>
      </c>
      <c r="M33" s="208"/>
      <c r="N33" s="543" t="s">
        <v>237</v>
      </c>
    </row>
    <row r="34" spans="1:14" x14ac:dyDescent="0.25">
      <c r="A34" s="196">
        <v>44725</v>
      </c>
      <c r="B34" s="207" t="s">
        <v>145</v>
      </c>
      <c r="C34" s="207" t="s">
        <v>146</v>
      </c>
      <c r="D34" s="542" t="s">
        <v>128</v>
      </c>
      <c r="E34" s="184">
        <v>8000</v>
      </c>
      <c r="F34" s="184"/>
      <c r="G34" s="335">
        <f t="shared" si="0"/>
        <v>34000</v>
      </c>
      <c r="H34" s="570" t="s">
        <v>130</v>
      </c>
      <c r="I34" s="208" t="s">
        <v>18</v>
      </c>
      <c r="J34" s="457" t="s">
        <v>236</v>
      </c>
      <c r="K34" s="434" t="s">
        <v>475</v>
      </c>
      <c r="L34" s="208" t="s">
        <v>45</v>
      </c>
      <c r="M34" s="208"/>
      <c r="N34" s="543" t="s">
        <v>238</v>
      </c>
    </row>
    <row r="35" spans="1:14" x14ac:dyDescent="0.25">
      <c r="A35" s="196">
        <v>44725</v>
      </c>
      <c r="B35" s="197" t="s">
        <v>145</v>
      </c>
      <c r="C35" s="207" t="s">
        <v>146</v>
      </c>
      <c r="D35" s="198" t="s">
        <v>128</v>
      </c>
      <c r="E35" s="192">
        <v>4000</v>
      </c>
      <c r="F35" s="174"/>
      <c r="G35" s="336">
        <f t="shared" si="0"/>
        <v>30000</v>
      </c>
      <c r="H35" s="570" t="s">
        <v>130</v>
      </c>
      <c r="I35" s="177" t="s">
        <v>18</v>
      </c>
      <c r="J35" s="457" t="s">
        <v>236</v>
      </c>
      <c r="K35" s="434" t="s">
        <v>475</v>
      </c>
      <c r="L35" s="177" t="s">
        <v>45</v>
      </c>
      <c r="M35" s="177"/>
      <c r="N35" s="179" t="s">
        <v>239</v>
      </c>
    </row>
    <row r="36" spans="1:14" x14ac:dyDescent="0.25">
      <c r="A36" s="196">
        <v>44725</v>
      </c>
      <c r="B36" s="179" t="s">
        <v>145</v>
      </c>
      <c r="C36" s="207" t="s">
        <v>146</v>
      </c>
      <c r="D36" s="205" t="s">
        <v>128</v>
      </c>
      <c r="E36" s="192">
        <v>10000</v>
      </c>
      <c r="F36" s="174"/>
      <c r="G36" s="336">
        <f t="shared" si="0"/>
        <v>20000</v>
      </c>
      <c r="H36" s="570" t="s">
        <v>130</v>
      </c>
      <c r="I36" s="177" t="s">
        <v>18</v>
      </c>
      <c r="J36" s="457" t="s">
        <v>236</v>
      </c>
      <c r="K36" s="434" t="s">
        <v>475</v>
      </c>
      <c r="L36" s="177" t="s">
        <v>45</v>
      </c>
      <c r="M36" s="177"/>
      <c r="N36" s="179" t="s">
        <v>240</v>
      </c>
    </row>
    <row r="37" spans="1:14" x14ac:dyDescent="0.25">
      <c r="A37" s="196">
        <v>44725</v>
      </c>
      <c r="B37" s="179" t="s">
        <v>145</v>
      </c>
      <c r="C37" s="207" t="s">
        <v>146</v>
      </c>
      <c r="D37" s="205" t="s">
        <v>128</v>
      </c>
      <c r="E37" s="192">
        <v>10000</v>
      </c>
      <c r="F37" s="174"/>
      <c r="G37" s="336">
        <f t="shared" si="0"/>
        <v>10000</v>
      </c>
      <c r="H37" s="570" t="s">
        <v>130</v>
      </c>
      <c r="I37" s="177" t="s">
        <v>18</v>
      </c>
      <c r="J37" s="457" t="s">
        <v>236</v>
      </c>
      <c r="K37" s="434" t="s">
        <v>475</v>
      </c>
      <c r="L37" s="177" t="s">
        <v>45</v>
      </c>
      <c r="M37" s="177"/>
      <c r="N37" s="179" t="s">
        <v>241</v>
      </c>
    </row>
    <row r="38" spans="1:14" x14ac:dyDescent="0.25">
      <c r="A38" s="196">
        <v>44725</v>
      </c>
      <c r="B38" s="179" t="s">
        <v>143</v>
      </c>
      <c r="C38" s="179" t="s">
        <v>143</v>
      </c>
      <c r="D38" s="205" t="s">
        <v>128</v>
      </c>
      <c r="E38" s="192">
        <v>5000</v>
      </c>
      <c r="F38" s="174"/>
      <c r="G38" s="336">
        <f t="shared" si="0"/>
        <v>5000</v>
      </c>
      <c r="H38" s="570" t="s">
        <v>130</v>
      </c>
      <c r="I38" s="177" t="s">
        <v>18</v>
      </c>
      <c r="J38" s="457" t="s">
        <v>236</v>
      </c>
      <c r="K38" s="434" t="s">
        <v>475</v>
      </c>
      <c r="L38" s="177" t="s">
        <v>45</v>
      </c>
      <c r="M38" s="177"/>
      <c r="N38" s="179"/>
    </row>
    <row r="39" spans="1:14" x14ac:dyDescent="0.25">
      <c r="A39" s="196">
        <v>44725</v>
      </c>
      <c r="B39" s="179" t="s">
        <v>143</v>
      </c>
      <c r="C39" s="179" t="s">
        <v>143</v>
      </c>
      <c r="D39" s="205" t="s">
        <v>128</v>
      </c>
      <c r="E39" s="184">
        <v>4000</v>
      </c>
      <c r="F39" s="174"/>
      <c r="G39" s="336">
        <f>G38-E39+F39</f>
        <v>1000</v>
      </c>
      <c r="H39" s="570" t="s">
        <v>130</v>
      </c>
      <c r="I39" s="177" t="s">
        <v>18</v>
      </c>
      <c r="J39" s="457" t="s">
        <v>236</v>
      </c>
      <c r="K39" s="434" t="s">
        <v>475</v>
      </c>
      <c r="L39" s="177" t="s">
        <v>45</v>
      </c>
      <c r="M39" s="177"/>
      <c r="N39" s="179"/>
    </row>
    <row r="40" spans="1:14" x14ac:dyDescent="0.25">
      <c r="A40" s="196">
        <v>44726</v>
      </c>
      <c r="B40" s="179" t="s">
        <v>149</v>
      </c>
      <c r="C40" s="179" t="s">
        <v>49</v>
      </c>
      <c r="D40" s="205" t="s">
        <v>128</v>
      </c>
      <c r="E40" s="184"/>
      <c r="F40" s="174">
        <v>-1000</v>
      </c>
      <c r="G40" s="336">
        <f t="shared" ref="G40:G48" si="2">G39-E40+F40</f>
        <v>0</v>
      </c>
      <c r="H40" s="570" t="s">
        <v>130</v>
      </c>
      <c r="I40" s="177" t="s">
        <v>18</v>
      </c>
      <c r="J40" s="457" t="s">
        <v>236</v>
      </c>
      <c r="K40" s="434" t="s">
        <v>475</v>
      </c>
      <c r="L40" s="177" t="s">
        <v>45</v>
      </c>
      <c r="M40" s="177"/>
      <c r="N40" s="179"/>
    </row>
    <row r="41" spans="1:14" x14ac:dyDescent="0.25">
      <c r="A41" s="580">
        <v>44726</v>
      </c>
      <c r="B41" s="595" t="s">
        <v>116</v>
      </c>
      <c r="C41" s="595" t="s">
        <v>49</v>
      </c>
      <c r="D41" s="597" t="s">
        <v>128</v>
      </c>
      <c r="E41" s="591"/>
      <c r="F41" s="583">
        <v>60000</v>
      </c>
      <c r="G41" s="584">
        <f>G40-E41+F41</f>
        <v>60000</v>
      </c>
      <c r="H41" s="585" t="s">
        <v>130</v>
      </c>
      <c r="I41" s="586" t="s">
        <v>18</v>
      </c>
      <c r="J41" s="587" t="s">
        <v>263</v>
      </c>
      <c r="K41" s="434" t="s">
        <v>475</v>
      </c>
      <c r="L41" s="586" t="s">
        <v>45</v>
      </c>
      <c r="M41" s="586"/>
      <c r="N41" s="595"/>
    </row>
    <row r="42" spans="1:14" x14ac:dyDescent="0.25">
      <c r="A42" s="196">
        <v>44726</v>
      </c>
      <c r="B42" s="179" t="s">
        <v>145</v>
      </c>
      <c r="C42" s="179" t="s">
        <v>146</v>
      </c>
      <c r="D42" s="205" t="s">
        <v>128</v>
      </c>
      <c r="E42" s="192">
        <v>8000</v>
      </c>
      <c r="F42" s="174"/>
      <c r="G42" s="336">
        <f t="shared" si="2"/>
        <v>52000</v>
      </c>
      <c r="H42" s="570" t="s">
        <v>130</v>
      </c>
      <c r="I42" s="177" t="s">
        <v>18</v>
      </c>
      <c r="J42" s="457" t="s">
        <v>263</v>
      </c>
      <c r="K42" s="434" t="s">
        <v>475</v>
      </c>
      <c r="L42" s="177" t="s">
        <v>45</v>
      </c>
      <c r="M42" s="177"/>
      <c r="N42" s="179" t="s">
        <v>159</v>
      </c>
    </row>
    <row r="43" spans="1:14" x14ac:dyDescent="0.25">
      <c r="A43" s="196">
        <v>44726</v>
      </c>
      <c r="B43" s="179" t="s">
        <v>145</v>
      </c>
      <c r="C43" s="179" t="s">
        <v>146</v>
      </c>
      <c r="D43" s="205" t="s">
        <v>128</v>
      </c>
      <c r="E43" s="184">
        <v>3000</v>
      </c>
      <c r="F43" s="174"/>
      <c r="G43" s="336">
        <f t="shared" si="2"/>
        <v>49000</v>
      </c>
      <c r="H43" s="570" t="s">
        <v>130</v>
      </c>
      <c r="I43" s="177" t="s">
        <v>18</v>
      </c>
      <c r="J43" s="457" t="s">
        <v>263</v>
      </c>
      <c r="K43" s="434" t="s">
        <v>475</v>
      </c>
      <c r="L43" s="177" t="s">
        <v>45</v>
      </c>
      <c r="M43" s="177"/>
      <c r="N43" s="179" t="s">
        <v>264</v>
      </c>
    </row>
    <row r="44" spans="1:14" x14ac:dyDescent="0.25">
      <c r="A44" s="196">
        <v>44726</v>
      </c>
      <c r="B44" s="179" t="s">
        <v>145</v>
      </c>
      <c r="C44" s="179" t="s">
        <v>146</v>
      </c>
      <c r="D44" s="205" t="s">
        <v>128</v>
      </c>
      <c r="E44" s="184">
        <v>16000</v>
      </c>
      <c r="F44" s="174"/>
      <c r="G44" s="336">
        <f t="shared" si="2"/>
        <v>33000</v>
      </c>
      <c r="H44" s="570" t="s">
        <v>130</v>
      </c>
      <c r="I44" s="177" t="s">
        <v>18</v>
      </c>
      <c r="J44" s="457" t="s">
        <v>263</v>
      </c>
      <c r="K44" s="434" t="s">
        <v>475</v>
      </c>
      <c r="L44" s="177" t="s">
        <v>45</v>
      </c>
      <c r="M44" s="177"/>
      <c r="N44" s="179" t="s">
        <v>265</v>
      </c>
    </row>
    <row r="45" spans="1:14" x14ac:dyDescent="0.25">
      <c r="A45" s="196">
        <v>44726</v>
      </c>
      <c r="B45" s="179" t="s">
        <v>145</v>
      </c>
      <c r="C45" s="179" t="s">
        <v>146</v>
      </c>
      <c r="D45" s="205" t="s">
        <v>128</v>
      </c>
      <c r="E45" s="184">
        <v>4000</v>
      </c>
      <c r="F45" s="174"/>
      <c r="G45" s="336">
        <f t="shared" si="2"/>
        <v>29000</v>
      </c>
      <c r="H45" s="570" t="s">
        <v>130</v>
      </c>
      <c r="I45" s="177" t="s">
        <v>18</v>
      </c>
      <c r="J45" s="457" t="s">
        <v>263</v>
      </c>
      <c r="K45" s="434" t="s">
        <v>475</v>
      </c>
      <c r="L45" s="177" t="s">
        <v>45</v>
      </c>
      <c r="M45" s="177"/>
      <c r="N45" s="179" t="s">
        <v>266</v>
      </c>
    </row>
    <row r="46" spans="1:14" x14ac:dyDescent="0.25">
      <c r="A46" s="196">
        <v>44726</v>
      </c>
      <c r="B46" s="179" t="s">
        <v>145</v>
      </c>
      <c r="C46" s="179" t="s">
        <v>146</v>
      </c>
      <c r="D46" s="205" t="s">
        <v>128</v>
      </c>
      <c r="E46" s="192">
        <v>6000</v>
      </c>
      <c r="F46" s="174"/>
      <c r="G46" s="336">
        <f t="shared" si="2"/>
        <v>23000</v>
      </c>
      <c r="H46" s="570" t="s">
        <v>130</v>
      </c>
      <c r="I46" s="177" t="s">
        <v>18</v>
      </c>
      <c r="J46" s="457" t="s">
        <v>263</v>
      </c>
      <c r="K46" s="434" t="s">
        <v>475</v>
      </c>
      <c r="L46" s="177" t="s">
        <v>45</v>
      </c>
      <c r="M46" s="177"/>
      <c r="N46" s="179" t="s">
        <v>267</v>
      </c>
    </row>
    <row r="47" spans="1:14" x14ac:dyDescent="0.25">
      <c r="A47" s="196">
        <v>44726</v>
      </c>
      <c r="B47" s="179" t="s">
        <v>145</v>
      </c>
      <c r="C47" s="179" t="s">
        <v>146</v>
      </c>
      <c r="D47" s="205" t="s">
        <v>128</v>
      </c>
      <c r="E47" s="192">
        <v>10000</v>
      </c>
      <c r="F47" s="174"/>
      <c r="G47" s="336">
        <f t="shared" si="2"/>
        <v>13000</v>
      </c>
      <c r="H47" s="570" t="s">
        <v>130</v>
      </c>
      <c r="I47" s="177" t="s">
        <v>18</v>
      </c>
      <c r="J47" s="457" t="s">
        <v>263</v>
      </c>
      <c r="K47" s="434" t="s">
        <v>475</v>
      </c>
      <c r="L47" s="177" t="s">
        <v>45</v>
      </c>
      <c r="M47" s="177"/>
      <c r="N47" s="179" t="s">
        <v>268</v>
      </c>
    </row>
    <row r="48" spans="1:14" x14ac:dyDescent="0.25">
      <c r="A48" s="196">
        <v>44726</v>
      </c>
      <c r="B48" s="197" t="s">
        <v>143</v>
      </c>
      <c r="C48" s="197" t="s">
        <v>143</v>
      </c>
      <c r="D48" s="205" t="s">
        <v>128</v>
      </c>
      <c r="E48" s="184">
        <v>3500</v>
      </c>
      <c r="F48" s="174"/>
      <c r="G48" s="336">
        <f t="shared" si="2"/>
        <v>9500</v>
      </c>
      <c r="H48" s="570" t="s">
        <v>130</v>
      </c>
      <c r="I48" s="177" t="s">
        <v>18</v>
      </c>
      <c r="J48" s="457" t="s">
        <v>263</v>
      </c>
      <c r="K48" s="434" t="s">
        <v>475</v>
      </c>
      <c r="L48" s="177" t="s">
        <v>45</v>
      </c>
      <c r="M48" s="177"/>
      <c r="N48" s="179"/>
    </row>
    <row r="49" spans="1:14" x14ac:dyDescent="0.25">
      <c r="A49" s="196">
        <v>44726</v>
      </c>
      <c r="B49" s="197" t="s">
        <v>143</v>
      </c>
      <c r="C49" s="197" t="s">
        <v>143</v>
      </c>
      <c r="D49" s="205" t="s">
        <v>128</v>
      </c>
      <c r="E49" s="192">
        <v>2000</v>
      </c>
      <c r="F49" s="174"/>
      <c r="G49" s="336">
        <f t="shared" si="0"/>
        <v>7500</v>
      </c>
      <c r="H49" s="570" t="s">
        <v>130</v>
      </c>
      <c r="I49" s="177" t="s">
        <v>18</v>
      </c>
      <c r="J49" s="457" t="s">
        <v>263</v>
      </c>
      <c r="K49" s="434" t="s">
        <v>475</v>
      </c>
      <c r="L49" s="177" t="s">
        <v>45</v>
      </c>
      <c r="M49" s="177"/>
      <c r="N49" s="179"/>
    </row>
    <row r="50" spans="1:14" x14ac:dyDescent="0.25">
      <c r="A50" s="196">
        <v>44726</v>
      </c>
      <c r="B50" s="197" t="s">
        <v>143</v>
      </c>
      <c r="C50" s="197" t="s">
        <v>143</v>
      </c>
      <c r="D50" s="205" t="s">
        <v>128</v>
      </c>
      <c r="E50" s="192">
        <v>3500</v>
      </c>
      <c r="F50" s="174"/>
      <c r="G50" s="336">
        <f t="shared" si="0"/>
        <v>4000</v>
      </c>
      <c r="H50" s="570" t="s">
        <v>130</v>
      </c>
      <c r="I50" s="177" t="s">
        <v>18</v>
      </c>
      <c r="J50" s="457" t="s">
        <v>263</v>
      </c>
      <c r="K50" s="434" t="s">
        <v>475</v>
      </c>
      <c r="L50" s="177" t="s">
        <v>45</v>
      </c>
      <c r="M50" s="177"/>
      <c r="N50" s="179"/>
    </row>
    <row r="51" spans="1:14" ht="17.25" customHeight="1" x14ac:dyDescent="0.25">
      <c r="A51" s="196">
        <v>44726</v>
      </c>
      <c r="B51" s="197" t="s">
        <v>143</v>
      </c>
      <c r="C51" s="197" t="s">
        <v>143</v>
      </c>
      <c r="D51" s="205" t="s">
        <v>128</v>
      </c>
      <c r="E51" s="184">
        <v>2000</v>
      </c>
      <c r="F51" s="174"/>
      <c r="G51" s="336">
        <f t="shared" si="0"/>
        <v>2000</v>
      </c>
      <c r="H51" s="570" t="s">
        <v>130</v>
      </c>
      <c r="I51" s="177" t="s">
        <v>18</v>
      </c>
      <c r="J51" s="457" t="s">
        <v>263</v>
      </c>
      <c r="K51" s="434" t="s">
        <v>475</v>
      </c>
      <c r="L51" s="177" t="s">
        <v>45</v>
      </c>
      <c r="M51" s="177"/>
      <c r="N51" s="179"/>
    </row>
    <row r="52" spans="1:14" x14ac:dyDescent="0.25">
      <c r="A52" s="196">
        <v>44727</v>
      </c>
      <c r="B52" s="179" t="s">
        <v>149</v>
      </c>
      <c r="C52" s="179" t="s">
        <v>49</v>
      </c>
      <c r="D52" s="205" t="s">
        <v>128</v>
      </c>
      <c r="E52" s="192"/>
      <c r="F52" s="174">
        <v>-2000</v>
      </c>
      <c r="G52" s="336">
        <f t="shared" si="0"/>
        <v>0</v>
      </c>
      <c r="H52" s="570" t="s">
        <v>130</v>
      </c>
      <c r="I52" s="177" t="s">
        <v>18</v>
      </c>
      <c r="J52" s="457" t="s">
        <v>263</v>
      </c>
      <c r="K52" s="434" t="s">
        <v>475</v>
      </c>
      <c r="L52" s="177" t="s">
        <v>45</v>
      </c>
      <c r="M52" s="177"/>
      <c r="N52" s="179"/>
    </row>
    <row r="53" spans="1:14" x14ac:dyDescent="0.25">
      <c r="A53" s="580">
        <v>44732</v>
      </c>
      <c r="B53" s="595" t="s">
        <v>116</v>
      </c>
      <c r="C53" s="595" t="s">
        <v>49</v>
      </c>
      <c r="D53" s="597" t="s">
        <v>128</v>
      </c>
      <c r="E53" s="590"/>
      <c r="F53" s="583">
        <v>53000</v>
      </c>
      <c r="G53" s="584">
        <f t="shared" si="0"/>
        <v>53000</v>
      </c>
      <c r="H53" s="585" t="s">
        <v>130</v>
      </c>
      <c r="I53" s="586" t="s">
        <v>18</v>
      </c>
      <c r="J53" s="587" t="s">
        <v>295</v>
      </c>
      <c r="K53" s="434" t="s">
        <v>475</v>
      </c>
      <c r="L53" s="586" t="s">
        <v>45</v>
      </c>
      <c r="M53" s="586"/>
      <c r="N53" s="595"/>
    </row>
    <row r="54" spans="1:14" x14ac:dyDescent="0.25">
      <c r="A54" s="196">
        <v>44732</v>
      </c>
      <c r="B54" s="179" t="s">
        <v>145</v>
      </c>
      <c r="C54" s="179" t="s">
        <v>146</v>
      </c>
      <c r="D54" s="205" t="s">
        <v>128</v>
      </c>
      <c r="E54" s="192">
        <v>5000</v>
      </c>
      <c r="F54" s="174"/>
      <c r="G54" s="336">
        <f>G53-E54+F54</f>
        <v>48000</v>
      </c>
      <c r="H54" s="570" t="s">
        <v>130</v>
      </c>
      <c r="I54" s="177" t="s">
        <v>18</v>
      </c>
      <c r="J54" s="457" t="s">
        <v>295</v>
      </c>
      <c r="K54" s="434" t="s">
        <v>475</v>
      </c>
      <c r="L54" s="177" t="s">
        <v>45</v>
      </c>
      <c r="M54" s="177"/>
      <c r="N54" s="179" t="s">
        <v>296</v>
      </c>
    </row>
    <row r="55" spans="1:14" x14ac:dyDescent="0.25">
      <c r="A55" s="196">
        <v>44732</v>
      </c>
      <c r="B55" s="179" t="s">
        <v>145</v>
      </c>
      <c r="C55" s="179" t="s">
        <v>146</v>
      </c>
      <c r="D55" s="205" t="s">
        <v>128</v>
      </c>
      <c r="E55" s="192">
        <v>7000</v>
      </c>
      <c r="F55" s="174"/>
      <c r="G55" s="336">
        <f t="shared" si="0"/>
        <v>41000</v>
      </c>
      <c r="H55" s="570" t="s">
        <v>130</v>
      </c>
      <c r="I55" s="177" t="s">
        <v>18</v>
      </c>
      <c r="J55" s="457" t="s">
        <v>295</v>
      </c>
      <c r="K55" s="434" t="s">
        <v>475</v>
      </c>
      <c r="L55" s="177" t="s">
        <v>45</v>
      </c>
      <c r="M55" s="177"/>
      <c r="N55" s="179" t="s">
        <v>297</v>
      </c>
    </row>
    <row r="56" spans="1:14" x14ac:dyDescent="0.25">
      <c r="A56" s="196">
        <v>44732</v>
      </c>
      <c r="B56" s="179" t="s">
        <v>145</v>
      </c>
      <c r="C56" s="179" t="s">
        <v>146</v>
      </c>
      <c r="D56" s="205" t="s">
        <v>128</v>
      </c>
      <c r="E56" s="184">
        <v>10000</v>
      </c>
      <c r="F56" s="174"/>
      <c r="G56" s="336">
        <f>G55-E56+F56</f>
        <v>31000</v>
      </c>
      <c r="H56" s="570" t="s">
        <v>130</v>
      </c>
      <c r="I56" s="177" t="s">
        <v>18</v>
      </c>
      <c r="J56" s="457" t="s">
        <v>295</v>
      </c>
      <c r="K56" s="434" t="s">
        <v>475</v>
      </c>
      <c r="L56" s="177" t="s">
        <v>45</v>
      </c>
      <c r="M56" s="177"/>
      <c r="N56" s="179" t="s">
        <v>298</v>
      </c>
    </row>
    <row r="57" spans="1:14" x14ac:dyDescent="0.25">
      <c r="A57" s="196">
        <v>44732</v>
      </c>
      <c r="B57" s="179" t="s">
        <v>145</v>
      </c>
      <c r="C57" s="179" t="s">
        <v>146</v>
      </c>
      <c r="D57" s="205" t="s">
        <v>128</v>
      </c>
      <c r="E57" s="184">
        <v>10000</v>
      </c>
      <c r="F57" s="174"/>
      <c r="G57" s="336">
        <f t="shared" ref="G57:G61" si="3">G56-E57+F57</f>
        <v>21000</v>
      </c>
      <c r="H57" s="570" t="s">
        <v>130</v>
      </c>
      <c r="I57" s="177" t="s">
        <v>18</v>
      </c>
      <c r="J57" s="457" t="s">
        <v>295</v>
      </c>
      <c r="K57" s="434" t="s">
        <v>475</v>
      </c>
      <c r="L57" s="177" t="s">
        <v>45</v>
      </c>
      <c r="M57" s="177"/>
      <c r="N57" s="179" t="s">
        <v>241</v>
      </c>
    </row>
    <row r="58" spans="1:14" x14ac:dyDescent="0.25">
      <c r="A58" s="196">
        <v>44732</v>
      </c>
      <c r="B58" s="179" t="s">
        <v>145</v>
      </c>
      <c r="C58" s="179" t="s">
        <v>146</v>
      </c>
      <c r="D58" s="205" t="s">
        <v>128</v>
      </c>
      <c r="E58" s="184">
        <v>8000</v>
      </c>
      <c r="F58" s="174"/>
      <c r="G58" s="336">
        <f t="shared" si="3"/>
        <v>13000</v>
      </c>
      <c r="H58" s="570" t="s">
        <v>130</v>
      </c>
      <c r="I58" s="177" t="s">
        <v>18</v>
      </c>
      <c r="J58" s="457" t="s">
        <v>295</v>
      </c>
      <c r="K58" s="434" t="s">
        <v>475</v>
      </c>
      <c r="L58" s="177" t="s">
        <v>45</v>
      </c>
      <c r="M58" s="177"/>
      <c r="N58" s="179" t="s">
        <v>159</v>
      </c>
    </row>
    <row r="59" spans="1:14" x14ac:dyDescent="0.25">
      <c r="A59" s="196">
        <v>44732</v>
      </c>
      <c r="B59" s="197" t="s">
        <v>143</v>
      </c>
      <c r="C59" s="197" t="s">
        <v>143</v>
      </c>
      <c r="D59" s="198" t="s">
        <v>128</v>
      </c>
      <c r="E59" s="184">
        <v>5000</v>
      </c>
      <c r="F59" s="174"/>
      <c r="G59" s="336">
        <f t="shared" si="3"/>
        <v>8000</v>
      </c>
      <c r="H59" s="570" t="s">
        <v>130</v>
      </c>
      <c r="I59" s="177" t="s">
        <v>18</v>
      </c>
      <c r="J59" s="457" t="s">
        <v>295</v>
      </c>
      <c r="K59" s="434" t="s">
        <v>475</v>
      </c>
      <c r="L59" s="177" t="s">
        <v>45</v>
      </c>
      <c r="M59" s="177"/>
      <c r="N59" s="179"/>
    </row>
    <row r="60" spans="1:14" x14ac:dyDescent="0.25">
      <c r="A60" s="196">
        <v>44732</v>
      </c>
      <c r="B60" s="197" t="s">
        <v>143</v>
      </c>
      <c r="C60" s="197" t="s">
        <v>143</v>
      </c>
      <c r="D60" s="198" t="s">
        <v>128</v>
      </c>
      <c r="E60" s="184">
        <v>2500</v>
      </c>
      <c r="F60" s="174"/>
      <c r="G60" s="336">
        <f t="shared" si="3"/>
        <v>5500</v>
      </c>
      <c r="H60" s="626" t="s">
        <v>130</v>
      </c>
      <c r="I60" s="177" t="s">
        <v>18</v>
      </c>
      <c r="J60" s="457" t="s">
        <v>295</v>
      </c>
      <c r="K60" s="434" t="s">
        <v>475</v>
      </c>
      <c r="L60" s="177" t="s">
        <v>45</v>
      </c>
      <c r="M60" s="177"/>
      <c r="N60" s="179"/>
    </row>
    <row r="61" spans="1:14" x14ac:dyDescent="0.25">
      <c r="A61" s="196">
        <v>44732</v>
      </c>
      <c r="B61" s="197" t="s">
        <v>143</v>
      </c>
      <c r="C61" s="197" t="s">
        <v>143</v>
      </c>
      <c r="D61" s="198" t="s">
        <v>128</v>
      </c>
      <c r="E61" s="184">
        <v>2500</v>
      </c>
      <c r="F61" s="174"/>
      <c r="G61" s="336">
        <f t="shared" si="3"/>
        <v>3000</v>
      </c>
      <c r="H61" s="626" t="s">
        <v>130</v>
      </c>
      <c r="I61" s="177" t="s">
        <v>18</v>
      </c>
      <c r="J61" s="457" t="s">
        <v>295</v>
      </c>
      <c r="K61" s="434" t="s">
        <v>475</v>
      </c>
      <c r="L61" s="177" t="s">
        <v>45</v>
      </c>
      <c r="M61" s="177"/>
      <c r="N61" s="179"/>
    </row>
    <row r="62" spans="1:14" x14ac:dyDescent="0.25">
      <c r="A62" s="196">
        <v>44733</v>
      </c>
      <c r="B62" s="197" t="s">
        <v>149</v>
      </c>
      <c r="C62" s="197" t="s">
        <v>49</v>
      </c>
      <c r="D62" s="198" t="s">
        <v>128</v>
      </c>
      <c r="E62" s="183"/>
      <c r="F62" s="186">
        <v>-3000</v>
      </c>
      <c r="G62" s="336">
        <f t="shared" si="0"/>
        <v>0</v>
      </c>
      <c r="H62" s="626" t="s">
        <v>130</v>
      </c>
      <c r="I62" s="177" t="s">
        <v>18</v>
      </c>
      <c r="J62" s="457" t="s">
        <v>295</v>
      </c>
      <c r="K62" s="434" t="s">
        <v>475</v>
      </c>
      <c r="L62" s="177" t="s">
        <v>45</v>
      </c>
      <c r="M62" s="177"/>
      <c r="N62" s="179"/>
    </row>
    <row r="63" spans="1:14" x14ac:dyDescent="0.25">
      <c r="A63" s="622">
        <v>44733</v>
      </c>
      <c r="B63" s="581" t="s">
        <v>116</v>
      </c>
      <c r="C63" s="581" t="s">
        <v>49</v>
      </c>
      <c r="D63" s="582" t="s">
        <v>128</v>
      </c>
      <c r="E63" s="583"/>
      <c r="F63" s="583">
        <v>60000</v>
      </c>
      <c r="G63" s="584">
        <f t="shared" si="0"/>
        <v>60000</v>
      </c>
      <c r="H63" s="623" t="s">
        <v>130</v>
      </c>
      <c r="I63" s="586" t="s">
        <v>18</v>
      </c>
      <c r="J63" s="587" t="s">
        <v>317</v>
      </c>
      <c r="K63" s="434" t="s">
        <v>475</v>
      </c>
      <c r="L63" s="586" t="s">
        <v>45</v>
      </c>
      <c r="M63" s="586"/>
      <c r="N63" s="595"/>
    </row>
    <row r="64" spans="1:14" x14ac:dyDescent="0.25">
      <c r="A64" s="182">
        <v>44733</v>
      </c>
      <c r="B64" s="179" t="s">
        <v>145</v>
      </c>
      <c r="C64" s="179" t="s">
        <v>146</v>
      </c>
      <c r="D64" s="198" t="s">
        <v>128</v>
      </c>
      <c r="E64" s="192">
        <v>8000</v>
      </c>
      <c r="F64" s="540"/>
      <c r="G64" s="336">
        <f t="shared" si="0"/>
        <v>52000</v>
      </c>
      <c r="H64" s="626" t="s">
        <v>130</v>
      </c>
      <c r="I64" s="177" t="s">
        <v>18</v>
      </c>
      <c r="J64" s="457" t="s">
        <v>317</v>
      </c>
      <c r="K64" s="434" t="s">
        <v>475</v>
      </c>
      <c r="L64" s="177" t="s">
        <v>45</v>
      </c>
      <c r="M64" s="177"/>
      <c r="N64" s="179" t="s">
        <v>159</v>
      </c>
    </row>
    <row r="65" spans="1:14" x14ac:dyDescent="0.25">
      <c r="A65" s="182">
        <v>44733</v>
      </c>
      <c r="B65" s="179" t="s">
        <v>145</v>
      </c>
      <c r="C65" s="179" t="s">
        <v>146</v>
      </c>
      <c r="D65" s="198" t="s">
        <v>128</v>
      </c>
      <c r="E65" s="192">
        <v>5000</v>
      </c>
      <c r="F65" s="430"/>
      <c r="G65" s="336">
        <f t="shared" si="0"/>
        <v>47000</v>
      </c>
      <c r="H65" s="626" t="s">
        <v>130</v>
      </c>
      <c r="I65" s="177" t="s">
        <v>18</v>
      </c>
      <c r="J65" s="457" t="s">
        <v>317</v>
      </c>
      <c r="K65" s="434" t="s">
        <v>475</v>
      </c>
      <c r="L65" s="177" t="s">
        <v>45</v>
      </c>
      <c r="M65" s="177"/>
      <c r="N65" s="179" t="s">
        <v>318</v>
      </c>
    </row>
    <row r="66" spans="1:14" x14ac:dyDescent="0.25">
      <c r="A66" s="182">
        <v>44733</v>
      </c>
      <c r="B66" s="179" t="s">
        <v>145</v>
      </c>
      <c r="C66" s="179" t="s">
        <v>146</v>
      </c>
      <c r="D66" s="198" t="s">
        <v>128</v>
      </c>
      <c r="E66" s="192">
        <v>5000</v>
      </c>
      <c r="F66" s="430"/>
      <c r="G66" s="336">
        <f t="shared" si="0"/>
        <v>42000</v>
      </c>
      <c r="H66" s="626" t="s">
        <v>130</v>
      </c>
      <c r="I66" s="177" t="s">
        <v>18</v>
      </c>
      <c r="J66" s="457" t="s">
        <v>317</v>
      </c>
      <c r="K66" s="434" t="s">
        <v>475</v>
      </c>
      <c r="L66" s="177" t="s">
        <v>45</v>
      </c>
      <c r="M66" s="177"/>
      <c r="N66" s="179" t="s">
        <v>319</v>
      </c>
    </row>
    <row r="67" spans="1:14" x14ac:dyDescent="0.25">
      <c r="A67" s="182">
        <v>44733</v>
      </c>
      <c r="B67" s="179" t="s">
        <v>145</v>
      </c>
      <c r="C67" s="179" t="s">
        <v>146</v>
      </c>
      <c r="D67" s="198" t="s">
        <v>128</v>
      </c>
      <c r="E67" s="192">
        <v>20000</v>
      </c>
      <c r="F67" s="430"/>
      <c r="G67" s="336">
        <f t="shared" si="0"/>
        <v>22000</v>
      </c>
      <c r="H67" s="626" t="s">
        <v>130</v>
      </c>
      <c r="I67" s="177" t="s">
        <v>18</v>
      </c>
      <c r="J67" s="457" t="s">
        <v>317</v>
      </c>
      <c r="K67" s="434" t="s">
        <v>475</v>
      </c>
      <c r="L67" s="177" t="s">
        <v>45</v>
      </c>
      <c r="M67" s="177"/>
      <c r="N67" s="179" t="s">
        <v>320</v>
      </c>
    </row>
    <row r="68" spans="1:14" x14ac:dyDescent="0.25">
      <c r="A68" s="182">
        <v>44733</v>
      </c>
      <c r="B68" s="179" t="s">
        <v>145</v>
      </c>
      <c r="C68" s="179" t="s">
        <v>146</v>
      </c>
      <c r="D68" s="198" t="s">
        <v>128</v>
      </c>
      <c r="E68" s="192">
        <v>12000</v>
      </c>
      <c r="F68" s="430"/>
      <c r="G68" s="336">
        <f t="shared" si="0"/>
        <v>10000</v>
      </c>
      <c r="H68" s="626" t="s">
        <v>130</v>
      </c>
      <c r="I68" s="177" t="s">
        <v>18</v>
      </c>
      <c r="J68" s="457" t="s">
        <v>317</v>
      </c>
      <c r="K68" s="434" t="s">
        <v>475</v>
      </c>
      <c r="L68" s="177" t="s">
        <v>45</v>
      </c>
      <c r="M68" s="177"/>
      <c r="N68" s="179" t="s">
        <v>321</v>
      </c>
    </row>
    <row r="69" spans="1:14" x14ac:dyDescent="0.25">
      <c r="A69" s="182">
        <v>44733</v>
      </c>
      <c r="B69" s="179" t="s">
        <v>143</v>
      </c>
      <c r="C69" s="179" t="s">
        <v>143</v>
      </c>
      <c r="D69" s="198" t="s">
        <v>128</v>
      </c>
      <c r="E69" s="192">
        <v>3000</v>
      </c>
      <c r="F69" s="430"/>
      <c r="G69" s="336">
        <f t="shared" si="0"/>
        <v>7000</v>
      </c>
      <c r="H69" s="626" t="s">
        <v>130</v>
      </c>
      <c r="I69" s="177" t="s">
        <v>18</v>
      </c>
      <c r="J69" s="457" t="s">
        <v>317</v>
      </c>
      <c r="K69" s="434" t="s">
        <v>475</v>
      </c>
      <c r="L69" s="177" t="s">
        <v>45</v>
      </c>
      <c r="M69" s="177"/>
      <c r="N69" s="179"/>
    </row>
    <row r="70" spans="1:14" x14ac:dyDescent="0.25">
      <c r="A70" s="182">
        <v>44733</v>
      </c>
      <c r="B70" s="179" t="s">
        <v>143</v>
      </c>
      <c r="C70" s="179" t="s">
        <v>143</v>
      </c>
      <c r="D70" s="198" t="s">
        <v>128</v>
      </c>
      <c r="E70" s="192">
        <v>3000</v>
      </c>
      <c r="F70" s="430"/>
      <c r="G70" s="336">
        <f t="shared" ref="G70:G124" si="4">G69-E70+F70</f>
        <v>4000</v>
      </c>
      <c r="H70" s="626" t="s">
        <v>130</v>
      </c>
      <c r="I70" s="177" t="s">
        <v>18</v>
      </c>
      <c r="J70" s="457" t="s">
        <v>317</v>
      </c>
      <c r="K70" s="434" t="s">
        <v>475</v>
      </c>
      <c r="L70" s="177" t="s">
        <v>45</v>
      </c>
      <c r="M70" s="177"/>
      <c r="N70" s="179"/>
    </row>
    <row r="71" spans="1:14" x14ac:dyDescent="0.25">
      <c r="A71" s="182">
        <v>44733</v>
      </c>
      <c r="B71" s="177" t="s">
        <v>143</v>
      </c>
      <c r="C71" s="179" t="s">
        <v>143</v>
      </c>
      <c r="D71" s="198" t="s">
        <v>128</v>
      </c>
      <c r="E71" s="430">
        <v>2000</v>
      </c>
      <c r="F71" s="430"/>
      <c r="G71" s="336">
        <f t="shared" si="4"/>
        <v>2000</v>
      </c>
      <c r="H71" s="626" t="s">
        <v>130</v>
      </c>
      <c r="I71" s="177" t="s">
        <v>18</v>
      </c>
      <c r="J71" s="457" t="s">
        <v>317</v>
      </c>
      <c r="K71" s="434" t="s">
        <v>475</v>
      </c>
      <c r="L71" s="177" t="s">
        <v>45</v>
      </c>
      <c r="M71" s="177"/>
      <c r="N71" s="179"/>
    </row>
    <row r="72" spans="1:14" x14ac:dyDescent="0.25">
      <c r="A72" s="182">
        <v>44734</v>
      </c>
      <c r="B72" s="177" t="s">
        <v>149</v>
      </c>
      <c r="C72" s="177" t="s">
        <v>49</v>
      </c>
      <c r="D72" s="198" t="s">
        <v>128</v>
      </c>
      <c r="E72" s="192"/>
      <c r="F72" s="430">
        <v>-2000</v>
      </c>
      <c r="G72" s="336">
        <f t="shared" si="4"/>
        <v>0</v>
      </c>
      <c r="H72" s="626" t="s">
        <v>130</v>
      </c>
      <c r="I72" s="177" t="s">
        <v>18</v>
      </c>
      <c r="J72" s="457" t="s">
        <v>317</v>
      </c>
      <c r="K72" s="434" t="s">
        <v>475</v>
      </c>
      <c r="L72" s="177" t="s">
        <v>45</v>
      </c>
      <c r="M72" s="177"/>
      <c r="N72" s="179"/>
    </row>
    <row r="73" spans="1:14" x14ac:dyDescent="0.25">
      <c r="A73" s="622">
        <v>44734</v>
      </c>
      <c r="B73" s="586" t="s">
        <v>116</v>
      </c>
      <c r="C73" s="586" t="s">
        <v>49</v>
      </c>
      <c r="D73" s="586" t="s">
        <v>128</v>
      </c>
      <c r="E73" s="590"/>
      <c r="F73" s="624">
        <v>58000</v>
      </c>
      <c r="G73" s="584">
        <f t="shared" si="4"/>
        <v>58000</v>
      </c>
      <c r="H73" s="623" t="s">
        <v>130</v>
      </c>
      <c r="I73" s="586" t="s">
        <v>18</v>
      </c>
      <c r="J73" s="587" t="s">
        <v>328</v>
      </c>
      <c r="K73" s="434" t="s">
        <v>475</v>
      </c>
      <c r="L73" s="586" t="s">
        <v>45</v>
      </c>
      <c r="M73" s="586"/>
      <c r="N73" s="595"/>
    </row>
    <row r="74" spans="1:14" x14ac:dyDescent="0.25">
      <c r="A74" s="182">
        <v>44734</v>
      </c>
      <c r="B74" s="177" t="s">
        <v>145</v>
      </c>
      <c r="C74" s="177" t="s">
        <v>146</v>
      </c>
      <c r="D74" s="177" t="s">
        <v>128</v>
      </c>
      <c r="E74" s="430">
        <v>8000</v>
      </c>
      <c r="F74" s="430"/>
      <c r="G74" s="336">
        <f t="shared" si="4"/>
        <v>50000</v>
      </c>
      <c r="H74" s="626" t="s">
        <v>130</v>
      </c>
      <c r="I74" s="177" t="s">
        <v>18</v>
      </c>
      <c r="J74" s="457" t="s">
        <v>328</v>
      </c>
      <c r="K74" s="434" t="s">
        <v>475</v>
      </c>
      <c r="L74" s="177" t="s">
        <v>45</v>
      </c>
      <c r="M74" s="177"/>
      <c r="N74" s="179" t="s">
        <v>159</v>
      </c>
    </row>
    <row r="75" spans="1:14" x14ac:dyDescent="0.25">
      <c r="A75" s="182">
        <v>44734</v>
      </c>
      <c r="B75" s="177" t="s">
        <v>145</v>
      </c>
      <c r="C75" s="177" t="s">
        <v>146</v>
      </c>
      <c r="D75" s="177" t="s">
        <v>128</v>
      </c>
      <c r="E75" s="430">
        <v>10000</v>
      </c>
      <c r="F75" s="430"/>
      <c r="G75" s="336">
        <f t="shared" si="4"/>
        <v>40000</v>
      </c>
      <c r="H75" s="626" t="s">
        <v>130</v>
      </c>
      <c r="I75" s="177" t="s">
        <v>18</v>
      </c>
      <c r="J75" s="457" t="s">
        <v>328</v>
      </c>
      <c r="K75" s="434" t="s">
        <v>475</v>
      </c>
      <c r="L75" s="177" t="s">
        <v>45</v>
      </c>
      <c r="M75" s="177"/>
      <c r="N75" s="179" t="s">
        <v>329</v>
      </c>
    </row>
    <row r="76" spans="1:14" x14ac:dyDescent="0.25">
      <c r="A76" s="182">
        <v>44734</v>
      </c>
      <c r="B76" s="177" t="s">
        <v>145</v>
      </c>
      <c r="C76" s="177" t="s">
        <v>146</v>
      </c>
      <c r="D76" s="177" t="s">
        <v>128</v>
      </c>
      <c r="E76" s="430">
        <v>10000</v>
      </c>
      <c r="F76" s="430"/>
      <c r="G76" s="336">
        <f t="shared" si="4"/>
        <v>30000</v>
      </c>
      <c r="H76" s="626" t="s">
        <v>130</v>
      </c>
      <c r="I76" s="177" t="s">
        <v>18</v>
      </c>
      <c r="J76" s="457" t="s">
        <v>328</v>
      </c>
      <c r="K76" s="434" t="s">
        <v>475</v>
      </c>
      <c r="L76" s="177" t="s">
        <v>45</v>
      </c>
      <c r="M76" s="177"/>
      <c r="N76" s="179" t="s">
        <v>330</v>
      </c>
    </row>
    <row r="77" spans="1:14" x14ac:dyDescent="0.25">
      <c r="A77" s="182">
        <v>44734</v>
      </c>
      <c r="B77" s="177" t="s">
        <v>145</v>
      </c>
      <c r="C77" s="177" t="s">
        <v>146</v>
      </c>
      <c r="D77" s="177" t="s">
        <v>128</v>
      </c>
      <c r="E77" s="430">
        <v>10000</v>
      </c>
      <c r="F77" s="430"/>
      <c r="G77" s="336">
        <f t="shared" si="4"/>
        <v>20000</v>
      </c>
      <c r="H77" s="626" t="s">
        <v>130</v>
      </c>
      <c r="I77" s="177" t="s">
        <v>18</v>
      </c>
      <c r="J77" s="457" t="s">
        <v>328</v>
      </c>
      <c r="K77" s="434" t="s">
        <v>475</v>
      </c>
      <c r="L77" s="177" t="s">
        <v>45</v>
      </c>
      <c r="M77" s="177"/>
      <c r="N77" s="179" t="s">
        <v>331</v>
      </c>
    </row>
    <row r="78" spans="1:14" x14ac:dyDescent="0.25">
      <c r="A78" s="182">
        <v>44734</v>
      </c>
      <c r="B78" s="177" t="s">
        <v>145</v>
      </c>
      <c r="C78" s="177" t="s">
        <v>146</v>
      </c>
      <c r="D78" s="177" t="s">
        <v>128</v>
      </c>
      <c r="E78" s="430">
        <v>10000</v>
      </c>
      <c r="F78" s="430"/>
      <c r="G78" s="336">
        <f t="shared" si="4"/>
        <v>10000</v>
      </c>
      <c r="H78" s="626" t="s">
        <v>130</v>
      </c>
      <c r="I78" s="177" t="s">
        <v>18</v>
      </c>
      <c r="J78" s="457" t="s">
        <v>328</v>
      </c>
      <c r="K78" s="434" t="s">
        <v>475</v>
      </c>
      <c r="L78" s="177" t="s">
        <v>45</v>
      </c>
      <c r="M78" s="177"/>
      <c r="N78" s="179" t="s">
        <v>332</v>
      </c>
    </row>
    <row r="79" spans="1:14" x14ac:dyDescent="0.25">
      <c r="A79" s="182">
        <v>44734</v>
      </c>
      <c r="B79" s="177" t="s">
        <v>143</v>
      </c>
      <c r="C79" s="177" t="s">
        <v>143</v>
      </c>
      <c r="D79" s="177" t="s">
        <v>128</v>
      </c>
      <c r="E79" s="430">
        <v>2000</v>
      </c>
      <c r="F79" s="430"/>
      <c r="G79" s="336">
        <f t="shared" si="4"/>
        <v>8000</v>
      </c>
      <c r="H79" s="626" t="s">
        <v>130</v>
      </c>
      <c r="I79" s="177" t="s">
        <v>18</v>
      </c>
      <c r="J79" s="457" t="s">
        <v>328</v>
      </c>
      <c r="K79" s="434" t="s">
        <v>475</v>
      </c>
      <c r="L79" s="177" t="s">
        <v>45</v>
      </c>
      <c r="M79" s="177"/>
      <c r="N79" s="179"/>
    </row>
    <row r="80" spans="1:14" x14ac:dyDescent="0.25">
      <c r="A80" s="182">
        <v>44734</v>
      </c>
      <c r="B80" s="177" t="s">
        <v>143</v>
      </c>
      <c r="C80" s="177" t="s">
        <v>143</v>
      </c>
      <c r="D80" s="177" t="s">
        <v>128</v>
      </c>
      <c r="E80" s="430">
        <v>2000</v>
      </c>
      <c r="F80" s="430"/>
      <c r="G80" s="336">
        <f t="shared" si="4"/>
        <v>6000</v>
      </c>
      <c r="H80" s="626" t="s">
        <v>130</v>
      </c>
      <c r="I80" s="177" t="s">
        <v>18</v>
      </c>
      <c r="J80" s="457" t="s">
        <v>328</v>
      </c>
      <c r="K80" s="434" t="s">
        <v>475</v>
      </c>
      <c r="L80" s="177" t="s">
        <v>45</v>
      </c>
      <c r="M80" s="177"/>
      <c r="N80" s="179"/>
    </row>
    <row r="81" spans="1:14" x14ac:dyDescent="0.25">
      <c r="A81" s="182">
        <v>44734</v>
      </c>
      <c r="B81" s="177" t="s">
        <v>143</v>
      </c>
      <c r="C81" s="177" t="s">
        <v>143</v>
      </c>
      <c r="D81" s="177" t="s">
        <v>128</v>
      </c>
      <c r="E81" s="430">
        <v>2000</v>
      </c>
      <c r="F81" s="430"/>
      <c r="G81" s="336">
        <f t="shared" si="4"/>
        <v>4000</v>
      </c>
      <c r="H81" s="626" t="s">
        <v>130</v>
      </c>
      <c r="I81" s="177" t="s">
        <v>18</v>
      </c>
      <c r="J81" s="457" t="s">
        <v>328</v>
      </c>
      <c r="K81" s="434" t="s">
        <v>475</v>
      </c>
      <c r="L81" s="177" t="s">
        <v>45</v>
      </c>
      <c r="M81" s="177"/>
      <c r="N81" s="179"/>
    </row>
    <row r="82" spans="1:14" x14ac:dyDescent="0.25">
      <c r="A82" s="182">
        <v>44734</v>
      </c>
      <c r="B82" s="177" t="s">
        <v>143</v>
      </c>
      <c r="C82" s="177" t="s">
        <v>143</v>
      </c>
      <c r="D82" s="177" t="s">
        <v>128</v>
      </c>
      <c r="E82" s="430">
        <v>2000</v>
      </c>
      <c r="F82" s="430"/>
      <c r="G82" s="336">
        <f t="shared" si="4"/>
        <v>2000</v>
      </c>
      <c r="H82" s="626" t="s">
        <v>130</v>
      </c>
      <c r="I82" s="177" t="s">
        <v>18</v>
      </c>
      <c r="J82" s="457" t="s">
        <v>328</v>
      </c>
      <c r="K82" s="434" t="s">
        <v>475</v>
      </c>
      <c r="L82" s="177" t="s">
        <v>45</v>
      </c>
      <c r="M82" s="177"/>
      <c r="N82" s="179"/>
    </row>
    <row r="83" spans="1:14" x14ac:dyDescent="0.25">
      <c r="A83" s="182">
        <v>44734</v>
      </c>
      <c r="B83" s="177" t="s">
        <v>143</v>
      </c>
      <c r="C83" s="177" t="s">
        <v>143</v>
      </c>
      <c r="D83" s="177" t="s">
        <v>128</v>
      </c>
      <c r="E83" s="430">
        <v>2000</v>
      </c>
      <c r="F83" s="430"/>
      <c r="G83" s="336">
        <f t="shared" si="4"/>
        <v>0</v>
      </c>
      <c r="H83" s="626" t="s">
        <v>130</v>
      </c>
      <c r="I83" s="177" t="s">
        <v>18</v>
      </c>
      <c r="J83" s="457" t="s">
        <v>328</v>
      </c>
      <c r="K83" s="434" t="s">
        <v>475</v>
      </c>
      <c r="L83" s="177" t="s">
        <v>45</v>
      </c>
      <c r="M83" s="177"/>
      <c r="N83" s="179"/>
    </row>
    <row r="84" spans="1:14" x14ac:dyDescent="0.25">
      <c r="A84" s="622">
        <v>44736</v>
      </c>
      <c r="B84" s="586" t="s">
        <v>116</v>
      </c>
      <c r="C84" s="586" t="s">
        <v>49</v>
      </c>
      <c r="D84" s="586" t="s">
        <v>128</v>
      </c>
      <c r="E84" s="624"/>
      <c r="F84" s="624">
        <v>56000</v>
      </c>
      <c r="G84" s="584">
        <f t="shared" si="4"/>
        <v>56000</v>
      </c>
      <c r="H84" s="623" t="s">
        <v>130</v>
      </c>
      <c r="I84" s="586" t="s">
        <v>18</v>
      </c>
      <c r="J84" s="587" t="s">
        <v>350</v>
      </c>
      <c r="K84" s="434" t="s">
        <v>475</v>
      </c>
      <c r="L84" s="586" t="s">
        <v>45</v>
      </c>
      <c r="M84" s="586"/>
      <c r="N84" s="595"/>
    </row>
    <row r="85" spans="1:14" x14ac:dyDescent="0.25">
      <c r="A85" s="182">
        <v>44736</v>
      </c>
      <c r="B85" s="177" t="s">
        <v>145</v>
      </c>
      <c r="C85" s="177" t="s">
        <v>146</v>
      </c>
      <c r="D85" s="177" t="s">
        <v>128</v>
      </c>
      <c r="E85" s="430">
        <v>8000</v>
      </c>
      <c r="F85" s="430"/>
      <c r="G85" s="336">
        <f t="shared" si="4"/>
        <v>48000</v>
      </c>
      <c r="H85" s="626" t="s">
        <v>130</v>
      </c>
      <c r="I85" s="177" t="s">
        <v>18</v>
      </c>
      <c r="J85" s="457" t="s">
        <v>350</v>
      </c>
      <c r="K85" s="434" t="s">
        <v>475</v>
      </c>
      <c r="L85" s="177" t="s">
        <v>45</v>
      </c>
      <c r="M85" s="177"/>
      <c r="N85" s="179" t="s">
        <v>159</v>
      </c>
    </row>
    <row r="86" spans="1:14" x14ac:dyDescent="0.25">
      <c r="A86" s="182">
        <v>44736</v>
      </c>
      <c r="B86" s="177" t="s">
        <v>145</v>
      </c>
      <c r="C86" s="177" t="s">
        <v>146</v>
      </c>
      <c r="D86" s="177" t="s">
        <v>128</v>
      </c>
      <c r="E86" s="192">
        <v>6000</v>
      </c>
      <c r="F86" s="562"/>
      <c r="G86" s="336">
        <f t="shared" si="4"/>
        <v>42000</v>
      </c>
      <c r="H86" s="626" t="s">
        <v>130</v>
      </c>
      <c r="I86" s="177" t="s">
        <v>18</v>
      </c>
      <c r="J86" s="457" t="s">
        <v>350</v>
      </c>
      <c r="K86" s="434" t="s">
        <v>475</v>
      </c>
      <c r="L86" s="177" t="s">
        <v>45</v>
      </c>
      <c r="M86" s="177"/>
      <c r="N86" s="179" t="s">
        <v>351</v>
      </c>
    </row>
    <row r="87" spans="1:14" x14ac:dyDescent="0.25">
      <c r="A87" s="182">
        <v>44736</v>
      </c>
      <c r="B87" s="177" t="s">
        <v>145</v>
      </c>
      <c r="C87" s="177" t="s">
        <v>146</v>
      </c>
      <c r="D87" s="177" t="s">
        <v>128</v>
      </c>
      <c r="E87" s="192">
        <v>8000</v>
      </c>
      <c r="F87" s="430"/>
      <c r="G87" s="336">
        <f t="shared" si="4"/>
        <v>34000</v>
      </c>
      <c r="H87" s="626" t="s">
        <v>130</v>
      </c>
      <c r="I87" s="177" t="s">
        <v>18</v>
      </c>
      <c r="J87" s="457" t="s">
        <v>350</v>
      </c>
      <c r="K87" s="434" t="s">
        <v>475</v>
      </c>
      <c r="L87" s="177" t="s">
        <v>45</v>
      </c>
      <c r="M87" s="177"/>
      <c r="N87" s="179" t="s">
        <v>352</v>
      </c>
    </row>
    <row r="88" spans="1:14" x14ac:dyDescent="0.25">
      <c r="A88" s="182">
        <v>44736</v>
      </c>
      <c r="B88" s="177" t="s">
        <v>145</v>
      </c>
      <c r="C88" s="177" t="s">
        <v>146</v>
      </c>
      <c r="D88" s="177" t="s">
        <v>128</v>
      </c>
      <c r="E88" s="192">
        <v>15000</v>
      </c>
      <c r="F88" s="430"/>
      <c r="G88" s="336">
        <f t="shared" si="4"/>
        <v>19000</v>
      </c>
      <c r="H88" s="626" t="s">
        <v>130</v>
      </c>
      <c r="I88" s="177" t="s">
        <v>18</v>
      </c>
      <c r="J88" s="457" t="s">
        <v>350</v>
      </c>
      <c r="K88" s="434" t="s">
        <v>475</v>
      </c>
      <c r="L88" s="177" t="s">
        <v>45</v>
      </c>
      <c r="M88" s="177"/>
      <c r="N88" s="179" t="s">
        <v>353</v>
      </c>
    </row>
    <row r="89" spans="1:14" x14ac:dyDescent="0.25">
      <c r="A89" s="182">
        <v>44736</v>
      </c>
      <c r="B89" s="177" t="s">
        <v>145</v>
      </c>
      <c r="C89" s="177" t="s">
        <v>146</v>
      </c>
      <c r="D89" s="177" t="s">
        <v>128</v>
      </c>
      <c r="E89" s="192">
        <v>9000</v>
      </c>
      <c r="F89" s="430"/>
      <c r="G89" s="336">
        <f t="shared" si="4"/>
        <v>10000</v>
      </c>
      <c r="H89" s="626" t="s">
        <v>130</v>
      </c>
      <c r="I89" s="177" t="s">
        <v>18</v>
      </c>
      <c r="J89" s="457" t="s">
        <v>350</v>
      </c>
      <c r="K89" s="434" t="s">
        <v>475</v>
      </c>
      <c r="L89" s="177" t="s">
        <v>45</v>
      </c>
      <c r="M89" s="177"/>
      <c r="N89" s="179" t="s">
        <v>354</v>
      </c>
    </row>
    <row r="90" spans="1:14" x14ac:dyDescent="0.25">
      <c r="A90" s="182">
        <v>44736</v>
      </c>
      <c r="B90" s="179" t="s">
        <v>143</v>
      </c>
      <c r="C90" s="179" t="s">
        <v>143</v>
      </c>
      <c r="D90" s="205" t="s">
        <v>128</v>
      </c>
      <c r="E90" s="192">
        <v>10000</v>
      </c>
      <c r="F90" s="430"/>
      <c r="G90" s="336">
        <f t="shared" si="4"/>
        <v>0</v>
      </c>
      <c r="H90" s="626" t="s">
        <v>130</v>
      </c>
      <c r="I90" s="177" t="s">
        <v>18</v>
      </c>
      <c r="J90" s="457" t="s">
        <v>350</v>
      </c>
      <c r="K90" s="434" t="s">
        <v>475</v>
      </c>
      <c r="L90" s="177" t="s">
        <v>45</v>
      </c>
      <c r="M90" s="177"/>
      <c r="N90" s="179"/>
    </row>
    <row r="91" spans="1:14" x14ac:dyDescent="0.25">
      <c r="A91" s="580">
        <v>44739</v>
      </c>
      <c r="B91" s="595" t="s">
        <v>116</v>
      </c>
      <c r="C91" s="595" t="s">
        <v>49</v>
      </c>
      <c r="D91" s="597" t="s">
        <v>128</v>
      </c>
      <c r="E91" s="590"/>
      <c r="F91" s="624">
        <v>58000</v>
      </c>
      <c r="G91" s="584">
        <f t="shared" si="4"/>
        <v>58000</v>
      </c>
      <c r="H91" s="623" t="s">
        <v>130</v>
      </c>
      <c r="I91" s="586" t="s">
        <v>18</v>
      </c>
      <c r="J91" s="587" t="s">
        <v>365</v>
      </c>
      <c r="K91" s="434" t="s">
        <v>475</v>
      </c>
      <c r="L91" s="586" t="s">
        <v>45</v>
      </c>
      <c r="M91" s="586"/>
      <c r="N91" s="595"/>
    </row>
    <row r="92" spans="1:14" x14ac:dyDescent="0.25">
      <c r="A92" s="196">
        <v>44739</v>
      </c>
      <c r="B92" s="179" t="s">
        <v>145</v>
      </c>
      <c r="C92" s="179" t="s">
        <v>146</v>
      </c>
      <c r="D92" s="205" t="s">
        <v>128</v>
      </c>
      <c r="E92" s="192">
        <v>8000</v>
      </c>
      <c r="F92" s="430"/>
      <c r="G92" s="336">
        <f t="shared" si="4"/>
        <v>50000</v>
      </c>
      <c r="H92" s="626" t="s">
        <v>130</v>
      </c>
      <c r="I92" s="177" t="s">
        <v>18</v>
      </c>
      <c r="J92" s="457" t="s">
        <v>365</v>
      </c>
      <c r="K92" s="434" t="s">
        <v>475</v>
      </c>
      <c r="L92" s="177" t="s">
        <v>45</v>
      </c>
      <c r="M92" s="177"/>
      <c r="N92" s="179" t="s">
        <v>159</v>
      </c>
    </row>
    <row r="93" spans="1:14" x14ac:dyDescent="0.25">
      <c r="A93" s="196">
        <v>44739</v>
      </c>
      <c r="B93" s="179" t="s">
        <v>145</v>
      </c>
      <c r="C93" s="179" t="s">
        <v>146</v>
      </c>
      <c r="D93" s="205" t="s">
        <v>128</v>
      </c>
      <c r="E93" s="192">
        <v>10000</v>
      </c>
      <c r="F93" s="430"/>
      <c r="G93" s="336">
        <f t="shared" si="4"/>
        <v>40000</v>
      </c>
      <c r="H93" s="626" t="s">
        <v>130</v>
      </c>
      <c r="I93" s="177" t="s">
        <v>18</v>
      </c>
      <c r="J93" s="457" t="s">
        <v>365</v>
      </c>
      <c r="K93" s="434" t="s">
        <v>475</v>
      </c>
      <c r="L93" s="177" t="s">
        <v>45</v>
      </c>
      <c r="M93" s="177"/>
      <c r="N93" s="179" t="s">
        <v>366</v>
      </c>
    </row>
    <row r="94" spans="1:14" x14ac:dyDescent="0.25">
      <c r="A94" s="196">
        <v>44739</v>
      </c>
      <c r="B94" s="179" t="s">
        <v>145</v>
      </c>
      <c r="C94" s="179" t="s">
        <v>146</v>
      </c>
      <c r="D94" s="205" t="s">
        <v>128</v>
      </c>
      <c r="E94" s="192">
        <v>8000</v>
      </c>
      <c r="F94" s="430"/>
      <c r="G94" s="336">
        <f t="shared" si="4"/>
        <v>32000</v>
      </c>
      <c r="H94" s="626" t="s">
        <v>130</v>
      </c>
      <c r="I94" s="177" t="s">
        <v>18</v>
      </c>
      <c r="J94" s="457" t="s">
        <v>365</v>
      </c>
      <c r="K94" s="434" t="s">
        <v>475</v>
      </c>
      <c r="L94" s="177" t="s">
        <v>45</v>
      </c>
      <c r="M94" s="177"/>
      <c r="N94" s="179" t="s">
        <v>367</v>
      </c>
    </row>
    <row r="95" spans="1:14" x14ac:dyDescent="0.25">
      <c r="A95" s="196">
        <v>44739</v>
      </c>
      <c r="B95" s="179" t="s">
        <v>145</v>
      </c>
      <c r="C95" s="179" t="s">
        <v>146</v>
      </c>
      <c r="D95" s="205" t="s">
        <v>128</v>
      </c>
      <c r="E95" s="192">
        <v>12000</v>
      </c>
      <c r="F95" s="430"/>
      <c r="G95" s="336">
        <f t="shared" si="4"/>
        <v>20000</v>
      </c>
      <c r="H95" s="626" t="s">
        <v>130</v>
      </c>
      <c r="I95" s="177" t="s">
        <v>18</v>
      </c>
      <c r="J95" s="457" t="s">
        <v>365</v>
      </c>
      <c r="K95" s="434" t="s">
        <v>475</v>
      </c>
      <c r="L95" s="177" t="s">
        <v>45</v>
      </c>
      <c r="M95" s="177"/>
      <c r="N95" s="179" t="s">
        <v>368</v>
      </c>
    </row>
    <row r="96" spans="1:14" x14ac:dyDescent="0.25">
      <c r="A96" s="196">
        <v>44739</v>
      </c>
      <c r="B96" s="179" t="s">
        <v>145</v>
      </c>
      <c r="C96" s="179" t="s">
        <v>146</v>
      </c>
      <c r="D96" s="205" t="s">
        <v>128</v>
      </c>
      <c r="E96" s="192">
        <v>12000</v>
      </c>
      <c r="F96" s="430"/>
      <c r="G96" s="336">
        <f t="shared" si="4"/>
        <v>8000</v>
      </c>
      <c r="H96" s="626" t="s">
        <v>130</v>
      </c>
      <c r="I96" s="177" t="s">
        <v>18</v>
      </c>
      <c r="J96" s="457" t="s">
        <v>365</v>
      </c>
      <c r="K96" s="434" t="s">
        <v>475</v>
      </c>
      <c r="L96" s="177" t="s">
        <v>45</v>
      </c>
      <c r="M96" s="177"/>
      <c r="N96" s="179" t="s">
        <v>369</v>
      </c>
    </row>
    <row r="97" spans="1:14" x14ac:dyDescent="0.25">
      <c r="A97" s="196">
        <v>44739</v>
      </c>
      <c r="B97" s="179" t="s">
        <v>143</v>
      </c>
      <c r="C97" s="179" t="s">
        <v>143</v>
      </c>
      <c r="D97" s="205" t="s">
        <v>128</v>
      </c>
      <c r="E97" s="192">
        <v>8000</v>
      </c>
      <c r="F97" s="430"/>
      <c r="G97" s="336">
        <f t="shared" si="4"/>
        <v>0</v>
      </c>
      <c r="H97" s="626" t="s">
        <v>130</v>
      </c>
      <c r="I97" s="177" t="s">
        <v>18</v>
      </c>
      <c r="J97" s="457" t="s">
        <v>365</v>
      </c>
      <c r="K97" s="434" t="s">
        <v>475</v>
      </c>
      <c r="L97" s="177" t="s">
        <v>45</v>
      </c>
      <c r="M97" s="177"/>
      <c r="N97" s="179"/>
    </row>
    <row r="98" spans="1:14" x14ac:dyDescent="0.25">
      <c r="A98" s="196">
        <v>44739</v>
      </c>
      <c r="B98" s="179" t="s">
        <v>143</v>
      </c>
      <c r="C98" s="179" t="s">
        <v>143</v>
      </c>
      <c r="D98" s="205" t="s">
        <v>128</v>
      </c>
      <c r="E98" s="192">
        <v>2000</v>
      </c>
      <c r="F98" s="430"/>
      <c r="G98" s="336">
        <f t="shared" si="4"/>
        <v>-2000</v>
      </c>
      <c r="H98" s="626" t="s">
        <v>130</v>
      </c>
      <c r="I98" s="177" t="s">
        <v>18</v>
      </c>
      <c r="J98" s="457" t="s">
        <v>365</v>
      </c>
      <c r="K98" s="434" t="s">
        <v>475</v>
      </c>
      <c r="L98" s="177" t="s">
        <v>45</v>
      </c>
      <c r="M98" s="177"/>
      <c r="N98" s="179"/>
    </row>
    <row r="99" spans="1:14" x14ac:dyDescent="0.25">
      <c r="A99" s="196">
        <v>44740</v>
      </c>
      <c r="B99" s="177" t="s">
        <v>364</v>
      </c>
      <c r="C99" s="177" t="s">
        <v>49</v>
      </c>
      <c r="D99" s="177" t="s">
        <v>128</v>
      </c>
      <c r="E99" s="430"/>
      <c r="F99" s="430">
        <v>2000</v>
      </c>
      <c r="G99" s="336">
        <f t="shared" si="4"/>
        <v>0</v>
      </c>
      <c r="H99" s="626" t="s">
        <v>130</v>
      </c>
      <c r="I99" s="177" t="s">
        <v>18</v>
      </c>
      <c r="J99" s="457" t="s">
        <v>365</v>
      </c>
      <c r="K99" s="434" t="s">
        <v>475</v>
      </c>
      <c r="L99" s="177" t="s">
        <v>45</v>
      </c>
      <c r="M99" s="177"/>
      <c r="N99" s="179"/>
    </row>
    <row r="100" spans="1:14" x14ac:dyDescent="0.25">
      <c r="A100" s="580">
        <v>44740</v>
      </c>
      <c r="B100" s="586" t="s">
        <v>116</v>
      </c>
      <c r="C100" s="586" t="s">
        <v>49</v>
      </c>
      <c r="D100" s="586" t="s">
        <v>128</v>
      </c>
      <c r="E100" s="629"/>
      <c r="F100" s="629">
        <v>61000</v>
      </c>
      <c r="G100" s="584">
        <f t="shared" si="4"/>
        <v>61000</v>
      </c>
      <c r="H100" s="623" t="s">
        <v>130</v>
      </c>
      <c r="I100" s="586" t="s">
        <v>18</v>
      </c>
      <c r="J100" s="587" t="s">
        <v>379</v>
      </c>
      <c r="K100" s="434" t="s">
        <v>475</v>
      </c>
      <c r="L100" s="586" t="s">
        <v>45</v>
      </c>
      <c r="M100" s="586"/>
      <c r="N100" s="595"/>
    </row>
    <row r="101" spans="1:14" x14ac:dyDescent="0.25">
      <c r="A101" s="196">
        <v>44740</v>
      </c>
      <c r="B101" s="177" t="s">
        <v>145</v>
      </c>
      <c r="C101" s="177" t="s">
        <v>146</v>
      </c>
      <c r="D101" s="177" t="s">
        <v>128</v>
      </c>
      <c r="E101" s="557">
        <v>8000</v>
      </c>
      <c r="F101" s="557"/>
      <c r="G101" s="336">
        <f t="shared" si="4"/>
        <v>53000</v>
      </c>
      <c r="H101" s="626" t="s">
        <v>130</v>
      </c>
      <c r="I101" s="177" t="s">
        <v>18</v>
      </c>
      <c r="J101" s="457" t="s">
        <v>379</v>
      </c>
      <c r="K101" s="434" t="s">
        <v>475</v>
      </c>
      <c r="L101" s="177" t="s">
        <v>45</v>
      </c>
      <c r="M101" s="177"/>
      <c r="N101" s="179" t="s">
        <v>159</v>
      </c>
    </row>
    <row r="102" spans="1:14" x14ac:dyDescent="0.25">
      <c r="A102" s="196">
        <v>44740</v>
      </c>
      <c r="B102" s="177" t="s">
        <v>145</v>
      </c>
      <c r="C102" s="177" t="s">
        <v>146</v>
      </c>
      <c r="D102" s="177" t="s">
        <v>128</v>
      </c>
      <c r="E102" s="430">
        <v>17000</v>
      </c>
      <c r="F102" s="430"/>
      <c r="G102" s="336">
        <f t="shared" si="4"/>
        <v>36000</v>
      </c>
      <c r="H102" s="626" t="s">
        <v>130</v>
      </c>
      <c r="I102" s="177" t="s">
        <v>18</v>
      </c>
      <c r="J102" s="457" t="s">
        <v>379</v>
      </c>
      <c r="K102" s="434" t="s">
        <v>475</v>
      </c>
      <c r="L102" s="177" t="s">
        <v>45</v>
      </c>
      <c r="M102" s="177"/>
      <c r="N102" s="179" t="s">
        <v>380</v>
      </c>
    </row>
    <row r="103" spans="1:14" x14ac:dyDescent="0.25">
      <c r="A103" s="196">
        <v>44740</v>
      </c>
      <c r="B103" s="177" t="s">
        <v>145</v>
      </c>
      <c r="C103" s="177" t="s">
        <v>146</v>
      </c>
      <c r="D103" s="177" t="s">
        <v>128</v>
      </c>
      <c r="E103" s="430">
        <v>13000</v>
      </c>
      <c r="F103" s="430"/>
      <c r="G103" s="336">
        <f t="shared" si="4"/>
        <v>23000</v>
      </c>
      <c r="H103" s="626" t="s">
        <v>130</v>
      </c>
      <c r="I103" s="177" t="s">
        <v>18</v>
      </c>
      <c r="J103" s="457" t="s">
        <v>379</v>
      </c>
      <c r="K103" s="434" t="s">
        <v>475</v>
      </c>
      <c r="L103" s="177" t="s">
        <v>45</v>
      </c>
      <c r="M103" s="177"/>
      <c r="N103" s="179" t="s">
        <v>381</v>
      </c>
    </row>
    <row r="104" spans="1:14" x14ac:dyDescent="0.25">
      <c r="A104" s="196">
        <v>44740</v>
      </c>
      <c r="B104" s="177" t="s">
        <v>145</v>
      </c>
      <c r="C104" s="177" t="s">
        <v>146</v>
      </c>
      <c r="D104" s="177" t="s">
        <v>128</v>
      </c>
      <c r="E104" s="430">
        <v>5000</v>
      </c>
      <c r="F104" s="430"/>
      <c r="G104" s="336">
        <f t="shared" si="4"/>
        <v>18000</v>
      </c>
      <c r="H104" s="626" t="s">
        <v>130</v>
      </c>
      <c r="I104" s="177" t="s">
        <v>18</v>
      </c>
      <c r="J104" s="457" t="s">
        <v>379</v>
      </c>
      <c r="K104" s="434" t="s">
        <v>475</v>
      </c>
      <c r="L104" s="177" t="s">
        <v>45</v>
      </c>
      <c r="M104" s="177"/>
      <c r="N104" s="179" t="s">
        <v>382</v>
      </c>
    </row>
    <row r="105" spans="1:14" x14ac:dyDescent="0.25">
      <c r="A105" s="196">
        <v>44740</v>
      </c>
      <c r="B105" s="177" t="s">
        <v>145</v>
      </c>
      <c r="C105" s="177" t="s">
        <v>146</v>
      </c>
      <c r="D105" s="177" t="s">
        <v>128</v>
      </c>
      <c r="E105" s="430">
        <v>8000</v>
      </c>
      <c r="F105" s="430"/>
      <c r="G105" s="336">
        <f t="shared" si="4"/>
        <v>10000</v>
      </c>
      <c r="H105" s="626" t="s">
        <v>130</v>
      </c>
      <c r="I105" s="177" t="s">
        <v>18</v>
      </c>
      <c r="J105" s="457" t="s">
        <v>379</v>
      </c>
      <c r="K105" s="434" t="s">
        <v>475</v>
      </c>
      <c r="L105" s="177" t="s">
        <v>45</v>
      </c>
      <c r="M105" s="177"/>
      <c r="N105" s="179" t="s">
        <v>383</v>
      </c>
    </row>
    <row r="106" spans="1:14" x14ac:dyDescent="0.25">
      <c r="A106" s="196">
        <v>44740</v>
      </c>
      <c r="B106" s="177" t="s">
        <v>143</v>
      </c>
      <c r="C106" s="177" t="s">
        <v>143</v>
      </c>
      <c r="D106" s="189" t="s">
        <v>128</v>
      </c>
      <c r="E106" s="430">
        <v>5000</v>
      </c>
      <c r="F106" s="430"/>
      <c r="G106" s="336">
        <f t="shared" si="4"/>
        <v>5000</v>
      </c>
      <c r="H106" s="626" t="s">
        <v>130</v>
      </c>
      <c r="I106" s="177" t="s">
        <v>18</v>
      </c>
      <c r="J106" s="457" t="s">
        <v>379</v>
      </c>
      <c r="K106" s="434" t="s">
        <v>475</v>
      </c>
      <c r="L106" s="177" t="s">
        <v>45</v>
      </c>
      <c r="M106" s="177"/>
      <c r="N106" s="179"/>
    </row>
    <row r="107" spans="1:14" x14ac:dyDescent="0.25">
      <c r="A107" s="196">
        <v>44740</v>
      </c>
      <c r="B107" s="177" t="s">
        <v>143</v>
      </c>
      <c r="C107" s="177" t="s">
        <v>143</v>
      </c>
      <c r="D107" s="189" t="s">
        <v>128</v>
      </c>
      <c r="E107" s="430">
        <v>5000</v>
      </c>
      <c r="F107" s="430"/>
      <c r="G107" s="336">
        <f t="shared" si="4"/>
        <v>0</v>
      </c>
      <c r="H107" s="626" t="s">
        <v>130</v>
      </c>
      <c r="I107" s="177" t="s">
        <v>18</v>
      </c>
      <c r="J107" s="457" t="s">
        <v>379</v>
      </c>
      <c r="K107" s="434" t="s">
        <v>475</v>
      </c>
      <c r="L107" s="177" t="s">
        <v>45</v>
      </c>
      <c r="M107" s="177"/>
      <c r="N107" s="179"/>
    </row>
    <row r="108" spans="1:14" x14ac:dyDescent="0.25">
      <c r="A108" s="580">
        <v>44741</v>
      </c>
      <c r="B108" s="586" t="s">
        <v>116</v>
      </c>
      <c r="C108" s="586" t="s">
        <v>49</v>
      </c>
      <c r="D108" s="617" t="s">
        <v>128</v>
      </c>
      <c r="E108" s="629"/>
      <c r="F108" s="629">
        <v>72000</v>
      </c>
      <c r="G108" s="631">
        <f t="shared" si="4"/>
        <v>72000</v>
      </c>
      <c r="H108" s="623" t="s">
        <v>130</v>
      </c>
      <c r="I108" s="586" t="s">
        <v>18</v>
      </c>
      <c r="J108" s="587" t="s">
        <v>398</v>
      </c>
      <c r="K108" s="434" t="s">
        <v>475</v>
      </c>
      <c r="L108" s="586" t="s">
        <v>45</v>
      </c>
      <c r="M108" s="586"/>
      <c r="N108" s="595"/>
    </row>
    <row r="109" spans="1:14" x14ac:dyDescent="0.25">
      <c r="A109" s="196">
        <v>44741</v>
      </c>
      <c r="B109" s="177" t="s">
        <v>145</v>
      </c>
      <c r="C109" s="177" t="s">
        <v>146</v>
      </c>
      <c r="D109" s="189" t="s">
        <v>128</v>
      </c>
      <c r="E109" s="430">
        <v>6000</v>
      </c>
      <c r="F109" s="430"/>
      <c r="G109" s="613">
        <f t="shared" si="4"/>
        <v>66000</v>
      </c>
      <c r="H109" s="626" t="s">
        <v>130</v>
      </c>
      <c r="I109" s="177" t="s">
        <v>18</v>
      </c>
      <c r="J109" s="457" t="s">
        <v>398</v>
      </c>
      <c r="K109" s="434" t="s">
        <v>475</v>
      </c>
      <c r="L109" s="177" t="s">
        <v>45</v>
      </c>
      <c r="M109" s="177"/>
      <c r="N109" s="179" t="s">
        <v>399</v>
      </c>
    </row>
    <row r="110" spans="1:14" x14ac:dyDescent="0.25">
      <c r="A110" s="196">
        <v>44741</v>
      </c>
      <c r="B110" s="177" t="s">
        <v>145</v>
      </c>
      <c r="C110" s="177" t="s">
        <v>146</v>
      </c>
      <c r="D110" s="189" t="s">
        <v>128</v>
      </c>
      <c r="E110" s="540">
        <v>18000</v>
      </c>
      <c r="F110" s="540"/>
      <c r="G110" s="613">
        <f t="shared" si="4"/>
        <v>48000</v>
      </c>
      <c r="H110" s="626" t="s">
        <v>130</v>
      </c>
      <c r="I110" s="177" t="s">
        <v>18</v>
      </c>
      <c r="J110" s="457" t="s">
        <v>398</v>
      </c>
      <c r="K110" s="434" t="s">
        <v>475</v>
      </c>
      <c r="L110" s="177" t="s">
        <v>45</v>
      </c>
      <c r="M110" s="177"/>
      <c r="N110" s="179" t="s">
        <v>400</v>
      </c>
    </row>
    <row r="111" spans="1:14" x14ac:dyDescent="0.25">
      <c r="A111" s="196">
        <v>44741</v>
      </c>
      <c r="B111" s="177" t="s">
        <v>145</v>
      </c>
      <c r="C111" s="177" t="s">
        <v>146</v>
      </c>
      <c r="D111" s="189" t="s">
        <v>128</v>
      </c>
      <c r="E111" s="430">
        <v>22000</v>
      </c>
      <c r="F111" s="372"/>
      <c r="G111" s="613">
        <f t="shared" si="4"/>
        <v>26000</v>
      </c>
      <c r="H111" s="626" t="s">
        <v>130</v>
      </c>
      <c r="I111" s="177" t="s">
        <v>18</v>
      </c>
      <c r="J111" s="457" t="s">
        <v>398</v>
      </c>
      <c r="K111" s="434" t="s">
        <v>475</v>
      </c>
      <c r="L111" s="177" t="s">
        <v>45</v>
      </c>
      <c r="M111" s="177"/>
      <c r="N111" s="179" t="s">
        <v>401</v>
      </c>
    </row>
    <row r="112" spans="1:14" x14ac:dyDescent="0.25">
      <c r="A112" s="196">
        <v>44741</v>
      </c>
      <c r="B112" s="177" t="s">
        <v>145</v>
      </c>
      <c r="C112" s="177" t="s">
        <v>146</v>
      </c>
      <c r="D112" s="189" t="s">
        <v>128</v>
      </c>
      <c r="E112" s="430">
        <v>8000</v>
      </c>
      <c r="F112" s="372"/>
      <c r="G112" s="613">
        <f t="shared" si="4"/>
        <v>18000</v>
      </c>
      <c r="H112" s="626" t="s">
        <v>130</v>
      </c>
      <c r="I112" s="177" t="s">
        <v>18</v>
      </c>
      <c r="J112" s="457" t="s">
        <v>398</v>
      </c>
      <c r="K112" s="434" t="s">
        <v>475</v>
      </c>
      <c r="L112" s="177" t="s">
        <v>45</v>
      </c>
      <c r="M112" s="177"/>
      <c r="N112" s="179" t="s">
        <v>402</v>
      </c>
    </row>
    <row r="113" spans="1:14" x14ac:dyDescent="0.25">
      <c r="A113" s="196">
        <v>44741</v>
      </c>
      <c r="B113" s="177" t="s">
        <v>145</v>
      </c>
      <c r="C113" s="177" t="s">
        <v>146</v>
      </c>
      <c r="D113" s="189" t="s">
        <v>128</v>
      </c>
      <c r="E113" s="430">
        <v>8000</v>
      </c>
      <c r="F113" s="430"/>
      <c r="G113" s="613">
        <f t="shared" si="4"/>
        <v>10000</v>
      </c>
      <c r="H113" s="626" t="s">
        <v>130</v>
      </c>
      <c r="I113" s="177" t="s">
        <v>18</v>
      </c>
      <c r="J113" s="457" t="s">
        <v>398</v>
      </c>
      <c r="K113" s="434" t="s">
        <v>475</v>
      </c>
      <c r="L113" s="177" t="s">
        <v>45</v>
      </c>
      <c r="M113" s="177"/>
      <c r="N113" s="179" t="s">
        <v>403</v>
      </c>
    </row>
    <row r="114" spans="1:14" x14ac:dyDescent="0.25">
      <c r="A114" s="196">
        <v>44741</v>
      </c>
      <c r="B114" s="177" t="s">
        <v>143</v>
      </c>
      <c r="C114" s="177" t="s">
        <v>143</v>
      </c>
      <c r="D114" s="177" t="s">
        <v>128</v>
      </c>
      <c r="E114" s="430">
        <v>3000</v>
      </c>
      <c r="F114" s="430"/>
      <c r="G114" s="613">
        <f t="shared" si="4"/>
        <v>7000</v>
      </c>
      <c r="H114" s="626" t="s">
        <v>130</v>
      </c>
      <c r="I114" s="177" t="s">
        <v>18</v>
      </c>
      <c r="J114" s="457" t="s">
        <v>398</v>
      </c>
      <c r="K114" s="434" t="s">
        <v>475</v>
      </c>
      <c r="L114" s="177" t="s">
        <v>45</v>
      </c>
      <c r="M114" s="177"/>
      <c r="N114" s="179"/>
    </row>
    <row r="115" spans="1:14" x14ac:dyDescent="0.25">
      <c r="A115" s="196">
        <v>44741</v>
      </c>
      <c r="B115" s="177" t="s">
        <v>143</v>
      </c>
      <c r="C115" s="177" t="s">
        <v>143</v>
      </c>
      <c r="D115" s="177" t="s">
        <v>128</v>
      </c>
      <c r="E115" s="430">
        <v>3000</v>
      </c>
      <c r="F115" s="430"/>
      <c r="G115" s="613">
        <f t="shared" si="4"/>
        <v>4000</v>
      </c>
      <c r="H115" s="626" t="s">
        <v>130</v>
      </c>
      <c r="I115" s="177" t="s">
        <v>18</v>
      </c>
      <c r="J115" s="457" t="s">
        <v>398</v>
      </c>
      <c r="K115" s="434" t="s">
        <v>475</v>
      </c>
      <c r="L115" s="177" t="s">
        <v>45</v>
      </c>
      <c r="M115" s="177"/>
      <c r="N115" s="179"/>
    </row>
    <row r="116" spans="1:14" x14ac:dyDescent="0.25">
      <c r="A116" s="196">
        <v>44741</v>
      </c>
      <c r="B116" s="177" t="s">
        <v>143</v>
      </c>
      <c r="C116" s="177" t="s">
        <v>143</v>
      </c>
      <c r="D116" s="177" t="s">
        <v>128</v>
      </c>
      <c r="E116" s="430">
        <v>3000</v>
      </c>
      <c r="F116" s="430"/>
      <c r="G116" s="613">
        <f t="shared" si="4"/>
        <v>1000</v>
      </c>
      <c r="H116" s="626" t="s">
        <v>130</v>
      </c>
      <c r="I116" s="177" t="s">
        <v>18</v>
      </c>
      <c r="J116" s="457" t="s">
        <v>398</v>
      </c>
      <c r="K116" s="434" t="s">
        <v>475</v>
      </c>
      <c r="L116" s="177" t="s">
        <v>45</v>
      </c>
      <c r="M116" s="177"/>
      <c r="N116" s="179"/>
    </row>
    <row r="117" spans="1:14" x14ac:dyDescent="0.25">
      <c r="A117" s="196">
        <v>44742</v>
      </c>
      <c r="B117" s="25" t="s">
        <v>149</v>
      </c>
      <c r="C117" s="25" t="s">
        <v>49</v>
      </c>
      <c r="D117" s="25" t="s">
        <v>128</v>
      </c>
      <c r="E117" s="630"/>
      <c r="F117" s="630">
        <v>-1000</v>
      </c>
      <c r="G117" s="613">
        <f t="shared" si="4"/>
        <v>0</v>
      </c>
      <c r="H117" s="626" t="s">
        <v>130</v>
      </c>
      <c r="I117" s="177" t="s">
        <v>18</v>
      </c>
      <c r="J117" s="457" t="s">
        <v>398</v>
      </c>
      <c r="K117" s="434" t="s">
        <v>475</v>
      </c>
      <c r="L117" s="177" t="s">
        <v>45</v>
      </c>
      <c r="M117" s="25"/>
      <c r="N117" s="24"/>
    </row>
    <row r="118" spans="1:14" x14ac:dyDescent="0.25">
      <c r="A118" s="622">
        <v>44742</v>
      </c>
      <c r="B118" s="586" t="s">
        <v>116</v>
      </c>
      <c r="C118" s="586" t="s">
        <v>49</v>
      </c>
      <c r="D118" s="586" t="s">
        <v>128</v>
      </c>
      <c r="E118" s="624"/>
      <c r="F118" s="624">
        <v>66000</v>
      </c>
      <c r="G118" s="631">
        <f t="shared" si="4"/>
        <v>66000</v>
      </c>
      <c r="H118" s="623" t="s">
        <v>130</v>
      </c>
      <c r="I118" s="586" t="s">
        <v>18</v>
      </c>
      <c r="J118" s="587" t="s">
        <v>413</v>
      </c>
      <c r="K118" s="434" t="s">
        <v>475</v>
      </c>
      <c r="L118" s="586" t="s">
        <v>45</v>
      </c>
      <c r="M118" s="586"/>
      <c r="N118" s="595"/>
    </row>
    <row r="119" spans="1:14" x14ac:dyDescent="0.25">
      <c r="A119" s="49">
        <v>44742</v>
      </c>
      <c r="B119" s="25" t="s">
        <v>145</v>
      </c>
      <c r="C119" s="25" t="s">
        <v>146</v>
      </c>
      <c r="D119" s="25" t="s">
        <v>128</v>
      </c>
      <c r="E119" s="630">
        <v>8000</v>
      </c>
      <c r="F119" s="630"/>
      <c r="G119" s="613">
        <f t="shared" si="4"/>
        <v>58000</v>
      </c>
      <c r="H119" s="626" t="s">
        <v>130</v>
      </c>
      <c r="I119" s="177" t="s">
        <v>18</v>
      </c>
      <c r="J119" s="457" t="s">
        <v>413</v>
      </c>
      <c r="K119" s="434" t="s">
        <v>475</v>
      </c>
      <c r="L119" s="177" t="s">
        <v>45</v>
      </c>
      <c r="M119" s="25"/>
      <c r="N119" s="24" t="s">
        <v>159</v>
      </c>
    </row>
    <row r="120" spans="1:14" x14ac:dyDescent="0.25">
      <c r="A120" s="49">
        <v>44742</v>
      </c>
      <c r="B120" s="25" t="s">
        <v>145</v>
      </c>
      <c r="C120" s="25" t="s">
        <v>146</v>
      </c>
      <c r="D120" s="25" t="s">
        <v>128</v>
      </c>
      <c r="E120" s="648">
        <v>10000</v>
      </c>
      <c r="F120" s="648"/>
      <c r="G120" s="613">
        <f t="shared" si="4"/>
        <v>48000</v>
      </c>
      <c r="H120" s="649" t="s">
        <v>130</v>
      </c>
      <c r="I120" s="185" t="s">
        <v>18</v>
      </c>
      <c r="J120" s="457" t="s">
        <v>413</v>
      </c>
      <c r="K120" s="434" t="s">
        <v>475</v>
      </c>
      <c r="L120" s="185" t="s">
        <v>45</v>
      </c>
      <c r="M120" s="647"/>
      <c r="N120" s="650" t="s">
        <v>329</v>
      </c>
    </row>
    <row r="121" spans="1:14" x14ac:dyDescent="0.25">
      <c r="A121" s="49">
        <v>44742</v>
      </c>
      <c r="B121" s="25" t="s">
        <v>145</v>
      </c>
      <c r="C121" s="25" t="s">
        <v>146</v>
      </c>
      <c r="D121" s="25" t="s">
        <v>128</v>
      </c>
      <c r="E121" s="630">
        <v>10000</v>
      </c>
      <c r="F121" s="630"/>
      <c r="G121" s="336">
        <f t="shared" si="4"/>
        <v>38000</v>
      </c>
      <c r="H121" s="25" t="s">
        <v>130</v>
      </c>
      <c r="I121" s="185" t="s">
        <v>18</v>
      </c>
      <c r="J121" s="457" t="s">
        <v>413</v>
      </c>
      <c r="K121" s="434" t="s">
        <v>475</v>
      </c>
      <c r="L121" s="185" t="s">
        <v>45</v>
      </c>
      <c r="M121" s="25"/>
      <c r="N121" s="24" t="s">
        <v>414</v>
      </c>
    </row>
    <row r="122" spans="1:14" x14ac:dyDescent="0.25">
      <c r="A122" s="49">
        <v>44742</v>
      </c>
      <c r="B122" s="25" t="s">
        <v>145</v>
      </c>
      <c r="C122" s="25" t="s">
        <v>146</v>
      </c>
      <c r="D122" s="25" t="s">
        <v>128</v>
      </c>
      <c r="E122" s="630">
        <v>16000</v>
      </c>
      <c r="F122" s="630"/>
      <c r="G122" s="336">
        <f t="shared" si="4"/>
        <v>22000</v>
      </c>
      <c r="H122" s="25" t="s">
        <v>130</v>
      </c>
      <c r="I122" s="185" t="s">
        <v>18</v>
      </c>
      <c r="J122" s="457" t="s">
        <v>413</v>
      </c>
      <c r="K122" s="434" t="s">
        <v>475</v>
      </c>
      <c r="L122" s="185" t="s">
        <v>45</v>
      </c>
      <c r="M122" s="25"/>
      <c r="N122" s="24" t="s">
        <v>415</v>
      </c>
    </row>
    <row r="123" spans="1:14" x14ac:dyDescent="0.25">
      <c r="A123" s="49">
        <v>44742</v>
      </c>
      <c r="B123" s="25" t="s">
        <v>145</v>
      </c>
      <c r="C123" s="25" t="s">
        <v>146</v>
      </c>
      <c r="D123" s="25" t="s">
        <v>128</v>
      </c>
      <c r="E123" s="630">
        <v>8000</v>
      </c>
      <c r="F123" s="630"/>
      <c r="G123" s="336">
        <f t="shared" si="4"/>
        <v>14000</v>
      </c>
      <c r="H123" s="25" t="s">
        <v>130</v>
      </c>
      <c r="I123" s="185" t="s">
        <v>18</v>
      </c>
      <c r="J123" s="457" t="s">
        <v>413</v>
      </c>
      <c r="K123" s="434" t="s">
        <v>475</v>
      </c>
      <c r="L123" s="185" t="s">
        <v>45</v>
      </c>
      <c r="M123" s="25"/>
      <c r="N123" s="24" t="s">
        <v>332</v>
      </c>
    </row>
    <row r="124" spans="1:14" ht="15.75" thickBot="1" x14ac:dyDescent="0.3">
      <c r="A124" s="49">
        <v>44742</v>
      </c>
      <c r="B124" s="25" t="s">
        <v>143</v>
      </c>
      <c r="C124" s="25" t="s">
        <v>143</v>
      </c>
      <c r="D124" s="25" t="s">
        <v>128</v>
      </c>
      <c r="E124" s="630">
        <v>10000</v>
      </c>
      <c r="F124" s="630"/>
      <c r="G124" s="336">
        <f t="shared" si="4"/>
        <v>4000</v>
      </c>
      <c r="H124" s="25" t="s">
        <v>130</v>
      </c>
      <c r="I124" s="185" t="s">
        <v>18</v>
      </c>
      <c r="J124" s="457" t="s">
        <v>413</v>
      </c>
      <c r="K124" s="434" t="s">
        <v>475</v>
      </c>
      <c r="L124" s="185" t="s">
        <v>45</v>
      </c>
      <c r="M124" s="25"/>
      <c r="N124" s="24"/>
    </row>
    <row r="125" spans="1:14" ht="15.75" thickBot="1" x14ac:dyDescent="0.3">
      <c r="A125" s="25"/>
      <c r="B125" s="25"/>
      <c r="C125" s="25"/>
      <c r="D125" s="651"/>
      <c r="E125" s="653">
        <f>SUM(E5:E124)</f>
        <v>772000</v>
      </c>
      <c r="F125" s="654">
        <f>SUM(F5:F124)</f>
        <v>776000</v>
      </c>
      <c r="G125" s="655">
        <f>F125-E125</f>
        <v>4000</v>
      </c>
      <c r="H125" s="652"/>
      <c r="I125" s="25"/>
      <c r="J125" s="25"/>
      <c r="K125" s="569"/>
      <c r="L125" s="185"/>
      <c r="M125" s="25"/>
      <c r="N125"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zoomScale="85" zoomScaleNormal="85" workbookViewId="0">
      <selection activeCell="K18" sqref="K18"/>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8" customWidth="1"/>
    <col min="15" max="15" width="41.140625" style="26" customWidth="1"/>
    <col min="16" max="16384" width="10.85546875" style="26"/>
  </cols>
  <sheetData>
    <row r="1" spans="1:14" s="81" customFormat="1" ht="31.5" x14ac:dyDescent="0.25">
      <c r="A1" s="710" t="s">
        <v>44</v>
      </c>
      <c r="B1" s="710"/>
      <c r="C1" s="710"/>
      <c r="D1" s="710"/>
      <c r="E1" s="710"/>
      <c r="F1" s="710"/>
      <c r="G1" s="710"/>
      <c r="H1" s="710"/>
      <c r="I1" s="710"/>
      <c r="J1" s="710"/>
      <c r="K1" s="710"/>
      <c r="L1" s="710"/>
      <c r="M1" s="710"/>
      <c r="N1" s="710"/>
    </row>
    <row r="2" spans="1:14" s="81" customFormat="1" ht="18.75" x14ac:dyDescent="0.25">
      <c r="A2" s="711" t="s">
        <v>61</v>
      </c>
      <c r="B2" s="711"/>
      <c r="C2" s="711"/>
      <c r="D2" s="711"/>
      <c r="E2" s="711"/>
      <c r="F2" s="711"/>
      <c r="G2" s="711"/>
      <c r="H2" s="711"/>
      <c r="I2" s="711"/>
      <c r="J2" s="711"/>
      <c r="K2" s="711"/>
      <c r="L2" s="711"/>
      <c r="M2" s="711"/>
      <c r="N2" s="711"/>
    </row>
    <row r="3" spans="1:14" s="81" customFormat="1" ht="45" x14ac:dyDescent="0.25">
      <c r="A3" s="436" t="s">
        <v>0</v>
      </c>
      <c r="B3" s="437" t="s">
        <v>5</v>
      </c>
      <c r="C3" s="437" t="s">
        <v>10</v>
      </c>
      <c r="D3" s="438" t="s">
        <v>8</v>
      </c>
      <c r="E3" s="438" t="s">
        <v>13</v>
      </c>
      <c r="F3" s="439" t="s">
        <v>34</v>
      </c>
      <c r="G3" s="438" t="s">
        <v>41</v>
      </c>
      <c r="H3" s="438" t="s">
        <v>2</v>
      </c>
      <c r="I3" s="438" t="s">
        <v>3</v>
      </c>
      <c r="J3" s="437" t="s">
        <v>9</v>
      </c>
      <c r="K3" s="437" t="s">
        <v>1</v>
      </c>
      <c r="L3" s="437" t="s">
        <v>4</v>
      </c>
      <c r="M3" s="437" t="s">
        <v>12</v>
      </c>
      <c r="N3" s="439" t="s">
        <v>11</v>
      </c>
    </row>
    <row r="4" spans="1:14" s="81" customFormat="1" x14ac:dyDescent="0.25">
      <c r="A4" s="209">
        <v>44713</v>
      </c>
      <c r="B4" s="193" t="s">
        <v>419</v>
      </c>
      <c r="C4" s="193"/>
      <c r="D4" s="194"/>
      <c r="E4" s="433"/>
      <c r="F4" s="495"/>
      <c r="G4" s="495">
        <v>0</v>
      </c>
      <c r="H4" s="496"/>
      <c r="I4" s="496"/>
      <c r="J4" s="497"/>
      <c r="K4" s="498"/>
      <c r="L4" s="498"/>
      <c r="M4" s="498"/>
      <c r="N4" s="499"/>
    </row>
    <row r="5" spans="1:14" s="22" customFormat="1" ht="18.75" customHeight="1" x14ac:dyDescent="0.25">
      <c r="A5" s="580">
        <v>44719</v>
      </c>
      <c r="B5" s="595" t="s">
        <v>169</v>
      </c>
      <c r="C5" s="595" t="s">
        <v>49</v>
      </c>
      <c r="D5" s="597" t="s">
        <v>14</v>
      </c>
      <c r="E5" s="590"/>
      <c r="F5" s="598">
        <v>200000</v>
      </c>
      <c r="G5" s="599">
        <f>G4-E5+F5</f>
        <v>200000</v>
      </c>
      <c r="H5" s="592"/>
      <c r="I5" s="600" t="s">
        <v>18</v>
      </c>
      <c r="J5" s="592" t="s">
        <v>430</v>
      </c>
      <c r="K5" s="601" t="s">
        <v>475</v>
      </c>
      <c r="L5" s="601" t="s">
        <v>58</v>
      </c>
      <c r="M5" s="602"/>
      <c r="N5" s="603"/>
    </row>
    <row r="6" spans="1:14" s="89" customFormat="1" x14ac:dyDescent="0.25">
      <c r="A6" s="196">
        <v>44719</v>
      </c>
      <c r="B6" s="179" t="s">
        <v>170</v>
      </c>
      <c r="C6" s="179" t="s">
        <v>171</v>
      </c>
      <c r="D6" s="205" t="s">
        <v>14</v>
      </c>
      <c r="E6" s="192">
        <v>30000</v>
      </c>
      <c r="F6" s="184"/>
      <c r="G6" s="184">
        <f t="shared" ref="G6:G17" si="0">G5-E6+F6</f>
        <v>170000</v>
      </c>
      <c r="H6" s="211" t="s">
        <v>42</v>
      </c>
      <c r="I6" s="200" t="s">
        <v>18</v>
      </c>
      <c r="J6" s="294" t="s">
        <v>430</v>
      </c>
      <c r="K6" s="179" t="s">
        <v>475</v>
      </c>
      <c r="L6" s="179" t="s">
        <v>58</v>
      </c>
      <c r="M6" s="187"/>
      <c r="N6" s="188"/>
    </row>
    <row r="7" spans="1:14" x14ac:dyDescent="0.25">
      <c r="A7" s="196">
        <v>44719</v>
      </c>
      <c r="B7" s="179" t="s">
        <v>189</v>
      </c>
      <c r="C7" s="179" t="s">
        <v>171</v>
      </c>
      <c r="D7" s="179" t="s">
        <v>127</v>
      </c>
      <c r="E7" s="203">
        <v>20000</v>
      </c>
      <c r="F7" s="184"/>
      <c r="G7" s="184">
        <f t="shared" si="0"/>
        <v>150000</v>
      </c>
      <c r="H7" s="211" t="s">
        <v>129</v>
      </c>
      <c r="I7" s="200" t="s">
        <v>18</v>
      </c>
      <c r="J7" s="294" t="s">
        <v>430</v>
      </c>
      <c r="K7" s="177" t="s">
        <v>475</v>
      </c>
      <c r="L7" s="177" t="s">
        <v>58</v>
      </c>
      <c r="M7" s="177"/>
      <c r="N7" s="179"/>
    </row>
    <row r="8" spans="1:14" x14ac:dyDescent="0.25">
      <c r="A8" s="196">
        <v>44719</v>
      </c>
      <c r="B8" s="179" t="s">
        <v>190</v>
      </c>
      <c r="C8" s="179" t="s">
        <v>171</v>
      </c>
      <c r="D8" s="179" t="s">
        <v>128</v>
      </c>
      <c r="E8" s="563">
        <v>25000</v>
      </c>
      <c r="F8" s="183"/>
      <c r="G8" s="183">
        <f t="shared" si="0"/>
        <v>125000</v>
      </c>
      <c r="H8" s="211" t="s">
        <v>131</v>
      </c>
      <c r="I8" s="200" t="s">
        <v>18</v>
      </c>
      <c r="J8" s="294" t="s">
        <v>430</v>
      </c>
      <c r="K8" s="177" t="s">
        <v>475</v>
      </c>
      <c r="L8" s="177" t="s">
        <v>58</v>
      </c>
      <c r="M8" s="177"/>
      <c r="N8" s="179"/>
    </row>
    <row r="9" spans="1:14" x14ac:dyDescent="0.25">
      <c r="A9" s="196">
        <v>44719</v>
      </c>
      <c r="B9" s="177" t="s">
        <v>191</v>
      </c>
      <c r="C9" s="179" t="s">
        <v>171</v>
      </c>
      <c r="D9" s="189" t="s">
        <v>128</v>
      </c>
      <c r="E9" s="184">
        <v>25000</v>
      </c>
      <c r="F9" s="184"/>
      <c r="G9" s="183">
        <f t="shared" si="0"/>
        <v>100000</v>
      </c>
      <c r="H9" s="191" t="s">
        <v>130</v>
      </c>
      <c r="I9" s="200" t="s">
        <v>18</v>
      </c>
      <c r="J9" s="207" t="s">
        <v>430</v>
      </c>
      <c r="K9" s="177" t="s">
        <v>475</v>
      </c>
      <c r="L9" s="177" t="s">
        <v>58</v>
      </c>
      <c r="M9" s="177"/>
      <c r="N9" s="179"/>
    </row>
    <row r="10" spans="1:14" x14ac:dyDescent="0.25">
      <c r="A10" s="196">
        <v>44725</v>
      </c>
      <c r="B10" s="177" t="s">
        <v>170</v>
      </c>
      <c r="C10" s="179" t="s">
        <v>171</v>
      </c>
      <c r="D10" s="189" t="s">
        <v>14</v>
      </c>
      <c r="E10" s="184">
        <v>30000</v>
      </c>
      <c r="F10" s="184"/>
      <c r="G10" s="183">
        <f t="shared" si="0"/>
        <v>70000</v>
      </c>
      <c r="H10" s="191" t="s">
        <v>42</v>
      </c>
      <c r="I10" s="200" t="s">
        <v>18</v>
      </c>
      <c r="J10" s="207" t="s">
        <v>430</v>
      </c>
      <c r="K10" s="177" t="s">
        <v>475</v>
      </c>
      <c r="L10" s="177" t="s">
        <v>58</v>
      </c>
      <c r="M10" s="177"/>
      <c r="N10" s="179"/>
    </row>
    <row r="11" spans="1:14" x14ac:dyDescent="0.25">
      <c r="A11" s="196">
        <v>44725</v>
      </c>
      <c r="B11" s="177" t="s">
        <v>189</v>
      </c>
      <c r="C11" s="179" t="s">
        <v>171</v>
      </c>
      <c r="D11" s="189" t="s">
        <v>127</v>
      </c>
      <c r="E11" s="184">
        <v>20000</v>
      </c>
      <c r="F11" s="184"/>
      <c r="G11" s="183">
        <f t="shared" si="0"/>
        <v>50000</v>
      </c>
      <c r="H11" s="191" t="s">
        <v>129</v>
      </c>
      <c r="I11" s="200" t="s">
        <v>18</v>
      </c>
      <c r="J11" s="207" t="s">
        <v>430</v>
      </c>
      <c r="K11" s="177" t="s">
        <v>475</v>
      </c>
      <c r="L11" s="177" t="s">
        <v>58</v>
      </c>
      <c r="M11" s="177"/>
      <c r="N11" s="179"/>
    </row>
    <row r="12" spans="1:14" x14ac:dyDescent="0.25">
      <c r="A12" s="196">
        <v>44725</v>
      </c>
      <c r="B12" s="177" t="s">
        <v>190</v>
      </c>
      <c r="C12" s="179" t="s">
        <v>171</v>
      </c>
      <c r="D12" s="189" t="s">
        <v>128</v>
      </c>
      <c r="E12" s="184">
        <v>25000</v>
      </c>
      <c r="F12" s="184"/>
      <c r="G12" s="183">
        <f t="shared" si="0"/>
        <v>25000</v>
      </c>
      <c r="H12" s="191" t="s">
        <v>131</v>
      </c>
      <c r="I12" s="200" t="s">
        <v>18</v>
      </c>
      <c r="J12" s="207" t="s">
        <v>430</v>
      </c>
      <c r="K12" s="177" t="s">
        <v>475</v>
      </c>
      <c r="L12" s="177" t="s">
        <v>58</v>
      </c>
      <c r="M12" s="177"/>
      <c r="N12" s="179"/>
    </row>
    <row r="13" spans="1:14" x14ac:dyDescent="0.25">
      <c r="A13" s="196">
        <v>44725</v>
      </c>
      <c r="B13" s="177" t="s">
        <v>191</v>
      </c>
      <c r="C13" s="179" t="s">
        <v>171</v>
      </c>
      <c r="D13" s="189" t="s">
        <v>128</v>
      </c>
      <c r="E13" s="184">
        <v>25000</v>
      </c>
      <c r="F13" s="184"/>
      <c r="G13" s="183">
        <f t="shared" si="0"/>
        <v>0</v>
      </c>
      <c r="H13" s="191" t="s">
        <v>130</v>
      </c>
      <c r="I13" s="200" t="s">
        <v>18</v>
      </c>
      <c r="J13" s="207" t="s">
        <v>430</v>
      </c>
      <c r="K13" s="177" t="s">
        <v>475</v>
      </c>
      <c r="L13" s="177" t="s">
        <v>58</v>
      </c>
      <c r="M13" s="177"/>
      <c r="N13" s="179"/>
    </row>
    <row r="14" spans="1:14" x14ac:dyDescent="0.25">
      <c r="A14" s="580">
        <v>44732</v>
      </c>
      <c r="B14" s="586" t="s">
        <v>169</v>
      </c>
      <c r="C14" s="595" t="s">
        <v>49</v>
      </c>
      <c r="D14" s="617" t="s">
        <v>14</v>
      </c>
      <c r="E14" s="591"/>
      <c r="F14" s="591">
        <v>150000</v>
      </c>
      <c r="G14" s="618">
        <f t="shared" si="0"/>
        <v>150000</v>
      </c>
      <c r="H14" s="619"/>
      <c r="I14" s="600" t="s">
        <v>18</v>
      </c>
      <c r="J14" s="594" t="s">
        <v>453</v>
      </c>
      <c r="K14" s="586" t="s">
        <v>475</v>
      </c>
      <c r="L14" s="586" t="s">
        <v>58</v>
      </c>
      <c r="M14" s="586"/>
      <c r="N14" s="595"/>
    </row>
    <row r="15" spans="1:14" x14ac:dyDescent="0.25">
      <c r="A15" s="196">
        <v>44732</v>
      </c>
      <c r="B15" s="177" t="s">
        <v>170</v>
      </c>
      <c r="C15" s="179" t="s">
        <v>171</v>
      </c>
      <c r="D15" s="189" t="s">
        <v>14</v>
      </c>
      <c r="E15" s="184">
        <v>60000</v>
      </c>
      <c r="F15" s="184"/>
      <c r="G15" s="183">
        <f t="shared" si="0"/>
        <v>90000</v>
      </c>
      <c r="H15" s="191" t="s">
        <v>42</v>
      </c>
      <c r="I15" s="200" t="s">
        <v>18</v>
      </c>
      <c r="J15" s="207" t="s">
        <v>455</v>
      </c>
      <c r="K15" s="177" t="s">
        <v>475</v>
      </c>
      <c r="L15" s="177" t="s">
        <v>58</v>
      </c>
      <c r="M15" s="177"/>
      <c r="N15" s="179"/>
    </row>
    <row r="16" spans="1:14" x14ac:dyDescent="0.25">
      <c r="A16" s="196">
        <v>44732</v>
      </c>
      <c r="B16" s="177" t="s">
        <v>190</v>
      </c>
      <c r="C16" s="179" t="s">
        <v>171</v>
      </c>
      <c r="D16" s="189" t="s">
        <v>127</v>
      </c>
      <c r="E16" s="184">
        <v>40000</v>
      </c>
      <c r="F16" s="184"/>
      <c r="G16" s="183">
        <f t="shared" si="0"/>
        <v>50000</v>
      </c>
      <c r="H16" s="191" t="s">
        <v>129</v>
      </c>
      <c r="I16" s="200" t="s">
        <v>18</v>
      </c>
      <c r="J16" s="207" t="s">
        <v>455</v>
      </c>
      <c r="K16" s="177" t="s">
        <v>475</v>
      </c>
      <c r="L16" s="177" t="s">
        <v>58</v>
      </c>
      <c r="M16" s="177"/>
      <c r="N16" s="179"/>
    </row>
    <row r="17" spans="1:14" ht="15.75" thickBot="1" x14ac:dyDescent="0.3">
      <c r="A17" s="196">
        <v>44732</v>
      </c>
      <c r="B17" s="177" t="s">
        <v>191</v>
      </c>
      <c r="C17" s="179" t="s">
        <v>171</v>
      </c>
      <c r="D17" s="189" t="s">
        <v>128</v>
      </c>
      <c r="E17" s="184">
        <v>50000</v>
      </c>
      <c r="F17" s="184"/>
      <c r="G17" s="183">
        <f t="shared" si="0"/>
        <v>0</v>
      </c>
      <c r="H17" s="191" t="s">
        <v>130</v>
      </c>
      <c r="I17" s="200" t="s">
        <v>18</v>
      </c>
      <c r="J17" s="207" t="s">
        <v>455</v>
      </c>
      <c r="K17" s="177" t="s">
        <v>475</v>
      </c>
      <c r="L17" s="177" t="s">
        <v>58</v>
      </c>
      <c r="M17" s="177"/>
      <c r="N17" s="179"/>
    </row>
    <row r="18" spans="1:14" ht="15.75" thickBot="1" x14ac:dyDescent="0.3">
      <c r="A18" s="125"/>
      <c r="B18" s="125"/>
      <c r="C18" s="503"/>
      <c r="D18" s="502"/>
      <c r="E18" s="615">
        <f>SUM(E4:E17)</f>
        <v>350000</v>
      </c>
      <c r="F18" s="616">
        <f>SUM(F4:F17)</f>
        <v>350000</v>
      </c>
      <c r="G18" s="504">
        <f>F18-E18</f>
        <v>0</v>
      </c>
      <c r="H18" s="525"/>
      <c r="I18" s="177"/>
      <c r="J18" s="212"/>
      <c r="K18" s="177"/>
      <c r="L18" s="177"/>
      <c r="M18" s="479"/>
      <c r="N18" s="480"/>
    </row>
    <row r="19" spans="1:14" x14ac:dyDescent="0.25">
      <c r="A19"/>
      <c r="B19"/>
      <c r="C19" s="191"/>
      <c r="D19" s="189"/>
      <c r="E19" s="201"/>
      <c r="F19" s="201"/>
      <c r="G19" s="564"/>
      <c r="H19" s="191"/>
      <c r="I19" s="177"/>
      <c r="J19" s="212"/>
      <c r="K19" s="177"/>
      <c r="L19" s="177"/>
      <c r="M19" s="177"/>
      <c r="N19" s="179"/>
    </row>
    <row r="20" spans="1:14" x14ac:dyDescent="0.25">
      <c r="A20" s="477" t="s">
        <v>106</v>
      </c>
      <c r="B20" t="s">
        <v>109</v>
      </c>
      <c r="C20" s="510"/>
      <c r="D20" s="511"/>
      <c r="E20" s="512"/>
      <c r="F20" s="512"/>
      <c r="G20" s="513"/>
      <c r="H20" s="191"/>
      <c r="I20" s="479"/>
      <c r="J20" s="212"/>
      <c r="K20" s="177"/>
      <c r="L20" s="177"/>
      <c r="M20" s="479"/>
      <c r="N20" s="480"/>
    </row>
    <row r="21" spans="1:14" x14ac:dyDescent="0.25">
      <c r="A21" s="204" t="s">
        <v>129</v>
      </c>
      <c r="B21" s="640">
        <v>80000</v>
      </c>
      <c r="C21" s="191"/>
      <c r="D21" s="189"/>
      <c r="E21" s="184"/>
      <c r="F21" s="184"/>
      <c r="G21" s="183"/>
      <c r="H21" s="191"/>
      <c r="I21" s="177"/>
      <c r="J21" s="212"/>
      <c r="K21" s="177"/>
      <c r="L21" s="177"/>
      <c r="M21" s="177"/>
      <c r="N21" s="179"/>
    </row>
    <row r="22" spans="1:14" x14ac:dyDescent="0.25">
      <c r="A22" s="204" t="s">
        <v>131</v>
      </c>
      <c r="B22" s="640">
        <v>50000</v>
      </c>
      <c r="C22" s="191"/>
      <c r="D22" s="189"/>
      <c r="E22" s="184"/>
      <c r="F22" s="184"/>
      <c r="G22" s="183"/>
      <c r="H22" s="191"/>
      <c r="I22" s="177"/>
      <c r="J22" s="212"/>
      <c r="K22" s="177"/>
      <c r="L22" s="177"/>
      <c r="M22" s="177"/>
      <c r="N22" s="179"/>
    </row>
    <row r="23" spans="1:14" x14ac:dyDescent="0.25">
      <c r="A23" s="204" t="s">
        <v>130</v>
      </c>
      <c r="B23" s="640">
        <v>100000</v>
      </c>
      <c r="C23" s="191"/>
      <c r="D23" s="189"/>
      <c r="E23" s="184"/>
      <c r="F23" s="184"/>
      <c r="G23" s="183"/>
      <c r="H23" s="191"/>
      <c r="I23" s="177"/>
      <c r="J23" s="212"/>
      <c r="K23" s="177"/>
      <c r="L23" s="177"/>
      <c r="M23" s="177"/>
      <c r="N23" s="179"/>
    </row>
    <row r="24" spans="1:14" x14ac:dyDescent="0.25">
      <c r="A24" s="204" t="s">
        <v>42</v>
      </c>
      <c r="B24" s="640">
        <v>120000</v>
      </c>
      <c r="C24" s="191"/>
      <c r="D24" s="189"/>
      <c r="E24" s="184"/>
      <c r="F24" s="184"/>
      <c r="G24" s="183"/>
      <c r="H24" s="191"/>
      <c r="I24" s="177"/>
      <c r="J24" s="212"/>
      <c r="K24" s="177"/>
      <c r="L24" s="177"/>
      <c r="M24" s="177"/>
      <c r="N24" s="179"/>
    </row>
    <row r="25" spans="1:14" x14ac:dyDescent="0.25">
      <c r="A25" s="204" t="s">
        <v>107</v>
      </c>
      <c r="B25" s="640"/>
      <c r="C25" s="191"/>
      <c r="D25" s="189"/>
      <c r="E25" s="184"/>
      <c r="F25" s="184"/>
      <c r="G25" s="183"/>
      <c r="H25" s="191"/>
      <c r="I25" s="177"/>
      <c r="J25" s="212"/>
      <c r="K25" s="177"/>
      <c r="L25" s="177"/>
      <c r="M25" s="177"/>
      <c r="N25" s="179"/>
    </row>
    <row r="26" spans="1:14" x14ac:dyDescent="0.25">
      <c r="A26" s="204" t="s">
        <v>108</v>
      </c>
      <c r="B26" s="640">
        <v>350000</v>
      </c>
      <c r="C26" s="191"/>
      <c r="D26" s="189"/>
      <c r="E26" s="184"/>
      <c r="F26" s="184"/>
      <c r="G26" s="183"/>
      <c r="H26" s="191"/>
      <c r="I26" s="177"/>
      <c r="J26" s="212"/>
      <c r="K26" s="177"/>
      <c r="L26" s="177"/>
      <c r="M26" s="177"/>
      <c r="N26" s="179"/>
    </row>
    <row r="27" spans="1:14" x14ac:dyDescent="0.25">
      <c r="A27"/>
      <c r="B27"/>
      <c r="C27" s="191"/>
      <c r="D27" s="189"/>
      <c r="E27" s="184"/>
      <c r="F27" s="184"/>
      <c r="G27" s="183"/>
      <c r="H27" s="191"/>
      <c r="I27" s="177"/>
      <c r="J27" s="434"/>
      <c r="K27" s="177"/>
      <c r="L27" s="177"/>
      <c r="M27" s="177"/>
      <c r="N27" s="179"/>
    </row>
    <row r="28" spans="1:14" x14ac:dyDescent="0.25">
      <c r="A28"/>
      <c r="B28"/>
      <c r="C28" s="191"/>
      <c r="D28" s="177"/>
      <c r="E28" s="201"/>
      <c r="F28" s="201"/>
      <c r="G28" s="183"/>
      <c r="H28" s="177"/>
      <c r="I28" s="177"/>
      <c r="J28" s="434"/>
      <c r="K28" s="177"/>
      <c r="L28" s="177"/>
      <c r="M28" s="177"/>
      <c r="N28" s="179"/>
    </row>
    <row r="29" spans="1:14" x14ac:dyDescent="0.25">
      <c r="A29"/>
      <c r="B29"/>
      <c r="C29" s="191"/>
      <c r="D29" s="177"/>
      <c r="E29" s="184"/>
      <c r="F29" s="184"/>
      <c r="G29" s="183"/>
      <c r="H29" s="177"/>
      <c r="I29" s="177"/>
      <c r="J29" s="434"/>
      <c r="K29" s="177"/>
      <c r="L29" s="177"/>
      <c r="M29" s="177"/>
      <c r="N29" s="179"/>
    </row>
    <row r="30" spans="1:14" x14ac:dyDescent="0.25">
      <c r="A30"/>
      <c r="B30"/>
      <c r="C30" s="191"/>
      <c r="D30" s="177"/>
      <c r="E30" s="184"/>
      <c r="F30" s="184"/>
      <c r="G30" s="183"/>
      <c r="H30" s="177"/>
      <c r="I30" s="177"/>
      <c r="J30" s="434"/>
      <c r="K30" s="177"/>
      <c r="L30" s="177"/>
      <c r="M30" s="177"/>
      <c r="N30" s="179"/>
    </row>
    <row r="31" spans="1:14" x14ac:dyDescent="0.25">
      <c r="A31" s="204"/>
      <c r="B31" s="478"/>
      <c r="C31" s="191"/>
      <c r="D31" s="177"/>
      <c r="E31" s="184"/>
      <c r="F31" s="184"/>
      <c r="G31" s="183"/>
      <c r="H31" s="177"/>
      <c r="I31" s="177"/>
      <c r="J31" s="179"/>
      <c r="K31" s="177"/>
      <c r="L31" s="177"/>
      <c r="M31" s="177"/>
      <c r="N31" s="179"/>
    </row>
    <row r="32" spans="1:14" x14ac:dyDescent="0.25">
      <c r="A32" s="210"/>
      <c r="B32" s="177"/>
      <c r="C32" s="191"/>
      <c r="D32" s="177"/>
      <c r="E32" s="183"/>
      <c r="F32" s="183"/>
      <c r="G32" s="183"/>
      <c r="H32" s="177"/>
      <c r="I32" s="177"/>
      <c r="J32" s="179"/>
      <c r="K32" s="177"/>
      <c r="L32" s="177"/>
      <c r="M32" s="177"/>
      <c r="N32" s="179"/>
    </row>
    <row r="33" spans="1:14" x14ac:dyDescent="0.25">
      <c r="A33" s="210"/>
      <c r="B33" s="177"/>
      <c r="C33" s="191"/>
      <c r="D33" s="189"/>
      <c r="E33" s="184"/>
      <c r="F33" s="184"/>
      <c r="G33" s="183"/>
      <c r="H33" s="191"/>
      <c r="I33" s="177"/>
      <c r="J33" s="179"/>
      <c r="K33" s="177"/>
      <c r="L33" s="177"/>
      <c r="M33" s="177"/>
      <c r="N33" s="179"/>
    </row>
    <row r="34" spans="1:14" x14ac:dyDescent="0.25">
      <c r="A34" s="210"/>
      <c r="B34" s="177"/>
      <c r="C34" s="191"/>
      <c r="D34" s="189"/>
      <c r="E34" s="184"/>
      <c r="F34" s="184"/>
      <c r="G34" s="183"/>
      <c r="H34" s="191"/>
      <c r="I34" s="177"/>
      <c r="J34" s="179"/>
      <c r="K34" s="177"/>
      <c r="L34" s="177"/>
      <c r="M34" s="177"/>
      <c r="N34" s="179"/>
    </row>
    <row r="35" spans="1:14" x14ac:dyDescent="0.25">
      <c r="A35" s="210"/>
      <c r="B35" s="177"/>
      <c r="C35" s="191"/>
      <c r="D35" s="189"/>
      <c r="E35" s="184"/>
      <c r="F35" s="184"/>
      <c r="G35" s="183"/>
      <c r="H35" s="191"/>
      <c r="I35" s="177"/>
      <c r="J35" s="179"/>
      <c r="K35" s="177"/>
      <c r="L35" s="177"/>
      <c r="M35" s="177"/>
      <c r="N35" s="179"/>
    </row>
    <row r="36" spans="1:14" x14ac:dyDescent="0.25">
      <c r="A36" s="210"/>
      <c r="B36" s="177"/>
      <c r="C36" s="191"/>
      <c r="D36" s="189"/>
      <c r="E36" s="183"/>
      <c r="F36" s="183"/>
      <c r="G36" s="183"/>
      <c r="H36" s="191"/>
      <c r="I36" s="177"/>
      <c r="J36" s="179"/>
      <c r="K36" s="177"/>
      <c r="L36" s="177"/>
      <c r="M36" s="177"/>
      <c r="N36" s="179"/>
    </row>
    <row r="37" spans="1:14" x14ac:dyDescent="0.25">
      <c r="A37" s="178"/>
      <c r="B37" s="179"/>
      <c r="C37" s="179"/>
      <c r="D37" s="179"/>
      <c r="E37" s="469"/>
      <c r="F37" s="184"/>
      <c r="G37" s="183"/>
      <c r="H37" s="191"/>
      <c r="I37" s="177"/>
      <c r="J37" s="177"/>
      <c r="K37" s="177"/>
      <c r="L37" s="177"/>
      <c r="M37" s="177"/>
      <c r="N37" s="179"/>
    </row>
    <row r="38" spans="1:14" x14ac:dyDescent="0.25">
      <c r="A38" s="210"/>
      <c r="B38" s="435"/>
      <c r="C38" s="177"/>
      <c r="D38" s="177"/>
      <c r="E38" s="174"/>
      <c r="F38" s="177"/>
      <c r="G38" s="184"/>
      <c r="H38" s="177"/>
      <c r="I38" s="177"/>
      <c r="J38" s="177"/>
      <c r="K38" s="177"/>
      <c r="L38" s="177"/>
      <c r="M38" s="177"/>
      <c r="N38" s="179"/>
    </row>
    <row r="39" spans="1:14" x14ac:dyDescent="0.25">
      <c r="A39" s="210"/>
      <c r="B39" s="435"/>
      <c r="C39" s="177"/>
      <c r="D39" s="177"/>
      <c r="E39" s="174"/>
      <c r="F39" s="177"/>
      <c r="G39" s="184"/>
      <c r="H39" s="177"/>
      <c r="I39" s="177"/>
      <c r="J39" s="177"/>
      <c r="K39" s="177"/>
      <c r="L39" s="177"/>
      <c r="M39" s="177"/>
      <c r="N39" s="179"/>
    </row>
    <row r="40" spans="1:14" x14ac:dyDescent="0.25">
      <c r="A40" s="210"/>
      <c r="B40" s="435"/>
      <c r="C40" s="177"/>
      <c r="D40" s="177"/>
      <c r="E40" s="174"/>
      <c r="F40" s="177"/>
      <c r="G40" s="184"/>
      <c r="H40" s="177"/>
      <c r="I40" s="177"/>
      <c r="J40" s="177"/>
      <c r="K40" s="177"/>
      <c r="L40" s="177"/>
      <c r="M40" s="177"/>
      <c r="N40" s="179"/>
    </row>
    <row r="41" spans="1:14" ht="15.75" x14ac:dyDescent="0.25">
      <c r="A41" s="210"/>
      <c r="B41" s="467"/>
      <c r="C41" s="177"/>
      <c r="D41" s="458"/>
      <c r="E41" s="174"/>
      <c r="F41" s="177"/>
      <c r="G41" s="184"/>
      <c r="H41" s="458"/>
      <c r="I41" s="458"/>
      <c r="J41" s="458"/>
      <c r="K41" s="458"/>
      <c r="L41" s="458"/>
      <c r="M41" s="458"/>
      <c r="N41" s="459"/>
    </row>
    <row r="42" spans="1:14" x14ac:dyDescent="0.25">
      <c r="A42" s="210"/>
      <c r="B42" s="435"/>
      <c r="C42" s="177"/>
      <c r="D42" s="177"/>
      <c r="E42" s="174"/>
      <c r="F42" s="177"/>
      <c r="G42" s="184"/>
      <c r="H42" s="177"/>
      <c r="I42" s="177"/>
      <c r="J42" s="177"/>
      <c r="K42" s="177"/>
      <c r="L42" s="177"/>
      <c r="M42" s="177"/>
      <c r="N42" s="179"/>
    </row>
    <row r="43" spans="1:14" x14ac:dyDescent="0.25">
      <c r="A43" s="210"/>
      <c r="B43" s="435"/>
      <c r="C43" s="177"/>
      <c r="D43" s="177"/>
      <c r="E43" s="174"/>
      <c r="F43" s="177"/>
      <c r="G43" s="184"/>
      <c r="H43" s="177"/>
      <c r="I43" s="177"/>
      <c r="J43" s="177"/>
      <c r="K43" s="177"/>
      <c r="L43" s="177"/>
      <c r="M43" s="177"/>
      <c r="N43" s="179"/>
    </row>
    <row r="44" spans="1:14" ht="15.75" thickBot="1" x14ac:dyDescent="0.3">
      <c r="A44" s="210"/>
      <c r="B44" s="435"/>
      <c r="C44" s="177"/>
      <c r="D44" s="177"/>
      <c r="E44" s="183"/>
      <c r="F44" s="185"/>
      <c r="G44" s="183"/>
      <c r="H44" s="177"/>
      <c r="I44" s="177"/>
      <c r="J44" s="177"/>
      <c r="K44" s="177"/>
      <c r="L44" s="177"/>
      <c r="M44" s="177"/>
      <c r="N44" s="179"/>
    </row>
    <row r="45" spans="1:14" ht="15.75" thickBot="1" x14ac:dyDescent="0.3">
      <c r="A45" s="468"/>
      <c r="B45" s="468"/>
      <c r="C45" s="470"/>
      <c r="D45" s="471"/>
      <c r="E45" s="472"/>
      <c r="F45" s="473"/>
      <c r="G45" s="474"/>
      <c r="H45" s="471"/>
      <c r="I45" s="471"/>
      <c r="J45" s="471"/>
      <c r="K45" s="471"/>
      <c r="L45" s="471"/>
      <c r="M45" s="471"/>
      <c r="N45" s="475"/>
    </row>
    <row r="46" spans="1:14" x14ac:dyDescent="0.25">
      <c r="A46" s="468"/>
      <c r="B46" s="468"/>
      <c r="C46" s="470"/>
      <c r="D46" s="471"/>
      <c r="E46" s="471"/>
      <c r="F46" s="471"/>
      <c r="G46" s="476"/>
      <c r="H46" s="471"/>
      <c r="I46" s="471"/>
      <c r="J46" s="471"/>
      <c r="K46" s="471"/>
      <c r="L46" s="471"/>
      <c r="M46" s="471"/>
      <c r="N46" s="475"/>
    </row>
    <row r="47" spans="1:14" x14ac:dyDescent="0.25">
      <c r="A47"/>
      <c r="B47" s="324"/>
      <c r="C47"/>
      <c r="G47" s="449"/>
    </row>
    <row r="48" spans="1:14" x14ac:dyDescent="0.25">
      <c r="G48" s="449"/>
    </row>
    <row r="49" spans="1:7" x14ac:dyDescent="0.25">
      <c r="G49" s="449"/>
    </row>
    <row r="50" spans="1:7" x14ac:dyDescent="0.25">
      <c r="G50" s="449"/>
    </row>
    <row r="51" spans="1:7" x14ac:dyDescent="0.25">
      <c r="G51" s="449"/>
    </row>
    <row r="52" spans="1:7" x14ac:dyDescent="0.25">
      <c r="G52" s="449"/>
    </row>
    <row r="53" spans="1:7" x14ac:dyDescent="0.25">
      <c r="A53"/>
      <c r="B53"/>
      <c r="C53" s="297"/>
      <c r="G53" s="449"/>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row r="62" spans="1:7" x14ac:dyDescent="0.25">
      <c r="A62"/>
      <c r="B62"/>
    </row>
    <row r="63" spans="1:7" x14ac:dyDescent="0.25">
      <c r="A63"/>
      <c r="B63"/>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D16" sqref="D16"/>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77" t="s">
        <v>106</v>
      </c>
      <c r="B3" t="s">
        <v>109</v>
      </c>
      <c r="C3" t="s">
        <v>111</v>
      </c>
    </row>
    <row r="4" spans="1:3" x14ac:dyDescent="0.25">
      <c r="A4" s="204" t="s">
        <v>76</v>
      </c>
      <c r="B4" s="478">
        <v>154000</v>
      </c>
      <c r="C4" s="478">
        <v>43.750000000000007</v>
      </c>
    </row>
    <row r="5" spans="1:3" x14ac:dyDescent="0.25">
      <c r="A5" s="204" t="s">
        <v>129</v>
      </c>
      <c r="B5" s="478">
        <v>429900</v>
      </c>
      <c r="C5" s="478">
        <v>122.13068181818186</v>
      </c>
    </row>
    <row r="6" spans="1:3" x14ac:dyDescent="0.25">
      <c r="A6" s="204" t="s">
        <v>131</v>
      </c>
      <c r="B6" s="478">
        <v>490000</v>
      </c>
      <c r="C6" s="478">
        <v>132.70227272727274</v>
      </c>
    </row>
    <row r="7" spans="1:3" x14ac:dyDescent="0.25">
      <c r="A7" s="204" t="s">
        <v>130</v>
      </c>
      <c r="B7" s="478">
        <v>872000</v>
      </c>
      <c r="C7" s="478">
        <v>268.20409090909089</v>
      </c>
    </row>
    <row r="8" spans="1:3" x14ac:dyDescent="0.25">
      <c r="A8" s="204" t="s">
        <v>337</v>
      </c>
      <c r="B8" s="478">
        <v>335000</v>
      </c>
      <c r="C8" s="478">
        <v>95.170454545454518</v>
      </c>
    </row>
    <row r="9" spans="1:3" x14ac:dyDescent="0.25">
      <c r="A9" s="204" t="s">
        <v>42</v>
      </c>
      <c r="B9" s="478">
        <v>1792100</v>
      </c>
      <c r="C9" s="478">
        <v>452.9011363636364</v>
      </c>
    </row>
    <row r="10" spans="1:3" x14ac:dyDescent="0.25">
      <c r="A10" s="204" t="s">
        <v>311</v>
      </c>
      <c r="B10" s="478">
        <v>5475780</v>
      </c>
      <c r="C10" s="478">
        <v>1555.6193181818182</v>
      </c>
    </row>
    <row r="11" spans="1:3" x14ac:dyDescent="0.25">
      <c r="A11" s="204" t="s">
        <v>108</v>
      </c>
      <c r="B11" s="478">
        <v>9548780</v>
      </c>
      <c r="C11" s="478">
        <v>2670.4779545454548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5"/>
  <sheetViews>
    <sheetView tabSelected="1" topLeftCell="C325" zoomScaleNormal="100" workbookViewId="0">
      <selection activeCell="K345" sqref="K345"/>
    </sheetView>
  </sheetViews>
  <sheetFormatPr defaultColWidth="10.85546875" defaultRowHeight="15" x14ac:dyDescent="0.25"/>
  <cols>
    <col min="1" max="1" width="12.42578125" style="76" customWidth="1"/>
    <col min="2" max="2" width="33.5703125" style="75" customWidth="1"/>
    <col min="3" max="3" width="17.28515625" style="75" customWidth="1"/>
    <col min="4" max="4" width="17.5703125" style="74" customWidth="1"/>
    <col min="5" max="5" width="17.42578125" style="74" customWidth="1"/>
    <col min="6" max="6" width="15" style="72" customWidth="1"/>
    <col min="7" max="7" width="18.42578125" style="73" customWidth="1"/>
    <col min="8" max="8" width="16.5703125" style="74" customWidth="1"/>
    <col min="9" max="9" width="17" style="75" customWidth="1"/>
    <col min="10" max="10" width="25.42578125" style="75" customWidth="1"/>
    <col min="11" max="11" width="13.140625" style="75" customWidth="1"/>
    <col min="12" max="12" width="12.42578125" style="75" customWidth="1"/>
    <col min="13" max="13" width="19.140625" style="75" customWidth="1"/>
    <col min="14" max="14" width="37.140625" style="77" customWidth="1"/>
    <col min="15" max="15" width="11" style="1" customWidth="1"/>
    <col min="16" max="16384" width="10.85546875" style="1"/>
  </cols>
  <sheetData>
    <row r="1" spans="1:14" ht="18.75" x14ac:dyDescent="0.25">
      <c r="A1" s="672" t="s">
        <v>136</v>
      </c>
      <c r="B1" s="672"/>
      <c r="C1" s="672"/>
      <c r="D1" s="672"/>
      <c r="E1" s="672"/>
      <c r="F1" s="672"/>
      <c r="G1" s="672"/>
      <c r="H1" s="672"/>
      <c r="I1" s="672"/>
      <c r="J1" s="672"/>
      <c r="K1" s="672"/>
      <c r="L1" s="672"/>
      <c r="M1" s="672"/>
      <c r="N1" s="672"/>
    </row>
    <row r="2" spans="1:14" s="2" customFormat="1" ht="69.95" customHeight="1" x14ac:dyDescent="0.25">
      <c r="A2" s="333" t="s">
        <v>0</v>
      </c>
      <c r="B2" s="327" t="s">
        <v>5</v>
      </c>
      <c r="C2" s="327" t="s">
        <v>10</v>
      </c>
      <c r="D2" s="328" t="s">
        <v>8</v>
      </c>
      <c r="E2" s="328" t="s">
        <v>13</v>
      </c>
      <c r="F2" s="329" t="s">
        <v>7</v>
      </c>
      <c r="G2" s="330" t="s">
        <v>6</v>
      </c>
      <c r="H2" s="328" t="s">
        <v>2</v>
      </c>
      <c r="I2" s="328" t="s">
        <v>114</v>
      </c>
      <c r="J2" s="327" t="s">
        <v>9</v>
      </c>
      <c r="K2" s="327" t="s">
        <v>1</v>
      </c>
      <c r="L2" s="327" t="s">
        <v>4</v>
      </c>
      <c r="M2" s="331" t="s">
        <v>12</v>
      </c>
      <c r="N2" s="332" t="s">
        <v>11</v>
      </c>
    </row>
    <row r="3" spans="1:14" s="2" customFormat="1" ht="15" customHeight="1" x14ac:dyDescent="0.25">
      <c r="A3" s="196">
        <v>44713</v>
      </c>
      <c r="B3" s="197" t="s">
        <v>137</v>
      </c>
      <c r="C3" s="197" t="s">
        <v>120</v>
      </c>
      <c r="D3" s="198" t="s">
        <v>81</v>
      </c>
      <c r="E3" s="174">
        <v>200000</v>
      </c>
      <c r="F3" s="373">
        <v>3520</v>
      </c>
      <c r="G3" s="335">
        <v>0.6</v>
      </c>
      <c r="H3" s="211" t="s">
        <v>42</v>
      </c>
      <c r="I3" s="198" t="s">
        <v>18</v>
      </c>
      <c r="J3" s="457" t="s">
        <v>138</v>
      </c>
      <c r="K3" s="197" t="s">
        <v>475</v>
      </c>
      <c r="L3" s="197" t="s">
        <v>45</v>
      </c>
      <c r="M3" s="462"/>
      <c r="N3" s="374"/>
    </row>
    <row r="4" spans="1:14" s="2" customFormat="1" ht="15" customHeight="1" x14ac:dyDescent="0.25">
      <c r="A4" s="196">
        <v>44713</v>
      </c>
      <c r="B4" s="197" t="s">
        <v>145</v>
      </c>
      <c r="C4" s="197" t="s">
        <v>146</v>
      </c>
      <c r="D4" s="198" t="s">
        <v>14</v>
      </c>
      <c r="E4" s="180">
        <v>5000</v>
      </c>
      <c r="F4" s="373">
        <v>3520</v>
      </c>
      <c r="G4" s="335">
        <f t="shared" ref="G4:G60" si="0">E4/F4</f>
        <v>1.4204545454545454</v>
      </c>
      <c r="H4" s="211" t="s">
        <v>42</v>
      </c>
      <c r="I4" s="198" t="s">
        <v>18</v>
      </c>
      <c r="J4" s="457" t="s">
        <v>147</v>
      </c>
      <c r="K4" s="197" t="s">
        <v>475</v>
      </c>
      <c r="L4" s="197" t="s">
        <v>45</v>
      </c>
      <c r="M4" s="462"/>
      <c r="N4" s="374"/>
    </row>
    <row r="5" spans="1:14" s="2" customFormat="1" ht="15" customHeight="1" x14ac:dyDescent="0.25">
      <c r="A5" s="196">
        <v>44713</v>
      </c>
      <c r="B5" s="197" t="s">
        <v>142</v>
      </c>
      <c r="C5" s="197" t="s">
        <v>473</v>
      </c>
      <c r="D5" s="198" t="s">
        <v>14</v>
      </c>
      <c r="E5" s="180">
        <v>9000</v>
      </c>
      <c r="F5" s="373">
        <v>3520</v>
      </c>
      <c r="G5" s="335">
        <f t="shared" si="0"/>
        <v>2.5568181818181817</v>
      </c>
      <c r="H5" s="211" t="s">
        <v>42</v>
      </c>
      <c r="I5" s="198" t="s">
        <v>18</v>
      </c>
      <c r="J5" s="457" t="s">
        <v>147</v>
      </c>
      <c r="K5" s="197" t="s">
        <v>475</v>
      </c>
      <c r="L5" s="197" t="s">
        <v>45</v>
      </c>
      <c r="M5" s="462"/>
      <c r="N5" s="374"/>
    </row>
    <row r="6" spans="1:14" s="2" customFormat="1" ht="15" customHeight="1" x14ac:dyDescent="0.25">
      <c r="A6" s="196">
        <v>44713</v>
      </c>
      <c r="B6" s="197" t="s">
        <v>145</v>
      </c>
      <c r="C6" s="197" t="s">
        <v>146</v>
      </c>
      <c r="D6" s="198" t="s">
        <v>14</v>
      </c>
      <c r="E6" s="180">
        <v>7000</v>
      </c>
      <c r="F6" s="373">
        <v>3520</v>
      </c>
      <c r="G6" s="335">
        <f t="shared" si="0"/>
        <v>1.9886363636363635</v>
      </c>
      <c r="H6" s="211" t="s">
        <v>42</v>
      </c>
      <c r="I6" s="198" t="s">
        <v>18</v>
      </c>
      <c r="J6" s="457" t="s">
        <v>147</v>
      </c>
      <c r="K6" s="197" t="s">
        <v>475</v>
      </c>
      <c r="L6" s="197" t="s">
        <v>45</v>
      </c>
      <c r="M6" s="462"/>
      <c r="N6" s="374"/>
    </row>
    <row r="7" spans="1:14" s="2" customFormat="1" ht="15" customHeight="1" x14ac:dyDescent="0.25">
      <c r="A7" s="196">
        <v>44713</v>
      </c>
      <c r="B7" s="197" t="s">
        <v>144</v>
      </c>
      <c r="C7" s="197" t="s">
        <v>473</v>
      </c>
      <c r="D7" s="198" t="s">
        <v>14</v>
      </c>
      <c r="E7" s="180">
        <v>10000</v>
      </c>
      <c r="F7" s="373">
        <v>3520</v>
      </c>
      <c r="G7" s="335">
        <f t="shared" si="0"/>
        <v>2.8409090909090908</v>
      </c>
      <c r="H7" s="211" t="s">
        <v>42</v>
      </c>
      <c r="I7" s="198" t="s">
        <v>18</v>
      </c>
      <c r="J7" s="457" t="s">
        <v>147</v>
      </c>
      <c r="K7" s="197" t="s">
        <v>475</v>
      </c>
      <c r="L7" s="197" t="s">
        <v>45</v>
      </c>
      <c r="M7" s="462"/>
      <c r="N7" s="374"/>
    </row>
    <row r="8" spans="1:14" s="2" customFormat="1" ht="15" customHeight="1" x14ac:dyDescent="0.25">
      <c r="A8" s="196">
        <v>44713</v>
      </c>
      <c r="B8" s="197" t="s">
        <v>145</v>
      </c>
      <c r="C8" s="197" t="s">
        <v>146</v>
      </c>
      <c r="D8" s="198" t="s">
        <v>14</v>
      </c>
      <c r="E8" s="180">
        <v>6000</v>
      </c>
      <c r="F8" s="373">
        <v>3520</v>
      </c>
      <c r="G8" s="335">
        <f t="shared" si="0"/>
        <v>1.7045454545454546</v>
      </c>
      <c r="H8" s="211" t="s">
        <v>42</v>
      </c>
      <c r="I8" s="198" t="s">
        <v>18</v>
      </c>
      <c r="J8" s="457" t="s">
        <v>147</v>
      </c>
      <c r="K8" s="197" t="s">
        <v>475</v>
      </c>
      <c r="L8" s="197" t="s">
        <v>45</v>
      </c>
      <c r="M8" s="462"/>
      <c r="N8" s="374"/>
    </row>
    <row r="9" spans="1:14" s="2" customFormat="1" ht="15" customHeight="1" x14ac:dyDescent="0.25">
      <c r="A9" s="196">
        <v>44718</v>
      </c>
      <c r="B9" s="197" t="s">
        <v>145</v>
      </c>
      <c r="C9" s="197" t="s">
        <v>146</v>
      </c>
      <c r="D9" s="198" t="s">
        <v>14</v>
      </c>
      <c r="E9" s="192">
        <v>7000</v>
      </c>
      <c r="F9" s="373">
        <v>3520</v>
      </c>
      <c r="G9" s="335">
        <f t="shared" si="0"/>
        <v>1.9886363636363635</v>
      </c>
      <c r="H9" s="211" t="s">
        <v>42</v>
      </c>
      <c r="I9" s="198" t="s">
        <v>18</v>
      </c>
      <c r="J9" s="457" t="s">
        <v>151</v>
      </c>
      <c r="K9" s="197" t="s">
        <v>475</v>
      </c>
      <c r="L9" s="197" t="s">
        <v>45</v>
      </c>
      <c r="M9" s="462"/>
      <c r="N9" s="374"/>
    </row>
    <row r="10" spans="1:14" s="2" customFormat="1" ht="15" customHeight="1" x14ac:dyDescent="0.25">
      <c r="A10" s="196">
        <v>44718</v>
      </c>
      <c r="B10" s="197" t="s">
        <v>148</v>
      </c>
      <c r="C10" s="197" t="s">
        <v>146</v>
      </c>
      <c r="D10" s="198" t="s">
        <v>14</v>
      </c>
      <c r="E10" s="203">
        <v>7000</v>
      </c>
      <c r="F10" s="373">
        <v>3520</v>
      </c>
      <c r="G10" s="335">
        <f t="shared" si="0"/>
        <v>1.9886363636363635</v>
      </c>
      <c r="H10" s="211" t="s">
        <v>42</v>
      </c>
      <c r="I10" s="198" t="s">
        <v>18</v>
      </c>
      <c r="J10" s="457" t="s">
        <v>151</v>
      </c>
      <c r="K10" s="197" t="s">
        <v>475</v>
      </c>
      <c r="L10" s="197" t="s">
        <v>45</v>
      </c>
      <c r="M10" s="462"/>
      <c r="N10" s="374"/>
    </row>
    <row r="11" spans="1:14" s="2" customFormat="1" ht="15" customHeight="1" x14ac:dyDescent="0.25">
      <c r="A11" s="196">
        <v>44718</v>
      </c>
      <c r="B11" s="197" t="s">
        <v>196</v>
      </c>
      <c r="C11" s="197" t="s">
        <v>197</v>
      </c>
      <c r="D11" s="198" t="s">
        <v>81</v>
      </c>
      <c r="E11" s="203">
        <v>2000</v>
      </c>
      <c r="F11" s="373">
        <v>3520</v>
      </c>
      <c r="G11" s="335">
        <f t="shared" si="0"/>
        <v>0.56818181818181823</v>
      </c>
      <c r="H11" s="211" t="s">
        <v>76</v>
      </c>
      <c r="I11" s="198" t="s">
        <v>18</v>
      </c>
      <c r="J11" s="457" t="s">
        <v>426</v>
      </c>
      <c r="K11" s="197" t="s">
        <v>475</v>
      </c>
      <c r="L11" s="197" t="s">
        <v>45</v>
      </c>
      <c r="M11" s="462"/>
      <c r="N11" s="374"/>
    </row>
    <row r="12" spans="1:14" s="2" customFormat="1" ht="15" customHeight="1" x14ac:dyDescent="0.25">
      <c r="A12" s="196">
        <v>44719</v>
      </c>
      <c r="B12" s="197" t="s">
        <v>145</v>
      </c>
      <c r="C12" s="197" t="s">
        <v>146</v>
      </c>
      <c r="D12" s="198" t="s">
        <v>127</v>
      </c>
      <c r="E12" s="174">
        <v>3800</v>
      </c>
      <c r="F12" s="373">
        <v>3520</v>
      </c>
      <c r="G12" s="335">
        <f t="shared" si="0"/>
        <v>1.0795454545454546</v>
      </c>
      <c r="H12" s="211" t="s">
        <v>129</v>
      </c>
      <c r="I12" s="198" t="s">
        <v>18</v>
      </c>
      <c r="J12" s="457" t="s">
        <v>155</v>
      </c>
      <c r="K12" s="197" t="s">
        <v>475</v>
      </c>
      <c r="L12" s="197" t="s">
        <v>45</v>
      </c>
      <c r="M12" s="462"/>
      <c r="N12" s="374"/>
    </row>
    <row r="13" spans="1:14" s="2" customFormat="1" ht="15" customHeight="1" x14ac:dyDescent="0.25">
      <c r="A13" s="196">
        <v>44719</v>
      </c>
      <c r="B13" s="197" t="s">
        <v>145</v>
      </c>
      <c r="C13" s="197" t="s">
        <v>146</v>
      </c>
      <c r="D13" s="198" t="s">
        <v>127</v>
      </c>
      <c r="E13" s="174">
        <v>4000</v>
      </c>
      <c r="F13" s="373">
        <v>3520</v>
      </c>
      <c r="G13" s="335">
        <f t="shared" si="0"/>
        <v>1.1363636363636365</v>
      </c>
      <c r="H13" s="211" t="s">
        <v>129</v>
      </c>
      <c r="I13" s="198" t="s">
        <v>18</v>
      </c>
      <c r="J13" s="457" t="s">
        <v>155</v>
      </c>
      <c r="K13" s="197" t="s">
        <v>475</v>
      </c>
      <c r="L13" s="197" t="s">
        <v>45</v>
      </c>
      <c r="M13" s="462"/>
      <c r="N13" s="374"/>
    </row>
    <row r="14" spans="1:14" s="2" customFormat="1" ht="15" customHeight="1" x14ac:dyDescent="0.25">
      <c r="A14" s="196">
        <v>44719</v>
      </c>
      <c r="B14" s="197" t="s">
        <v>145</v>
      </c>
      <c r="C14" s="197" t="s">
        <v>146</v>
      </c>
      <c r="D14" s="198" t="s">
        <v>128</v>
      </c>
      <c r="E14" s="174">
        <v>10000</v>
      </c>
      <c r="F14" s="373">
        <v>3520</v>
      </c>
      <c r="G14" s="335">
        <f t="shared" si="0"/>
        <v>2.8409090909090908</v>
      </c>
      <c r="H14" s="211" t="s">
        <v>130</v>
      </c>
      <c r="I14" s="198" t="s">
        <v>18</v>
      </c>
      <c r="J14" s="457" t="s">
        <v>157</v>
      </c>
      <c r="K14" s="197" t="s">
        <v>475</v>
      </c>
      <c r="L14" s="197" t="s">
        <v>45</v>
      </c>
      <c r="M14" s="462"/>
      <c r="N14" s="374"/>
    </row>
    <row r="15" spans="1:14" s="2" customFormat="1" ht="15" customHeight="1" x14ac:dyDescent="0.25">
      <c r="A15" s="196">
        <v>44719</v>
      </c>
      <c r="B15" s="197" t="s">
        <v>145</v>
      </c>
      <c r="C15" s="197" t="s">
        <v>146</v>
      </c>
      <c r="D15" s="198" t="s">
        <v>128</v>
      </c>
      <c r="E15" s="174">
        <v>10000</v>
      </c>
      <c r="F15" s="373">
        <v>3520</v>
      </c>
      <c r="G15" s="335">
        <f t="shared" si="0"/>
        <v>2.8409090909090908</v>
      </c>
      <c r="H15" s="211" t="s">
        <v>130</v>
      </c>
      <c r="I15" s="198" t="s">
        <v>18</v>
      </c>
      <c r="J15" s="457" t="s">
        <v>157</v>
      </c>
      <c r="K15" s="197" t="s">
        <v>475</v>
      </c>
      <c r="L15" s="197" t="s">
        <v>45</v>
      </c>
      <c r="M15" s="462"/>
      <c r="N15" s="374"/>
    </row>
    <row r="16" spans="1:14" s="2" customFormat="1" ht="15" customHeight="1" x14ac:dyDescent="0.25">
      <c r="A16" s="196">
        <v>44719</v>
      </c>
      <c r="B16" s="197" t="s">
        <v>145</v>
      </c>
      <c r="C16" s="197" t="s">
        <v>146</v>
      </c>
      <c r="D16" s="198" t="s">
        <v>128</v>
      </c>
      <c r="E16" s="174">
        <v>7000</v>
      </c>
      <c r="F16" s="373">
        <v>3520</v>
      </c>
      <c r="G16" s="335">
        <f t="shared" si="0"/>
        <v>1.9886363636363635</v>
      </c>
      <c r="H16" s="211" t="s">
        <v>130</v>
      </c>
      <c r="I16" s="198" t="s">
        <v>18</v>
      </c>
      <c r="J16" s="457" t="s">
        <v>157</v>
      </c>
      <c r="K16" s="197" t="s">
        <v>475</v>
      </c>
      <c r="L16" s="197" t="s">
        <v>45</v>
      </c>
      <c r="M16" s="462"/>
      <c r="N16" s="374"/>
    </row>
    <row r="17" spans="1:14" s="2" customFormat="1" ht="15" customHeight="1" x14ac:dyDescent="0.25">
      <c r="A17" s="196">
        <v>44719</v>
      </c>
      <c r="B17" s="197" t="s">
        <v>145</v>
      </c>
      <c r="C17" s="197" t="s">
        <v>146</v>
      </c>
      <c r="D17" s="198" t="s">
        <v>128</v>
      </c>
      <c r="E17" s="174">
        <v>12000</v>
      </c>
      <c r="F17" s="373">
        <v>3520</v>
      </c>
      <c r="G17" s="335">
        <f t="shared" si="0"/>
        <v>3.4090909090909092</v>
      </c>
      <c r="H17" s="211" t="s">
        <v>131</v>
      </c>
      <c r="I17" s="198" t="s">
        <v>18</v>
      </c>
      <c r="J17" s="457" t="s">
        <v>158</v>
      </c>
      <c r="K17" s="197" t="s">
        <v>475</v>
      </c>
      <c r="L17" s="197" t="s">
        <v>45</v>
      </c>
      <c r="M17" s="462"/>
      <c r="N17" s="374"/>
    </row>
    <row r="18" spans="1:14" s="2" customFormat="1" ht="15" customHeight="1" x14ac:dyDescent="0.25">
      <c r="A18" s="196">
        <v>44719</v>
      </c>
      <c r="B18" s="197" t="s">
        <v>145</v>
      </c>
      <c r="C18" s="197" t="s">
        <v>146</v>
      </c>
      <c r="D18" s="198" t="s">
        <v>128</v>
      </c>
      <c r="E18" s="174">
        <v>10000</v>
      </c>
      <c r="F18" s="373">
        <v>3520</v>
      </c>
      <c r="G18" s="335">
        <f t="shared" si="0"/>
        <v>2.8409090909090908</v>
      </c>
      <c r="H18" s="211" t="s">
        <v>131</v>
      </c>
      <c r="I18" s="198" t="s">
        <v>18</v>
      </c>
      <c r="J18" s="457" t="s">
        <v>158</v>
      </c>
      <c r="K18" s="197" t="s">
        <v>475</v>
      </c>
      <c r="L18" s="197" t="s">
        <v>45</v>
      </c>
      <c r="M18" s="462"/>
      <c r="N18" s="374"/>
    </row>
    <row r="19" spans="1:14" s="2" customFormat="1" ht="15" customHeight="1" x14ac:dyDescent="0.25">
      <c r="A19" s="196">
        <v>44719</v>
      </c>
      <c r="B19" s="197" t="s">
        <v>145</v>
      </c>
      <c r="C19" s="197" t="s">
        <v>146</v>
      </c>
      <c r="D19" s="532" t="s">
        <v>14</v>
      </c>
      <c r="E19" s="192">
        <v>6000</v>
      </c>
      <c r="F19" s="373">
        <v>3520</v>
      </c>
      <c r="G19" s="335">
        <f t="shared" si="0"/>
        <v>1.7045454545454546</v>
      </c>
      <c r="H19" s="211" t="s">
        <v>42</v>
      </c>
      <c r="I19" s="198" t="s">
        <v>18</v>
      </c>
      <c r="J19" s="457" t="s">
        <v>153</v>
      </c>
      <c r="K19" s="197" t="s">
        <v>475</v>
      </c>
      <c r="L19" s="197" t="s">
        <v>45</v>
      </c>
      <c r="M19" s="462"/>
      <c r="N19" s="374"/>
    </row>
    <row r="20" spans="1:14" s="2" customFormat="1" ht="15" customHeight="1" x14ac:dyDescent="0.25">
      <c r="A20" s="196">
        <v>44719</v>
      </c>
      <c r="B20" s="197" t="s">
        <v>145</v>
      </c>
      <c r="C20" s="197" t="s">
        <v>146</v>
      </c>
      <c r="D20" s="532" t="s">
        <v>14</v>
      </c>
      <c r="E20" s="192">
        <v>4000</v>
      </c>
      <c r="F20" s="373">
        <v>3520</v>
      </c>
      <c r="G20" s="335">
        <f t="shared" si="0"/>
        <v>1.1363636363636365</v>
      </c>
      <c r="H20" s="211" t="s">
        <v>42</v>
      </c>
      <c r="I20" s="198" t="s">
        <v>18</v>
      </c>
      <c r="J20" s="457" t="s">
        <v>153</v>
      </c>
      <c r="K20" s="197" t="s">
        <v>475</v>
      </c>
      <c r="L20" s="197" t="s">
        <v>45</v>
      </c>
      <c r="M20" s="462"/>
      <c r="N20" s="374"/>
    </row>
    <row r="21" spans="1:14" s="2" customFormat="1" ht="15" customHeight="1" x14ac:dyDescent="0.25">
      <c r="A21" s="196">
        <v>44719</v>
      </c>
      <c r="B21" s="197" t="s">
        <v>145</v>
      </c>
      <c r="C21" s="197" t="s">
        <v>146</v>
      </c>
      <c r="D21" s="532" t="s">
        <v>14</v>
      </c>
      <c r="E21" s="192">
        <v>6000</v>
      </c>
      <c r="F21" s="373">
        <v>3520</v>
      </c>
      <c r="G21" s="335">
        <f t="shared" si="0"/>
        <v>1.7045454545454546</v>
      </c>
      <c r="H21" s="211" t="s">
        <v>42</v>
      </c>
      <c r="I21" s="198" t="s">
        <v>18</v>
      </c>
      <c r="J21" s="457" t="s">
        <v>153</v>
      </c>
      <c r="K21" s="197" t="s">
        <v>475</v>
      </c>
      <c r="L21" s="197" t="s">
        <v>45</v>
      </c>
      <c r="M21" s="462"/>
      <c r="N21" s="374"/>
    </row>
    <row r="22" spans="1:14" s="2" customFormat="1" ht="15" customHeight="1" x14ac:dyDescent="0.25">
      <c r="A22" s="196">
        <v>44719</v>
      </c>
      <c r="B22" s="197" t="s">
        <v>145</v>
      </c>
      <c r="C22" s="197" t="s">
        <v>146</v>
      </c>
      <c r="D22" s="532" t="s">
        <v>14</v>
      </c>
      <c r="E22" s="184">
        <v>4000</v>
      </c>
      <c r="F22" s="373">
        <v>3520</v>
      </c>
      <c r="G22" s="335">
        <f t="shared" si="0"/>
        <v>1.1363636363636365</v>
      </c>
      <c r="H22" s="211" t="s">
        <v>42</v>
      </c>
      <c r="I22" s="198" t="s">
        <v>18</v>
      </c>
      <c r="J22" s="457" t="s">
        <v>153</v>
      </c>
      <c r="K22" s="197" t="s">
        <v>475</v>
      </c>
      <c r="L22" s="197" t="s">
        <v>45</v>
      </c>
      <c r="M22" s="462"/>
      <c r="N22" s="374"/>
    </row>
    <row r="23" spans="1:14" s="2" customFormat="1" ht="15" customHeight="1" x14ac:dyDescent="0.25">
      <c r="A23" s="196">
        <v>44719</v>
      </c>
      <c r="B23" s="197" t="s">
        <v>145</v>
      </c>
      <c r="C23" s="197" t="s">
        <v>146</v>
      </c>
      <c r="D23" s="532" t="s">
        <v>14</v>
      </c>
      <c r="E23" s="184">
        <v>4000</v>
      </c>
      <c r="F23" s="373">
        <v>3520</v>
      </c>
      <c r="G23" s="335">
        <f t="shared" si="0"/>
        <v>1.1363636363636365</v>
      </c>
      <c r="H23" s="211" t="s">
        <v>42</v>
      </c>
      <c r="I23" s="198" t="s">
        <v>18</v>
      </c>
      <c r="J23" s="457" t="s">
        <v>153</v>
      </c>
      <c r="K23" s="197" t="s">
        <v>475</v>
      </c>
      <c r="L23" s="197" t="s">
        <v>45</v>
      </c>
      <c r="M23" s="462"/>
      <c r="N23" s="374"/>
    </row>
    <row r="24" spans="1:14" s="2" customFormat="1" ht="15" customHeight="1" x14ac:dyDescent="0.25">
      <c r="A24" s="196">
        <v>44719</v>
      </c>
      <c r="B24" s="197" t="s">
        <v>145</v>
      </c>
      <c r="C24" s="197" t="s">
        <v>146</v>
      </c>
      <c r="D24" s="532" t="s">
        <v>14</v>
      </c>
      <c r="E24" s="537">
        <v>6000</v>
      </c>
      <c r="F24" s="373">
        <v>3520</v>
      </c>
      <c r="G24" s="335">
        <f t="shared" si="0"/>
        <v>1.7045454545454546</v>
      </c>
      <c r="H24" s="211" t="s">
        <v>42</v>
      </c>
      <c r="I24" s="198" t="s">
        <v>18</v>
      </c>
      <c r="J24" s="457" t="s">
        <v>153</v>
      </c>
      <c r="K24" s="197" t="s">
        <v>475</v>
      </c>
      <c r="L24" s="197" t="s">
        <v>45</v>
      </c>
      <c r="M24" s="462"/>
      <c r="N24" s="374"/>
    </row>
    <row r="25" spans="1:14" s="2" customFormat="1" ht="15" customHeight="1" x14ac:dyDescent="0.25">
      <c r="A25" s="196">
        <v>44719</v>
      </c>
      <c r="B25" s="207" t="s">
        <v>178</v>
      </c>
      <c r="C25" s="207" t="s">
        <v>179</v>
      </c>
      <c r="D25" s="542" t="s">
        <v>81</v>
      </c>
      <c r="E25" s="537">
        <v>5000</v>
      </c>
      <c r="F25" s="373">
        <v>3520</v>
      </c>
      <c r="G25" s="335">
        <f t="shared" si="0"/>
        <v>1.4204545454545454</v>
      </c>
      <c r="H25" s="211" t="s">
        <v>42</v>
      </c>
      <c r="I25" s="198" t="s">
        <v>18</v>
      </c>
      <c r="J25" s="207" t="s">
        <v>168</v>
      </c>
      <c r="K25" s="197" t="s">
        <v>475</v>
      </c>
      <c r="L25" s="197" t="s">
        <v>45</v>
      </c>
      <c r="M25" s="462"/>
      <c r="N25" s="374"/>
    </row>
    <row r="26" spans="1:14" s="2" customFormat="1" ht="15" customHeight="1" x14ac:dyDescent="0.25">
      <c r="A26" s="196">
        <v>44719</v>
      </c>
      <c r="B26" s="207" t="s">
        <v>180</v>
      </c>
      <c r="C26" s="207" t="s">
        <v>179</v>
      </c>
      <c r="D26" s="542" t="s">
        <v>81</v>
      </c>
      <c r="E26" s="537">
        <v>8000</v>
      </c>
      <c r="F26" s="373">
        <v>3520</v>
      </c>
      <c r="G26" s="335">
        <f t="shared" si="0"/>
        <v>2.2727272727272729</v>
      </c>
      <c r="H26" s="211" t="s">
        <v>42</v>
      </c>
      <c r="I26" s="198" t="s">
        <v>18</v>
      </c>
      <c r="J26" s="207" t="s">
        <v>427</v>
      </c>
      <c r="K26" s="197" t="s">
        <v>475</v>
      </c>
      <c r="L26" s="197" t="s">
        <v>45</v>
      </c>
      <c r="M26" s="462"/>
      <c r="N26" s="374"/>
    </row>
    <row r="27" spans="1:14" s="2" customFormat="1" ht="15" customHeight="1" x14ac:dyDescent="0.25">
      <c r="A27" s="196">
        <v>44719</v>
      </c>
      <c r="B27" s="207" t="s">
        <v>181</v>
      </c>
      <c r="C27" s="207" t="s">
        <v>179</v>
      </c>
      <c r="D27" s="542" t="s">
        <v>81</v>
      </c>
      <c r="E27" s="184">
        <v>39000</v>
      </c>
      <c r="F27" s="373">
        <v>3520</v>
      </c>
      <c r="G27" s="335">
        <f t="shared" si="0"/>
        <v>11.079545454545455</v>
      </c>
      <c r="H27" s="211" t="s">
        <v>42</v>
      </c>
      <c r="I27" s="198" t="s">
        <v>18</v>
      </c>
      <c r="J27" s="207" t="s">
        <v>428</v>
      </c>
      <c r="K27" s="197" t="s">
        <v>475</v>
      </c>
      <c r="L27" s="197" t="s">
        <v>45</v>
      </c>
      <c r="M27" s="462"/>
      <c r="N27" s="374"/>
    </row>
    <row r="28" spans="1:14" s="2" customFormat="1" ht="15" customHeight="1" x14ac:dyDescent="0.25">
      <c r="A28" s="196">
        <v>44719</v>
      </c>
      <c r="B28" s="207" t="s">
        <v>182</v>
      </c>
      <c r="C28" s="207" t="s">
        <v>179</v>
      </c>
      <c r="D28" s="542" t="s">
        <v>81</v>
      </c>
      <c r="E28" s="184">
        <v>84000</v>
      </c>
      <c r="F28" s="373">
        <v>3520</v>
      </c>
      <c r="G28" s="335">
        <f t="shared" si="0"/>
        <v>23.863636363636363</v>
      </c>
      <c r="H28" s="211" t="s">
        <v>42</v>
      </c>
      <c r="I28" s="198" t="s">
        <v>18</v>
      </c>
      <c r="J28" s="207" t="s">
        <v>427</v>
      </c>
      <c r="K28" s="197" t="s">
        <v>475</v>
      </c>
      <c r="L28" s="197" t="s">
        <v>45</v>
      </c>
      <c r="M28" s="462"/>
      <c r="N28" s="374"/>
    </row>
    <row r="29" spans="1:14" s="2" customFormat="1" ht="15" customHeight="1" x14ac:dyDescent="0.25">
      <c r="A29" s="196">
        <v>44719</v>
      </c>
      <c r="B29" s="207" t="s">
        <v>183</v>
      </c>
      <c r="C29" s="207" t="s">
        <v>179</v>
      </c>
      <c r="D29" s="542" t="s">
        <v>81</v>
      </c>
      <c r="E29" s="184">
        <v>8600</v>
      </c>
      <c r="F29" s="373">
        <v>3520</v>
      </c>
      <c r="G29" s="335">
        <f t="shared" si="0"/>
        <v>2.4431818181818183</v>
      </c>
      <c r="H29" s="211" t="s">
        <v>42</v>
      </c>
      <c r="I29" s="198" t="s">
        <v>18</v>
      </c>
      <c r="J29" s="207" t="s">
        <v>427</v>
      </c>
      <c r="K29" s="197" t="s">
        <v>475</v>
      </c>
      <c r="L29" s="197" t="s">
        <v>45</v>
      </c>
      <c r="M29" s="462"/>
      <c r="N29" s="374"/>
    </row>
    <row r="30" spans="1:14" s="2" customFormat="1" ht="15" customHeight="1" x14ac:dyDescent="0.25">
      <c r="A30" s="196">
        <v>44719</v>
      </c>
      <c r="B30" s="207" t="s">
        <v>185</v>
      </c>
      <c r="C30" s="207" t="s">
        <v>188</v>
      </c>
      <c r="D30" s="542" t="s">
        <v>81</v>
      </c>
      <c r="E30" s="184">
        <v>20000</v>
      </c>
      <c r="F30" s="373">
        <v>3520</v>
      </c>
      <c r="G30" s="335">
        <f t="shared" si="0"/>
        <v>5.6818181818181817</v>
      </c>
      <c r="H30" s="211" t="s">
        <v>42</v>
      </c>
      <c r="I30" s="198" t="s">
        <v>18</v>
      </c>
      <c r="J30" s="207" t="s">
        <v>429</v>
      </c>
      <c r="K30" s="197" t="s">
        <v>475</v>
      </c>
      <c r="L30" s="197" t="s">
        <v>45</v>
      </c>
      <c r="M30" s="462"/>
      <c r="N30" s="374"/>
    </row>
    <row r="31" spans="1:14" s="2" customFormat="1" ht="15" customHeight="1" x14ac:dyDescent="0.25">
      <c r="A31" s="196">
        <v>44719</v>
      </c>
      <c r="B31" s="197" t="s">
        <v>186</v>
      </c>
      <c r="C31" s="197" t="s">
        <v>188</v>
      </c>
      <c r="D31" s="198" t="s">
        <v>81</v>
      </c>
      <c r="E31" s="192">
        <v>15000</v>
      </c>
      <c r="F31" s="373">
        <v>3520</v>
      </c>
      <c r="G31" s="335">
        <f t="shared" si="0"/>
        <v>4.2613636363636367</v>
      </c>
      <c r="H31" s="211" t="s">
        <v>42</v>
      </c>
      <c r="I31" s="198" t="s">
        <v>18</v>
      </c>
      <c r="J31" s="207" t="s">
        <v>429</v>
      </c>
      <c r="K31" s="197" t="s">
        <v>475</v>
      </c>
      <c r="L31" s="197" t="s">
        <v>45</v>
      </c>
      <c r="M31" s="462"/>
      <c r="N31" s="374"/>
    </row>
    <row r="32" spans="1:14" s="2" customFormat="1" ht="15" customHeight="1" x14ac:dyDescent="0.25">
      <c r="A32" s="196">
        <v>44719</v>
      </c>
      <c r="B32" s="179" t="s">
        <v>187</v>
      </c>
      <c r="C32" s="179" t="s">
        <v>120</v>
      </c>
      <c r="D32" s="205" t="s">
        <v>81</v>
      </c>
      <c r="E32" s="192">
        <v>25000</v>
      </c>
      <c r="F32" s="373">
        <v>3520</v>
      </c>
      <c r="G32" s="335">
        <f t="shared" si="0"/>
        <v>7.1022727272727275</v>
      </c>
      <c r="H32" s="211" t="s">
        <v>42</v>
      </c>
      <c r="I32" s="198" t="s">
        <v>18</v>
      </c>
      <c r="J32" s="207" t="s">
        <v>429</v>
      </c>
      <c r="K32" s="197" t="s">
        <v>475</v>
      </c>
      <c r="L32" s="197" t="s">
        <v>45</v>
      </c>
      <c r="M32" s="462"/>
      <c r="N32" s="374"/>
    </row>
    <row r="33" spans="1:14" s="2" customFormat="1" ht="15" customHeight="1" x14ac:dyDescent="0.25">
      <c r="A33" s="196">
        <v>44719</v>
      </c>
      <c r="B33" s="179" t="s">
        <v>170</v>
      </c>
      <c r="C33" s="179" t="s">
        <v>171</v>
      </c>
      <c r="D33" s="205" t="s">
        <v>14</v>
      </c>
      <c r="E33" s="192">
        <v>30000</v>
      </c>
      <c r="F33" s="373">
        <v>3520</v>
      </c>
      <c r="G33" s="335">
        <f t="shared" si="0"/>
        <v>8.5227272727272734</v>
      </c>
      <c r="H33" s="211" t="s">
        <v>42</v>
      </c>
      <c r="I33" s="198" t="s">
        <v>18</v>
      </c>
      <c r="J33" s="207" t="s">
        <v>430</v>
      </c>
      <c r="K33" s="197" t="s">
        <v>475</v>
      </c>
      <c r="L33" s="197" t="s">
        <v>45</v>
      </c>
      <c r="M33" s="462"/>
      <c r="N33" s="374"/>
    </row>
    <row r="34" spans="1:14" s="2" customFormat="1" ht="15" customHeight="1" x14ac:dyDescent="0.25">
      <c r="A34" s="196">
        <v>44719</v>
      </c>
      <c r="B34" s="179" t="s">
        <v>189</v>
      </c>
      <c r="C34" s="179" t="s">
        <v>171</v>
      </c>
      <c r="D34" s="179" t="s">
        <v>127</v>
      </c>
      <c r="E34" s="203">
        <v>20000</v>
      </c>
      <c r="F34" s="373">
        <v>3520</v>
      </c>
      <c r="G34" s="335">
        <f t="shared" si="0"/>
        <v>5.6818181818181817</v>
      </c>
      <c r="H34" s="211" t="s">
        <v>129</v>
      </c>
      <c r="I34" s="198" t="s">
        <v>18</v>
      </c>
      <c r="J34" s="207" t="s">
        <v>430</v>
      </c>
      <c r="K34" s="197" t="s">
        <v>475</v>
      </c>
      <c r="L34" s="197" t="s">
        <v>45</v>
      </c>
      <c r="M34" s="462"/>
      <c r="N34" s="374"/>
    </row>
    <row r="35" spans="1:14" s="2" customFormat="1" ht="15" customHeight="1" x14ac:dyDescent="0.25">
      <c r="A35" s="196">
        <v>44719</v>
      </c>
      <c r="B35" s="179" t="s">
        <v>190</v>
      </c>
      <c r="C35" s="179" t="s">
        <v>171</v>
      </c>
      <c r="D35" s="179" t="s">
        <v>128</v>
      </c>
      <c r="E35" s="563">
        <v>25000</v>
      </c>
      <c r="F35" s="373">
        <v>3520</v>
      </c>
      <c r="G35" s="335">
        <v>0.6</v>
      </c>
      <c r="H35" s="211" t="s">
        <v>131</v>
      </c>
      <c r="I35" s="198" t="s">
        <v>18</v>
      </c>
      <c r="J35" s="207" t="s">
        <v>430</v>
      </c>
      <c r="K35" s="197" t="s">
        <v>475</v>
      </c>
      <c r="L35" s="197" t="s">
        <v>45</v>
      </c>
      <c r="M35" s="462"/>
      <c r="N35" s="374"/>
    </row>
    <row r="36" spans="1:14" s="2" customFormat="1" ht="15" customHeight="1" x14ac:dyDescent="0.25">
      <c r="A36" s="196">
        <v>44719</v>
      </c>
      <c r="B36" s="177" t="s">
        <v>191</v>
      </c>
      <c r="C36" s="179" t="s">
        <v>171</v>
      </c>
      <c r="D36" s="189" t="s">
        <v>128</v>
      </c>
      <c r="E36" s="184">
        <v>25000</v>
      </c>
      <c r="F36" s="373">
        <v>3520</v>
      </c>
      <c r="G36" s="335">
        <f t="shared" si="0"/>
        <v>7.1022727272727275</v>
      </c>
      <c r="H36" s="211" t="s">
        <v>130</v>
      </c>
      <c r="I36" s="198" t="s">
        <v>18</v>
      </c>
      <c r="J36" s="207" t="s">
        <v>430</v>
      </c>
      <c r="K36" s="197" t="s">
        <v>475</v>
      </c>
      <c r="L36" s="197" t="s">
        <v>45</v>
      </c>
      <c r="M36" s="462"/>
      <c r="N36" s="374"/>
    </row>
    <row r="37" spans="1:14" s="2" customFormat="1" ht="15" customHeight="1" x14ac:dyDescent="0.25">
      <c r="A37" s="196">
        <v>44719</v>
      </c>
      <c r="B37" s="197" t="s">
        <v>196</v>
      </c>
      <c r="C37" s="197" t="s">
        <v>197</v>
      </c>
      <c r="D37" s="198" t="s">
        <v>81</v>
      </c>
      <c r="E37" s="184">
        <v>5000</v>
      </c>
      <c r="F37" s="373">
        <v>3520</v>
      </c>
      <c r="G37" s="335">
        <f t="shared" si="0"/>
        <v>1.4204545454545454</v>
      </c>
      <c r="H37" s="211" t="s">
        <v>311</v>
      </c>
      <c r="I37" s="198" t="s">
        <v>18</v>
      </c>
      <c r="J37" s="207" t="s">
        <v>431</v>
      </c>
      <c r="K37" s="197" t="s">
        <v>475</v>
      </c>
      <c r="L37" s="197" t="s">
        <v>45</v>
      </c>
      <c r="M37" s="462"/>
      <c r="N37" s="374"/>
    </row>
    <row r="38" spans="1:14" s="2" customFormat="1" ht="15" customHeight="1" x14ac:dyDescent="0.25">
      <c r="A38" s="196">
        <v>44720</v>
      </c>
      <c r="B38" s="197" t="s">
        <v>145</v>
      </c>
      <c r="C38" s="197" t="s">
        <v>146</v>
      </c>
      <c r="D38" s="198" t="s">
        <v>127</v>
      </c>
      <c r="E38" s="184">
        <v>4100</v>
      </c>
      <c r="F38" s="373">
        <v>3520</v>
      </c>
      <c r="G38" s="335">
        <f t="shared" si="0"/>
        <v>1.1647727272727273</v>
      </c>
      <c r="H38" s="211" t="s">
        <v>129</v>
      </c>
      <c r="I38" s="198" t="s">
        <v>18</v>
      </c>
      <c r="J38" s="207" t="s">
        <v>155</v>
      </c>
      <c r="K38" s="197" t="s">
        <v>475</v>
      </c>
      <c r="L38" s="197" t="s">
        <v>45</v>
      </c>
      <c r="M38" s="462"/>
      <c r="N38" s="374"/>
    </row>
    <row r="39" spans="1:14" s="2" customFormat="1" ht="15" customHeight="1" x14ac:dyDescent="0.25">
      <c r="A39" s="196">
        <v>44720</v>
      </c>
      <c r="B39" s="197" t="s">
        <v>145</v>
      </c>
      <c r="C39" s="197" t="s">
        <v>146</v>
      </c>
      <c r="D39" s="198" t="s">
        <v>127</v>
      </c>
      <c r="E39" s="174">
        <v>5000</v>
      </c>
      <c r="F39" s="373">
        <v>3520</v>
      </c>
      <c r="G39" s="335">
        <f t="shared" si="0"/>
        <v>1.4204545454545454</v>
      </c>
      <c r="H39" s="211" t="s">
        <v>129</v>
      </c>
      <c r="I39" s="198" t="s">
        <v>18</v>
      </c>
      <c r="J39" s="207" t="s">
        <v>198</v>
      </c>
      <c r="K39" s="197" t="s">
        <v>475</v>
      </c>
      <c r="L39" s="197" t="s">
        <v>45</v>
      </c>
      <c r="M39" s="462"/>
      <c r="N39" s="374"/>
    </row>
    <row r="40" spans="1:14" s="2" customFormat="1" ht="15" customHeight="1" x14ac:dyDescent="0.25">
      <c r="A40" s="196">
        <v>44720</v>
      </c>
      <c r="B40" s="197" t="s">
        <v>145</v>
      </c>
      <c r="C40" s="197" t="s">
        <v>146</v>
      </c>
      <c r="D40" s="198" t="s">
        <v>127</v>
      </c>
      <c r="E40" s="174">
        <v>4000</v>
      </c>
      <c r="F40" s="373">
        <v>3520</v>
      </c>
      <c r="G40" s="335">
        <f t="shared" si="0"/>
        <v>1.1363636363636365</v>
      </c>
      <c r="H40" s="211" t="s">
        <v>129</v>
      </c>
      <c r="I40" s="198" t="s">
        <v>18</v>
      </c>
      <c r="J40" s="207" t="s">
        <v>198</v>
      </c>
      <c r="K40" s="197" t="s">
        <v>475</v>
      </c>
      <c r="L40" s="197" t="s">
        <v>45</v>
      </c>
      <c r="M40" s="462"/>
      <c r="N40" s="374"/>
    </row>
    <row r="41" spans="1:14" s="2" customFormat="1" ht="15" customHeight="1" x14ac:dyDescent="0.25">
      <c r="A41" s="196">
        <v>44722</v>
      </c>
      <c r="B41" s="197" t="s">
        <v>145</v>
      </c>
      <c r="C41" s="197" t="s">
        <v>146</v>
      </c>
      <c r="D41" s="198" t="s">
        <v>127</v>
      </c>
      <c r="E41" s="192">
        <v>5000</v>
      </c>
      <c r="F41" s="373">
        <v>3520</v>
      </c>
      <c r="G41" s="335">
        <f t="shared" si="0"/>
        <v>1.4204545454545454</v>
      </c>
      <c r="H41" s="211" t="s">
        <v>129</v>
      </c>
      <c r="I41" s="198" t="s">
        <v>18</v>
      </c>
      <c r="J41" s="207" t="s">
        <v>198</v>
      </c>
      <c r="K41" s="197" t="s">
        <v>475</v>
      </c>
      <c r="L41" s="197" t="s">
        <v>45</v>
      </c>
      <c r="M41" s="462"/>
      <c r="N41" s="374"/>
    </row>
    <row r="42" spans="1:14" s="2" customFormat="1" ht="15" customHeight="1" x14ac:dyDescent="0.25">
      <c r="A42" s="196">
        <v>44722</v>
      </c>
      <c r="B42" s="197" t="s">
        <v>145</v>
      </c>
      <c r="C42" s="197" t="s">
        <v>146</v>
      </c>
      <c r="D42" s="198" t="s">
        <v>127</v>
      </c>
      <c r="E42" s="192">
        <v>5000</v>
      </c>
      <c r="F42" s="373">
        <v>3520</v>
      </c>
      <c r="G42" s="335">
        <f t="shared" si="0"/>
        <v>1.4204545454545454</v>
      </c>
      <c r="H42" s="211" t="s">
        <v>129</v>
      </c>
      <c r="I42" s="198" t="s">
        <v>18</v>
      </c>
      <c r="J42" s="207" t="s">
        <v>198</v>
      </c>
      <c r="K42" s="197" t="s">
        <v>475</v>
      </c>
      <c r="L42" s="197" t="s">
        <v>45</v>
      </c>
      <c r="M42" s="462"/>
      <c r="N42" s="374"/>
    </row>
    <row r="43" spans="1:14" s="2" customFormat="1" ht="15" customHeight="1" x14ac:dyDescent="0.25">
      <c r="A43" s="196">
        <v>44720</v>
      </c>
      <c r="B43" s="197" t="s">
        <v>145</v>
      </c>
      <c r="C43" s="197" t="s">
        <v>146</v>
      </c>
      <c r="D43" s="198" t="s">
        <v>128</v>
      </c>
      <c r="E43" s="174">
        <v>10000</v>
      </c>
      <c r="F43" s="373">
        <v>3520</v>
      </c>
      <c r="G43" s="335">
        <f t="shared" si="0"/>
        <v>2.8409090909090908</v>
      </c>
      <c r="H43" s="211" t="s">
        <v>130</v>
      </c>
      <c r="I43" s="198" t="s">
        <v>18</v>
      </c>
      <c r="J43" s="457" t="s">
        <v>201</v>
      </c>
      <c r="K43" s="197" t="s">
        <v>475</v>
      </c>
      <c r="L43" s="197" t="s">
        <v>45</v>
      </c>
      <c r="M43" s="462"/>
      <c r="N43" s="374"/>
    </row>
    <row r="44" spans="1:14" s="2" customFormat="1" ht="15" customHeight="1" x14ac:dyDescent="0.25">
      <c r="A44" s="196">
        <v>44720</v>
      </c>
      <c r="B44" s="197" t="s">
        <v>145</v>
      </c>
      <c r="C44" s="197" t="s">
        <v>146</v>
      </c>
      <c r="D44" s="198" t="s">
        <v>128</v>
      </c>
      <c r="E44" s="174">
        <v>10000</v>
      </c>
      <c r="F44" s="373">
        <v>3520</v>
      </c>
      <c r="G44" s="335">
        <f t="shared" si="0"/>
        <v>2.8409090909090908</v>
      </c>
      <c r="H44" s="211" t="s">
        <v>130</v>
      </c>
      <c r="I44" s="198" t="s">
        <v>18</v>
      </c>
      <c r="J44" s="457" t="s">
        <v>201</v>
      </c>
      <c r="K44" s="197" t="s">
        <v>475</v>
      </c>
      <c r="L44" s="197" t="s">
        <v>45</v>
      </c>
      <c r="M44" s="462"/>
      <c r="N44" s="374"/>
    </row>
    <row r="45" spans="1:14" s="2" customFormat="1" ht="15" customHeight="1" x14ac:dyDescent="0.25">
      <c r="A45" s="196">
        <v>44720</v>
      </c>
      <c r="B45" s="197" t="s">
        <v>145</v>
      </c>
      <c r="C45" s="197" t="s">
        <v>146</v>
      </c>
      <c r="D45" s="198" t="s">
        <v>128</v>
      </c>
      <c r="E45" s="174">
        <v>20000</v>
      </c>
      <c r="F45" s="373">
        <v>3520</v>
      </c>
      <c r="G45" s="335">
        <f t="shared" si="0"/>
        <v>5.6818181818181817</v>
      </c>
      <c r="H45" s="211" t="s">
        <v>130</v>
      </c>
      <c r="I45" s="198" t="s">
        <v>18</v>
      </c>
      <c r="J45" s="457" t="s">
        <v>201</v>
      </c>
      <c r="K45" s="197" t="s">
        <v>475</v>
      </c>
      <c r="L45" s="197" t="s">
        <v>45</v>
      </c>
      <c r="M45" s="462"/>
      <c r="N45" s="374"/>
    </row>
    <row r="46" spans="1:14" s="2" customFormat="1" ht="15" customHeight="1" x14ac:dyDescent="0.25">
      <c r="A46" s="196">
        <v>44720</v>
      </c>
      <c r="B46" s="197" t="s">
        <v>143</v>
      </c>
      <c r="C46" s="197" t="s">
        <v>143</v>
      </c>
      <c r="D46" s="198" t="s">
        <v>128</v>
      </c>
      <c r="E46" s="192">
        <v>5500</v>
      </c>
      <c r="F46" s="373">
        <v>3520</v>
      </c>
      <c r="G46" s="335">
        <f t="shared" si="0"/>
        <v>1.5625</v>
      </c>
      <c r="H46" s="211" t="s">
        <v>130</v>
      </c>
      <c r="I46" s="198" t="s">
        <v>18</v>
      </c>
      <c r="J46" s="457" t="s">
        <v>201</v>
      </c>
      <c r="K46" s="197" t="s">
        <v>475</v>
      </c>
      <c r="L46" s="197" t="s">
        <v>45</v>
      </c>
      <c r="M46" s="462"/>
      <c r="N46" s="374"/>
    </row>
    <row r="47" spans="1:14" s="2" customFormat="1" ht="15" customHeight="1" x14ac:dyDescent="0.25">
      <c r="A47" s="196">
        <v>44720</v>
      </c>
      <c r="B47" s="197" t="s">
        <v>143</v>
      </c>
      <c r="C47" s="197" t="s">
        <v>143</v>
      </c>
      <c r="D47" s="198" t="s">
        <v>128</v>
      </c>
      <c r="E47" s="192">
        <v>4500</v>
      </c>
      <c r="F47" s="373">
        <v>3520</v>
      </c>
      <c r="G47" s="335">
        <f t="shared" si="0"/>
        <v>1.2784090909090908</v>
      </c>
      <c r="H47" s="211" t="s">
        <v>130</v>
      </c>
      <c r="I47" s="198" t="s">
        <v>18</v>
      </c>
      <c r="J47" s="457" t="s">
        <v>201</v>
      </c>
      <c r="K47" s="197" t="s">
        <v>475</v>
      </c>
      <c r="L47" s="197" t="s">
        <v>45</v>
      </c>
      <c r="M47" s="462"/>
      <c r="N47" s="374"/>
    </row>
    <row r="48" spans="1:14" s="2" customFormat="1" ht="15" customHeight="1" x14ac:dyDescent="0.25">
      <c r="A48" s="196">
        <v>44720</v>
      </c>
      <c r="B48" s="197" t="s">
        <v>145</v>
      </c>
      <c r="C48" s="197" t="s">
        <v>146</v>
      </c>
      <c r="D48" s="198" t="s">
        <v>128</v>
      </c>
      <c r="E48" s="174">
        <v>12000</v>
      </c>
      <c r="F48" s="373">
        <v>3520</v>
      </c>
      <c r="G48" s="335">
        <f t="shared" si="0"/>
        <v>3.4090909090909092</v>
      </c>
      <c r="H48" s="211" t="s">
        <v>131</v>
      </c>
      <c r="I48" s="198" t="s">
        <v>18</v>
      </c>
      <c r="J48" s="457" t="s">
        <v>204</v>
      </c>
      <c r="K48" s="197" t="s">
        <v>475</v>
      </c>
      <c r="L48" s="197" t="s">
        <v>45</v>
      </c>
      <c r="M48" s="462"/>
      <c r="N48" s="374"/>
    </row>
    <row r="49" spans="1:14" s="2" customFormat="1" ht="15" customHeight="1" x14ac:dyDescent="0.25">
      <c r="A49" s="196">
        <v>44720</v>
      </c>
      <c r="B49" s="197" t="s">
        <v>145</v>
      </c>
      <c r="C49" s="197" t="s">
        <v>146</v>
      </c>
      <c r="D49" s="198" t="s">
        <v>128</v>
      </c>
      <c r="E49" s="174">
        <v>15000</v>
      </c>
      <c r="F49" s="373">
        <v>3520</v>
      </c>
      <c r="G49" s="335">
        <f t="shared" si="0"/>
        <v>4.2613636363636367</v>
      </c>
      <c r="H49" s="211" t="s">
        <v>131</v>
      </c>
      <c r="I49" s="198" t="s">
        <v>18</v>
      </c>
      <c r="J49" s="457" t="s">
        <v>204</v>
      </c>
      <c r="K49" s="197" t="s">
        <v>475</v>
      </c>
      <c r="L49" s="197" t="s">
        <v>45</v>
      </c>
      <c r="M49" s="462"/>
      <c r="N49" s="374"/>
    </row>
    <row r="50" spans="1:14" s="2" customFormat="1" ht="15" customHeight="1" x14ac:dyDescent="0.25">
      <c r="A50" s="196">
        <v>44720</v>
      </c>
      <c r="B50" s="197" t="s">
        <v>145</v>
      </c>
      <c r="C50" s="197" t="s">
        <v>146</v>
      </c>
      <c r="D50" s="198" t="s">
        <v>128</v>
      </c>
      <c r="E50" s="174">
        <v>10000</v>
      </c>
      <c r="F50" s="373">
        <v>3520</v>
      </c>
      <c r="G50" s="335">
        <f t="shared" si="0"/>
        <v>2.8409090909090908</v>
      </c>
      <c r="H50" s="211" t="s">
        <v>131</v>
      </c>
      <c r="I50" s="198" t="s">
        <v>18</v>
      </c>
      <c r="J50" s="457" t="s">
        <v>204</v>
      </c>
      <c r="K50" s="197" t="s">
        <v>475</v>
      </c>
      <c r="L50" s="197" t="s">
        <v>45</v>
      </c>
      <c r="M50" s="462"/>
      <c r="N50" s="374"/>
    </row>
    <row r="51" spans="1:14" s="2" customFormat="1" ht="15" customHeight="1" x14ac:dyDescent="0.25">
      <c r="A51" s="196">
        <v>44720</v>
      </c>
      <c r="B51" s="197" t="s">
        <v>143</v>
      </c>
      <c r="C51" s="197" t="s">
        <v>143</v>
      </c>
      <c r="D51" s="198" t="s">
        <v>128</v>
      </c>
      <c r="E51" s="174">
        <v>2000</v>
      </c>
      <c r="F51" s="373">
        <v>3520</v>
      </c>
      <c r="G51" s="335">
        <f t="shared" si="0"/>
        <v>0.56818181818181823</v>
      </c>
      <c r="H51" s="211" t="s">
        <v>131</v>
      </c>
      <c r="I51" s="198" t="s">
        <v>18</v>
      </c>
      <c r="J51" s="457" t="s">
        <v>204</v>
      </c>
      <c r="K51" s="197" t="s">
        <v>475</v>
      </c>
      <c r="L51" s="197" t="s">
        <v>45</v>
      </c>
      <c r="M51" s="462"/>
      <c r="N51" s="374"/>
    </row>
    <row r="52" spans="1:14" s="2" customFormat="1" ht="15" customHeight="1" x14ac:dyDescent="0.25">
      <c r="A52" s="196">
        <v>44720</v>
      </c>
      <c r="B52" s="197" t="s">
        <v>143</v>
      </c>
      <c r="C52" s="197" t="s">
        <v>143</v>
      </c>
      <c r="D52" s="198" t="s">
        <v>128</v>
      </c>
      <c r="E52" s="192">
        <v>5000</v>
      </c>
      <c r="F52" s="373">
        <v>3520</v>
      </c>
      <c r="G52" s="335">
        <f t="shared" si="0"/>
        <v>1.4204545454545454</v>
      </c>
      <c r="H52" s="211" t="s">
        <v>131</v>
      </c>
      <c r="I52" s="198" t="s">
        <v>18</v>
      </c>
      <c r="J52" s="457" t="s">
        <v>204</v>
      </c>
      <c r="K52" s="197" t="s">
        <v>475</v>
      </c>
      <c r="L52" s="197" t="s">
        <v>45</v>
      </c>
      <c r="M52" s="462"/>
      <c r="N52" s="374"/>
    </row>
    <row r="53" spans="1:14" s="2" customFormat="1" ht="15" customHeight="1" x14ac:dyDescent="0.25">
      <c r="A53" s="196">
        <v>44722</v>
      </c>
      <c r="B53" s="197" t="s">
        <v>145</v>
      </c>
      <c r="C53" s="197" t="s">
        <v>146</v>
      </c>
      <c r="D53" s="198" t="s">
        <v>128</v>
      </c>
      <c r="E53" s="192">
        <v>10000</v>
      </c>
      <c r="F53" s="373">
        <v>3520</v>
      </c>
      <c r="G53" s="335">
        <f t="shared" si="0"/>
        <v>2.8409090909090908</v>
      </c>
      <c r="H53" s="211" t="s">
        <v>130</v>
      </c>
      <c r="I53" s="198" t="s">
        <v>18</v>
      </c>
      <c r="J53" s="457" t="s">
        <v>210</v>
      </c>
      <c r="K53" s="197" t="s">
        <v>475</v>
      </c>
      <c r="L53" s="197" t="s">
        <v>45</v>
      </c>
      <c r="M53" s="462"/>
      <c r="N53" s="374"/>
    </row>
    <row r="54" spans="1:14" s="2" customFormat="1" ht="15" customHeight="1" x14ac:dyDescent="0.25">
      <c r="A54" s="196">
        <v>44722</v>
      </c>
      <c r="B54" s="197" t="s">
        <v>145</v>
      </c>
      <c r="C54" s="197" t="s">
        <v>146</v>
      </c>
      <c r="D54" s="198" t="s">
        <v>128</v>
      </c>
      <c r="E54" s="203">
        <v>10000</v>
      </c>
      <c r="F54" s="373">
        <v>3520</v>
      </c>
      <c r="G54" s="335">
        <f t="shared" si="0"/>
        <v>2.8409090909090908</v>
      </c>
      <c r="H54" s="211" t="s">
        <v>130</v>
      </c>
      <c r="I54" s="198" t="s">
        <v>18</v>
      </c>
      <c r="J54" s="457" t="s">
        <v>210</v>
      </c>
      <c r="K54" s="197" t="s">
        <v>475</v>
      </c>
      <c r="L54" s="197" t="s">
        <v>45</v>
      </c>
      <c r="M54" s="462"/>
      <c r="N54" s="374"/>
    </row>
    <row r="55" spans="1:14" s="2" customFormat="1" ht="15" customHeight="1" x14ac:dyDescent="0.25">
      <c r="A55" s="196">
        <v>44722</v>
      </c>
      <c r="B55" s="197" t="s">
        <v>145</v>
      </c>
      <c r="C55" s="197" t="s">
        <v>146</v>
      </c>
      <c r="D55" s="198" t="s">
        <v>128</v>
      </c>
      <c r="E55" s="184">
        <v>20000</v>
      </c>
      <c r="F55" s="373">
        <v>3520</v>
      </c>
      <c r="G55" s="335">
        <f t="shared" si="0"/>
        <v>5.6818181818181817</v>
      </c>
      <c r="H55" s="211" t="s">
        <v>130</v>
      </c>
      <c r="I55" s="198" t="s">
        <v>18</v>
      </c>
      <c r="J55" s="457" t="s">
        <v>210</v>
      </c>
      <c r="K55" s="197" t="s">
        <v>475</v>
      </c>
      <c r="L55" s="197" t="s">
        <v>45</v>
      </c>
      <c r="M55" s="462"/>
      <c r="N55" s="374"/>
    </row>
    <row r="56" spans="1:14" s="2" customFormat="1" ht="15" customHeight="1" x14ac:dyDescent="0.25">
      <c r="A56" s="196">
        <v>44722</v>
      </c>
      <c r="B56" s="197" t="s">
        <v>145</v>
      </c>
      <c r="C56" s="197" t="s">
        <v>146</v>
      </c>
      <c r="D56" s="198" t="s">
        <v>128</v>
      </c>
      <c r="E56" s="192">
        <v>10000</v>
      </c>
      <c r="F56" s="373">
        <v>3520</v>
      </c>
      <c r="G56" s="335">
        <v>15</v>
      </c>
      <c r="H56" s="211" t="s">
        <v>130</v>
      </c>
      <c r="I56" s="198" t="s">
        <v>18</v>
      </c>
      <c r="J56" s="457" t="s">
        <v>210</v>
      </c>
      <c r="K56" s="197" t="s">
        <v>475</v>
      </c>
      <c r="L56" s="197" t="s">
        <v>45</v>
      </c>
      <c r="M56" s="462"/>
      <c r="N56" s="374"/>
    </row>
    <row r="57" spans="1:14" s="2" customFormat="1" ht="15" customHeight="1" x14ac:dyDescent="0.25">
      <c r="A57" s="196">
        <v>44722</v>
      </c>
      <c r="B57" s="197" t="s">
        <v>143</v>
      </c>
      <c r="C57" s="197" t="s">
        <v>143</v>
      </c>
      <c r="D57" s="198" t="s">
        <v>128</v>
      </c>
      <c r="E57" s="192">
        <v>3000</v>
      </c>
      <c r="F57" s="373">
        <v>3520</v>
      </c>
      <c r="G57" s="335">
        <v>9.17</v>
      </c>
      <c r="H57" s="211" t="s">
        <v>130</v>
      </c>
      <c r="I57" s="198" t="s">
        <v>18</v>
      </c>
      <c r="J57" s="457" t="s">
        <v>210</v>
      </c>
      <c r="K57" s="197" t="s">
        <v>475</v>
      </c>
      <c r="L57" s="197" t="s">
        <v>45</v>
      </c>
      <c r="M57" s="462"/>
      <c r="N57" s="374"/>
    </row>
    <row r="58" spans="1:14" s="2" customFormat="1" ht="15" customHeight="1" x14ac:dyDescent="0.25">
      <c r="A58" s="196">
        <v>44722</v>
      </c>
      <c r="B58" s="197" t="s">
        <v>143</v>
      </c>
      <c r="C58" s="197" t="s">
        <v>143</v>
      </c>
      <c r="D58" s="198" t="s">
        <v>128</v>
      </c>
      <c r="E58" s="192">
        <v>3000</v>
      </c>
      <c r="F58" s="373">
        <v>3520</v>
      </c>
      <c r="G58" s="335">
        <f t="shared" si="0"/>
        <v>0.85227272727272729</v>
      </c>
      <c r="H58" s="211" t="s">
        <v>130</v>
      </c>
      <c r="I58" s="198" t="s">
        <v>18</v>
      </c>
      <c r="J58" s="457" t="s">
        <v>210</v>
      </c>
      <c r="K58" s="197" t="s">
        <v>475</v>
      </c>
      <c r="L58" s="197" t="s">
        <v>45</v>
      </c>
      <c r="M58" s="462"/>
      <c r="N58" s="374"/>
    </row>
    <row r="59" spans="1:14" s="2" customFormat="1" ht="15" customHeight="1" x14ac:dyDescent="0.25">
      <c r="A59" s="196">
        <v>44722</v>
      </c>
      <c r="B59" s="197" t="s">
        <v>143</v>
      </c>
      <c r="C59" s="197" t="s">
        <v>143</v>
      </c>
      <c r="D59" s="198" t="s">
        <v>128</v>
      </c>
      <c r="E59" s="192">
        <v>1000</v>
      </c>
      <c r="F59" s="373">
        <v>3520</v>
      </c>
      <c r="G59" s="335">
        <f t="shared" si="0"/>
        <v>0.28409090909090912</v>
      </c>
      <c r="H59" s="211" t="s">
        <v>130</v>
      </c>
      <c r="I59" s="198" t="s">
        <v>18</v>
      </c>
      <c r="J59" s="457" t="s">
        <v>210</v>
      </c>
      <c r="K59" s="197" t="s">
        <v>475</v>
      </c>
      <c r="L59" s="197" t="s">
        <v>45</v>
      </c>
      <c r="M59" s="462"/>
      <c r="N59" s="374"/>
    </row>
    <row r="60" spans="1:14" s="2" customFormat="1" ht="15" customHeight="1" x14ac:dyDescent="0.25">
      <c r="A60" s="196">
        <v>44722</v>
      </c>
      <c r="B60" s="197" t="s">
        <v>145</v>
      </c>
      <c r="C60" s="197" t="s">
        <v>146</v>
      </c>
      <c r="D60" s="198" t="s">
        <v>128</v>
      </c>
      <c r="E60" s="192">
        <v>10000</v>
      </c>
      <c r="F60" s="373">
        <v>3520</v>
      </c>
      <c r="G60" s="335">
        <f t="shared" si="0"/>
        <v>2.8409090909090908</v>
      </c>
      <c r="H60" s="211" t="s">
        <v>131</v>
      </c>
      <c r="I60" s="198" t="s">
        <v>18</v>
      </c>
      <c r="J60" s="457" t="s">
        <v>214</v>
      </c>
      <c r="K60" s="197" t="s">
        <v>475</v>
      </c>
      <c r="L60" s="197" t="s">
        <v>45</v>
      </c>
      <c r="M60" s="462"/>
      <c r="N60" s="374"/>
    </row>
    <row r="61" spans="1:14" s="2" customFormat="1" ht="15" customHeight="1" x14ac:dyDescent="0.25">
      <c r="A61" s="196">
        <v>44722</v>
      </c>
      <c r="B61" s="197" t="s">
        <v>145</v>
      </c>
      <c r="C61" s="197" t="s">
        <v>146</v>
      </c>
      <c r="D61" s="198" t="s">
        <v>128</v>
      </c>
      <c r="E61" s="203">
        <v>17000</v>
      </c>
      <c r="F61" s="546">
        <v>3520</v>
      </c>
      <c r="G61" s="547">
        <f>E61/F61</f>
        <v>4.8295454545454541</v>
      </c>
      <c r="H61" s="211" t="s">
        <v>131</v>
      </c>
      <c r="I61" s="198" t="s">
        <v>18</v>
      </c>
      <c r="J61" s="457" t="s">
        <v>214</v>
      </c>
      <c r="K61" s="197" t="s">
        <v>475</v>
      </c>
      <c r="L61" s="197" t="s">
        <v>45</v>
      </c>
      <c r="M61" s="462"/>
      <c r="N61" s="374"/>
    </row>
    <row r="62" spans="1:14" ht="14.25" customHeight="1" x14ac:dyDescent="0.25">
      <c r="A62" s="196">
        <v>44722</v>
      </c>
      <c r="B62" s="197" t="s">
        <v>145</v>
      </c>
      <c r="C62" s="197" t="s">
        <v>146</v>
      </c>
      <c r="D62" s="198" t="s">
        <v>128</v>
      </c>
      <c r="E62" s="184">
        <v>20000</v>
      </c>
      <c r="F62" s="546">
        <v>3520</v>
      </c>
      <c r="G62" s="547">
        <f>E62/F62</f>
        <v>5.6818181818181817</v>
      </c>
      <c r="H62" s="555" t="s">
        <v>131</v>
      </c>
      <c r="I62" s="198" t="s">
        <v>18</v>
      </c>
      <c r="J62" s="457" t="s">
        <v>214</v>
      </c>
      <c r="K62" s="197" t="s">
        <v>475</v>
      </c>
      <c r="L62" s="553" t="s">
        <v>45</v>
      </c>
      <c r="M62" s="552"/>
      <c r="N62" s="554"/>
    </row>
    <row r="63" spans="1:14" x14ac:dyDescent="0.25">
      <c r="A63" s="196">
        <v>44722</v>
      </c>
      <c r="B63" s="197" t="s">
        <v>145</v>
      </c>
      <c r="C63" s="197" t="s">
        <v>146</v>
      </c>
      <c r="D63" s="198" t="s">
        <v>128</v>
      </c>
      <c r="E63" s="192">
        <v>10000</v>
      </c>
      <c r="F63" s="546">
        <v>3520</v>
      </c>
      <c r="G63" s="547">
        <f t="shared" ref="G63:G130" si="1">E63/F63</f>
        <v>2.8409090909090908</v>
      </c>
      <c r="H63" s="556" t="s">
        <v>131</v>
      </c>
      <c r="I63" s="198" t="s">
        <v>18</v>
      </c>
      <c r="J63" s="457" t="s">
        <v>214</v>
      </c>
      <c r="K63" s="197" t="s">
        <v>475</v>
      </c>
      <c r="L63" s="553" t="s">
        <v>45</v>
      </c>
      <c r="M63" s="500"/>
      <c r="N63" s="501"/>
    </row>
    <row r="64" spans="1:14" x14ac:dyDescent="0.25">
      <c r="A64" s="196">
        <v>44722</v>
      </c>
      <c r="B64" s="197" t="s">
        <v>143</v>
      </c>
      <c r="C64" s="197" t="s">
        <v>143</v>
      </c>
      <c r="D64" s="198" t="s">
        <v>128</v>
      </c>
      <c r="E64" s="192">
        <v>2000</v>
      </c>
      <c r="F64" s="546">
        <v>3520</v>
      </c>
      <c r="G64" s="547">
        <f t="shared" si="1"/>
        <v>0.56818181818181823</v>
      </c>
      <c r="H64" s="556" t="s">
        <v>131</v>
      </c>
      <c r="I64" s="198" t="s">
        <v>18</v>
      </c>
      <c r="J64" s="457" t="s">
        <v>214</v>
      </c>
      <c r="K64" s="197" t="s">
        <v>475</v>
      </c>
      <c r="L64" s="553" t="s">
        <v>45</v>
      </c>
      <c r="M64" s="500"/>
      <c r="N64" s="501"/>
    </row>
    <row r="65" spans="1:14" x14ac:dyDescent="0.25">
      <c r="A65" s="196">
        <v>44722</v>
      </c>
      <c r="B65" s="197" t="s">
        <v>143</v>
      </c>
      <c r="C65" s="197" t="s">
        <v>143</v>
      </c>
      <c r="D65" s="198" t="s">
        <v>128</v>
      </c>
      <c r="E65" s="192">
        <v>7000</v>
      </c>
      <c r="F65" s="546">
        <v>3520</v>
      </c>
      <c r="G65" s="547">
        <f t="shared" si="1"/>
        <v>1.9886363636363635</v>
      </c>
      <c r="H65" s="556" t="s">
        <v>131</v>
      </c>
      <c r="I65" s="198" t="s">
        <v>18</v>
      </c>
      <c r="J65" s="457" t="s">
        <v>214</v>
      </c>
      <c r="K65" s="197" t="s">
        <v>475</v>
      </c>
      <c r="L65" s="553" t="s">
        <v>45</v>
      </c>
      <c r="M65" s="500"/>
      <c r="N65" s="501"/>
    </row>
    <row r="66" spans="1:14" x14ac:dyDescent="0.25">
      <c r="A66" s="196">
        <v>44722</v>
      </c>
      <c r="B66" s="197" t="s">
        <v>145</v>
      </c>
      <c r="C66" s="197" t="s">
        <v>146</v>
      </c>
      <c r="D66" s="198" t="s">
        <v>127</v>
      </c>
      <c r="E66" s="203">
        <v>5000</v>
      </c>
      <c r="F66" s="546">
        <v>3520</v>
      </c>
      <c r="G66" s="547">
        <f t="shared" si="1"/>
        <v>1.4204545454545454</v>
      </c>
      <c r="H66" s="556" t="s">
        <v>129</v>
      </c>
      <c r="I66" s="198" t="s">
        <v>18</v>
      </c>
      <c r="J66" s="457" t="s">
        <v>219</v>
      </c>
      <c r="K66" s="197" t="s">
        <v>475</v>
      </c>
      <c r="L66" s="553" t="s">
        <v>45</v>
      </c>
      <c r="M66" s="500"/>
      <c r="N66" s="501"/>
    </row>
    <row r="67" spans="1:14" x14ac:dyDescent="0.25">
      <c r="A67" s="196">
        <v>44723</v>
      </c>
      <c r="B67" s="197" t="s">
        <v>145</v>
      </c>
      <c r="C67" s="197" t="s">
        <v>146</v>
      </c>
      <c r="D67" s="198" t="s">
        <v>127</v>
      </c>
      <c r="E67" s="184">
        <v>4000</v>
      </c>
      <c r="F67" s="546">
        <v>3520</v>
      </c>
      <c r="G67" s="547">
        <f t="shared" si="1"/>
        <v>1.1363636363636365</v>
      </c>
      <c r="H67" s="556" t="s">
        <v>129</v>
      </c>
      <c r="I67" s="198" t="s">
        <v>18</v>
      </c>
      <c r="J67" s="457" t="s">
        <v>219</v>
      </c>
      <c r="K67" s="197" t="s">
        <v>475</v>
      </c>
      <c r="L67" s="553" t="s">
        <v>45</v>
      </c>
      <c r="M67" s="500"/>
      <c r="N67" s="501"/>
    </row>
    <row r="68" spans="1:14" x14ac:dyDescent="0.25">
      <c r="A68" s="544">
        <v>44723</v>
      </c>
      <c r="B68" s="197" t="s">
        <v>145</v>
      </c>
      <c r="C68" s="197" t="s">
        <v>146</v>
      </c>
      <c r="D68" s="532" t="s">
        <v>128</v>
      </c>
      <c r="E68" s="192">
        <v>13000</v>
      </c>
      <c r="F68" s="546">
        <v>3520</v>
      </c>
      <c r="G68" s="547">
        <f t="shared" si="1"/>
        <v>3.6931818181818183</v>
      </c>
      <c r="H68" s="556" t="s">
        <v>131</v>
      </c>
      <c r="I68" s="198" t="s">
        <v>18</v>
      </c>
      <c r="J68" s="457" t="s">
        <v>221</v>
      </c>
      <c r="K68" s="197" t="s">
        <v>475</v>
      </c>
      <c r="L68" s="553" t="s">
        <v>45</v>
      </c>
      <c r="M68" s="500"/>
      <c r="N68" s="501"/>
    </row>
    <row r="69" spans="1:14" x14ac:dyDescent="0.25">
      <c r="A69" s="544">
        <v>44723</v>
      </c>
      <c r="B69" s="197" t="s">
        <v>145</v>
      </c>
      <c r="C69" s="197" t="s">
        <v>146</v>
      </c>
      <c r="D69" s="532" t="s">
        <v>128</v>
      </c>
      <c r="E69" s="192">
        <v>20000</v>
      </c>
      <c r="F69" s="546">
        <v>3520</v>
      </c>
      <c r="G69" s="547">
        <f t="shared" si="1"/>
        <v>5.6818181818181817</v>
      </c>
      <c r="H69" s="556" t="s">
        <v>131</v>
      </c>
      <c r="I69" s="198" t="s">
        <v>18</v>
      </c>
      <c r="J69" s="457" t="s">
        <v>221</v>
      </c>
      <c r="K69" s="197" t="s">
        <v>475</v>
      </c>
      <c r="L69" s="553" t="s">
        <v>45</v>
      </c>
      <c r="M69" s="500"/>
      <c r="N69" s="501"/>
    </row>
    <row r="70" spans="1:14" x14ac:dyDescent="0.25">
      <c r="A70" s="544">
        <v>44723</v>
      </c>
      <c r="B70" s="197" t="s">
        <v>145</v>
      </c>
      <c r="C70" s="197" t="s">
        <v>146</v>
      </c>
      <c r="D70" s="532" t="s">
        <v>128</v>
      </c>
      <c r="E70" s="184">
        <v>19000</v>
      </c>
      <c r="F70" s="546">
        <v>3520</v>
      </c>
      <c r="G70" s="547">
        <f t="shared" si="1"/>
        <v>5.3977272727272725</v>
      </c>
      <c r="H70" s="556" t="s">
        <v>131</v>
      </c>
      <c r="I70" s="198" t="s">
        <v>18</v>
      </c>
      <c r="J70" s="457" t="s">
        <v>221</v>
      </c>
      <c r="K70" s="197" t="s">
        <v>475</v>
      </c>
      <c r="L70" s="553" t="s">
        <v>45</v>
      </c>
      <c r="M70" s="500"/>
      <c r="N70" s="501"/>
    </row>
    <row r="71" spans="1:14" x14ac:dyDescent="0.25">
      <c r="A71" s="544">
        <v>44723</v>
      </c>
      <c r="B71" s="197" t="s">
        <v>145</v>
      </c>
      <c r="C71" s="197" t="s">
        <v>146</v>
      </c>
      <c r="D71" s="532" t="s">
        <v>128</v>
      </c>
      <c r="E71" s="184">
        <v>5000</v>
      </c>
      <c r="F71" s="546">
        <v>3520</v>
      </c>
      <c r="G71" s="547">
        <f t="shared" si="1"/>
        <v>1.4204545454545454</v>
      </c>
      <c r="H71" s="556" t="s">
        <v>131</v>
      </c>
      <c r="I71" s="198" t="s">
        <v>18</v>
      </c>
      <c r="J71" s="457" t="s">
        <v>221</v>
      </c>
      <c r="K71" s="197" t="s">
        <v>475</v>
      </c>
      <c r="L71" s="553" t="s">
        <v>45</v>
      </c>
      <c r="M71" s="500"/>
      <c r="N71" s="501"/>
    </row>
    <row r="72" spans="1:14" x14ac:dyDescent="0.25">
      <c r="A72" s="196">
        <v>44723</v>
      </c>
      <c r="B72" s="179" t="s">
        <v>145</v>
      </c>
      <c r="C72" s="179" t="s">
        <v>146</v>
      </c>
      <c r="D72" s="205" t="s">
        <v>128</v>
      </c>
      <c r="E72" s="192">
        <v>9000</v>
      </c>
      <c r="F72" s="546">
        <v>3520</v>
      </c>
      <c r="G72" s="547">
        <f t="shared" si="1"/>
        <v>2.5568181818181817</v>
      </c>
      <c r="H72" s="556" t="s">
        <v>130</v>
      </c>
      <c r="I72" s="198" t="s">
        <v>18</v>
      </c>
      <c r="J72" s="457" t="s">
        <v>225</v>
      </c>
      <c r="K72" s="197" t="s">
        <v>475</v>
      </c>
      <c r="L72" s="553" t="s">
        <v>45</v>
      </c>
      <c r="M72" s="500"/>
      <c r="N72" s="501"/>
    </row>
    <row r="73" spans="1:14" x14ac:dyDescent="0.25">
      <c r="A73" s="196">
        <v>44723</v>
      </c>
      <c r="B73" s="179" t="s">
        <v>145</v>
      </c>
      <c r="C73" s="179" t="s">
        <v>146</v>
      </c>
      <c r="D73" s="205" t="s">
        <v>128</v>
      </c>
      <c r="E73" s="184">
        <v>19000</v>
      </c>
      <c r="F73" s="546">
        <v>3520</v>
      </c>
      <c r="G73" s="547">
        <f t="shared" si="1"/>
        <v>5.3977272727272725</v>
      </c>
      <c r="H73" s="556" t="s">
        <v>130</v>
      </c>
      <c r="I73" s="198" t="s">
        <v>18</v>
      </c>
      <c r="J73" s="457" t="s">
        <v>225</v>
      </c>
      <c r="K73" s="197" t="s">
        <v>475</v>
      </c>
      <c r="L73" s="553" t="s">
        <v>45</v>
      </c>
      <c r="M73" s="500"/>
      <c r="N73" s="501"/>
    </row>
    <row r="74" spans="1:14" x14ac:dyDescent="0.25">
      <c r="A74" s="196">
        <v>44723</v>
      </c>
      <c r="B74" s="179" t="s">
        <v>145</v>
      </c>
      <c r="C74" s="179" t="s">
        <v>146</v>
      </c>
      <c r="D74" s="205" t="s">
        <v>128</v>
      </c>
      <c r="E74" s="184">
        <v>10000</v>
      </c>
      <c r="F74" s="546">
        <v>3520</v>
      </c>
      <c r="G74" s="547">
        <f t="shared" si="1"/>
        <v>2.8409090909090908</v>
      </c>
      <c r="H74" s="556" t="s">
        <v>130</v>
      </c>
      <c r="I74" s="198" t="s">
        <v>18</v>
      </c>
      <c r="J74" s="457" t="s">
        <v>225</v>
      </c>
      <c r="K74" s="197" t="s">
        <v>475</v>
      </c>
      <c r="L74" s="553" t="s">
        <v>45</v>
      </c>
      <c r="M74" s="500"/>
      <c r="N74" s="501"/>
    </row>
    <row r="75" spans="1:14" x14ac:dyDescent="0.25">
      <c r="A75" s="196">
        <v>44723</v>
      </c>
      <c r="B75" s="179" t="s">
        <v>145</v>
      </c>
      <c r="C75" s="179" t="s">
        <v>146</v>
      </c>
      <c r="D75" s="205" t="s">
        <v>128</v>
      </c>
      <c r="E75" s="537">
        <v>3000</v>
      </c>
      <c r="F75" s="546">
        <v>3520</v>
      </c>
      <c r="G75" s="547">
        <f t="shared" si="1"/>
        <v>0.85227272727272729</v>
      </c>
      <c r="H75" s="556" t="s">
        <v>130</v>
      </c>
      <c r="I75" s="198" t="s">
        <v>18</v>
      </c>
      <c r="J75" s="457" t="s">
        <v>225</v>
      </c>
      <c r="K75" s="197" t="s">
        <v>475</v>
      </c>
      <c r="L75" s="553" t="s">
        <v>45</v>
      </c>
      <c r="M75" s="500"/>
      <c r="N75" s="501"/>
    </row>
    <row r="76" spans="1:14" x14ac:dyDescent="0.25">
      <c r="A76" s="196">
        <v>44723</v>
      </c>
      <c r="B76" s="179" t="s">
        <v>145</v>
      </c>
      <c r="C76" s="179" t="s">
        <v>146</v>
      </c>
      <c r="D76" s="205" t="s">
        <v>128</v>
      </c>
      <c r="E76" s="537">
        <v>7000</v>
      </c>
      <c r="F76" s="546">
        <v>3520</v>
      </c>
      <c r="G76" s="547">
        <f t="shared" si="1"/>
        <v>1.9886363636363635</v>
      </c>
      <c r="H76" s="556" t="s">
        <v>130</v>
      </c>
      <c r="I76" s="198" t="s">
        <v>18</v>
      </c>
      <c r="J76" s="457" t="s">
        <v>225</v>
      </c>
      <c r="K76" s="197" t="s">
        <v>475</v>
      </c>
      <c r="L76" s="553" t="s">
        <v>45</v>
      </c>
      <c r="M76" s="500"/>
      <c r="N76" s="501"/>
    </row>
    <row r="77" spans="1:14" x14ac:dyDescent="0.25">
      <c r="A77" s="196">
        <v>44723</v>
      </c>
      <c r="B77" s="197" t="s">
        <v>145</v>
      </c>
      <c r="C77" s="197" t="s">
        <v>146</v>
      </c>
      <c r="D77" s="532" t="s">
        <v>127</v>
      </c>
      <c r="E77" s="192">
        <v>5000</v>
      </c>
      <c r="F77" s="546">
        <v>3520</v>
      </c>
      <c r="G77" s="547">
        <f t="shared" si="1"/>
        <v>1.4204545454545454</v>
      </c>
      <c r="H77" s="556" t="s">
        <v>129</v>
      </c>
      <c r="I77" s="198" t="s">
        <v>18</v>
      </c>
      <c r="J77" s="457" t="s">
        <v>230</v>
      </c>
      <c r="K77" s="197" t="s">
        <v>475</v>
      </c>
      <c r="L77" s="553" t="s">
        <v>45</v>
      </c>
      <c r="M77" s="500"/>
      <c r="N77" s="501"/>
    </row>
    <row r="78" spans="1:14" x14ac:dyDescent="0.25">
      <c r="A78" s="196">
        <v>44725</v>
      </c>
      <c r="B78" s="197" t="s">
        <v>145</v>
      </c>
      <c r="C78" s="197" t="s">
        <v>146</v>
      </c>
      <c r="D78" s="532" t="s">
        <v>127</v>
      </c>
      <c r="E78" s="192">
        <v>5000</v>
      </c>
      <c r="F78" s="546">
        <v>3520</v>
      </c>
      <c r="G78" s="547">
        <f t="shared" si="1"/>
        <v>1.4204545454545454</v>
      </c>
      <c r="H78" s="556" t="s">
        <v>129</v>
      </c>
      <c r="I78" s="198" t="s">
        <v>18</v>
      </c>
      <c r="J78" s="457" t="s">
        <v>230</v>
      </c>
      <c r="K78" s="197" t="s">
        <v>475</v>
      </c>
      <c r="L78" s="553" t="s">
        <v>45</v>
      </c>
      <c r="M78" s="500"/>
      <c r="N78" s="501"/>
    </row>
    <row r="79" spans="1:14" x14ac:dyDescent="0.25">
      <c r="A79" s="196">
        <v>44725</v>
      </c>
      <c r="B79" s="207" t="s">
        <v>145</v>
      </c>
      <c r="C79" s="207" t="s">
        <v>146</v>
      </c>
      <c r="D79" s="542" t="s">
        <v>128</v>
      </c>
      <c r="E79" s="184">
        <v>8000</v>
      </c>
      <c r="F79" s="546">
        <v>3520</v>
      </c>
      <c r="G79" s="547">
        <f t="shared" si="1"/>
        <v>2.2727272727272729</v>
      </c>
      <c r="H79" s="556" t="s">
        <v>130</v>
      </c>
      <c r="I79" s="198" t="s">
        <v>18</v>
      </c>
      <c r="J79" s="457" t="s">
        <v>236</v>
      </c>
      <c r="K79" s="197" t="s">
        <v>475</v>
      </c>
      <c r="L79" s="553" t="s">
        <v>45</v>
      </c>
      <c r="M79" s="500"/>
      <c r="N79" s="501"/>
    </row>
    <row r="80" spans="1:14" x14ac:dyDescent="0.25">
      <c r="A80" s="196">
        <v>44725</v>
      </c>
      <c r="B80" s="207" t="s">
        <v>145</v>
      </c>
      <c r="C80" s="207" t="s">
        <v>146</v>
      </c>
      <c r="D80" s="542" t="s">
        <v>128</v>
      </c>
      <c r="E80" s="184">
        <v>7000</v>
      </c>
      <c r="F80" s="546">
        <v>3520</v>
      </c>
      <c r="G80" s="547">
        <f t="shared" si="1"/>
        <v>1.9886363636363635</v>
      </c>
      <c r="H80" s="556" t="s">
        <v>130</v>
      </c>
      <c r="I80" s="198" t="s">
        <v>18</v>
      </c>
      <c r="J80" s="457" t="s">
        <v>236</v>
      </c>
      <c r="K80" s="197" t="s">
        <v>475</v>
      </c>
      <c r="L80" s="553" t="s">
        <v>45</v>
      </c>
      <c r="M80" s="500"/>
      <c r="N80" s="501"/>
    </row>
    <row r="81" spans="1:14" ht="20.25" customHeight="1" x14ac:dyDescent="0.25">
      <c r="A81" s="196">
        <v>44725</v>
      </c>
      <c r="B81" s="207" t="s">
        <v>145</v>
      </c>
      <c r="C81" s="207" t="s">
        <v>146</v>
      </c>
      <c r="D81" s="542" t="s">
        <v>128</v>
      </c>
      <c r="E81" s="184">
        <v>8000</v>
      </c>
      <c r="F81" s="546">
        <v>3520</v>
      </c>
      <c r="G81" s="547">
        <f t="shared" si="1"/>
        <v>2.2727272727272729</v>
      </c>
      <c r="H81" s="556" t="s">
        <v>130</v>
      </c>
      <c r="I81" s="542" t="s">
        <v>18</v>
      </c>
      <c r="J81" s="457" t="s">
        <v>236</v>
      </c>
      <c r="K81" s="197" t="s">
        <v>475</v>
      </c>
      <c r="L81" s="553" t="s">
        <v>45</v>
      </c>
      <c r="M81" s="565"/>
      <c r="N81" s="554"/>
    </row>
    <row r="82" spans="1:14" ht="18.75" customHeight="1" x14ac:dyDescent="0.25">
      <c r="A82" s="196">
        <v>44725</v>
      </c>
      <c r="B82" s="197" t="s">
        <v>145</v>
      </c>
      <c r="C82" s="207" t="s">
        <v>146</v>
      </c>
      <c r="D82" s="198" t="s">
        <v>128</v>
      </c>
      <c r="E82" s="192">
        <v>4000</v>
      </c>
      <c r="F82" s="546">
        <v>3520</v>
      </c>
      <c r="G82" s="547">
        <f t="shared" si="1"/>
        <v>1.1363636363636365</v>
      </c>
      <c r="H82" s="556" t="s">
        <v>130</v>
      </c>
      <c r="I82" s="542" t="s">
        <v>18</v>
      </c>
      <c r="J82" s="457" t="s">
        <v>236</v>
      </c>
      <c r="K82" s="197" t="s">
        <v>475</v>
      </c>
      <c r="L82" s="553" t="s">
        <v>45</v>
      </c>
      <c r="M82" s="565"/>
      <c r="N82" s="554"/>
    </row>
    <row r="83" spans="1:14" x14ac:dyDescent="0.25">
      <c r="A83" s="196">
        <v>44725</v>
      </c>
      <c r="B83" s="179" t="s">
        <v>145</v>
      </c>
      <c r="C83" s="207" t="s">
        <v>146</v>
      </c>
      <c r="D83" s="205" t="s">
        <v>128</v>
      </c>
      <c r="E83" s="192">
        <v>10000</v>
      </c>
      <c r="F83" s="546">
        <v>3520</v>
      </c>
      <c r="G83" s="547">
        <f t="shared" si="1"/>
        <v>2.8409090909090908</v>
      </c>
      <c r="H83" s="556" t="s">
        <v>130</v>
      </c>
      <c r="I83" s="542" t="s">
        <v>18</v>
      </c>
      <c r="J83" s="457" t="s">
        <v>236</v>
      </c>
      <c r="K83" s="197" t="s">
        <v>475</v>
      </c>
      <c r="L83" s="553" t="s">
        <v>45</v>
      </c>
      <c r="M83" s="565"/>
      <c r="N83" s="554"/>
    </row>
    <row r="84" spans="1:14" x14ac:dyDescent="0.25">
      <c r="A84" s="196">
        <v>44725</v>
      </c>
      <c r="B84" s="179" t="s">
        <v>145</v>
      </c>
      <c r="C84" s="207" t="s">
        <v>146</v>
      </c>
      <c r="D84" s="205" t="s">
        <v>128</v>
      </c>
      <c r="E84" s="192">
        <v>10000</v>
      </c>
      <c r="F84" s="546">
        <v>3520</v>
      </c>
      <c r="G84" s="547">
        <f t="shared" si="1"/>
        <v>2.8409090909090908</v>
      </c>
      <c r="H84" s="556" t="s">
        <v>130</v>
      </c>
      <c r="I84" s="542" t="s">
        <v>18</v>
      </c>
      <c r="J84" s="457" t="s">
        <v>236</v>
      </c>
      <c r="K84" s="197" t="s">
        <v>475</v>
      </c>
      <c r="L84" s="553" t="s">
        <v>45</v>
      </c>
      <c r="M84" s="565"/>
      <c r="N84" s="554"/>
    </row>
    <row r="85" spans="1:14" x14ac:dyDescent="0.25">
      <c r="A85" s="196">
        <v>44725</v>
      </c>
      <c r="B85" s="179" t="s">
        <v>143</v>
      </c>
      <c r="C85" s="179" t="s">
        <v>143</v>
      </c>
      <c r="D85" s="205" t="s">
        <v>128</v>
      </c>
      <c r="E85" s="192">
        <v>5000</v>
      </c>
      <c r="F85" s="546">
        <v>3520</v>
      </c>
      <c r="G85" s="547">
        <f t="shared" si="1"/>
        <v>1.4204545454545454</v>
      </c>
      <c r="H85" s="556" t="s">
        <v>130</v>
      </c>
      <c r="I85" s="542" t="s">
        <v>18</v>
      </c>
      <c r="J85" s="457" t="s">
        <v>236</v>
      </c>
      <c r="K85" s="197" t="s">
        <v>475</v>
      </c>
      <c r="L85" s="553" t="s">
        <v>45</v>
      </c>
      <c r="M85" s="565"/>
      <c r="N85" s="554"/>
    </row>
    <row r="86" spans="1:14" x14ac:dyDescent="0.25">
      <c r="A86" s="196">
        <v>44725</v>
      </c>
      <c r="B86" s="179" t="s">
        <v>143</v>
      </c>
      <c r="C86" s="179" t="s">
        <v>143</v>
      </c>
      <c r="D86" s="205" t="s">
        <v>128</v>
      </c>
      <c r="E86" s="184">
        <v>4000</v>
      </c>
      <c r="F86" s="546">
        <v>3520</v>
      </c>
      <c r="G86" s="547">
        <f t="shared" si="1"/>
        <v>1.1363636363636365</v>
      </c>
      <c r="H86" s="556" t="s">
        <v>130</v>
      </c>
      <c r="I86" s="542" t="s">
        <v>18</v>
      </c>
      <c r="J86" s="457" t="s">
        <v>236</v>
      </c>
      <c r="K86" s="197" t="s">
        <v>475</v>
      </c>
      <c r="L86" s="553" t="s">
        <v>45</v>
      </c>
      <c r="M86" s="565"/>
      <c r="N86" s="554"/>
    </row>
    <row r="87" spans="1:14" x14ac:dyDescent="0.25">
      <c r="A87" s="118">
        <v>44725</v>
      </c>
      <c r="B87" s="609" t="s">
        <v>244</v>
      </c>
      <c r="C87" s="177" t="s">
        <v>247</v>
      </c>
      <c r="D87" s="177" t="s">
        <v>14</v>
      </c>
      <c r="E87" s="557">
        <v>654720</v>
      </c>
      <c r="F87" s="546">
        <v>3520</v>
      </c>
      <c r="G87" s="547">
        <f t="shared" si="1"/>
        <v>186</v>
      </c>
      <c r="H87" s="566" t="s">
        <v>311</v>
      </c>
      <c r="I87" s="542" t="s">
        <v>18</v>
      </c>
      <c r="J87" s="667" t="s">
        <v>433</v>
      </c>
      <c r="K87" s="197" t="s">
        <v>475</v>
      </c>
      <c r="L87" s="553" t="s">
        <v>45</v>
      </c>
      <c r="M87" s="565"/>
      <c r="N87" s="554"/>
    </row>
    <row r="88" spans="1:14" x14ac:dyDescent="0.25">
      <c r="A88" s="118">
        <v>44725</v>
      </c>
      <c r="B88" s="609" t="s">
        <v>245</v>
      </c>
      <c r="C88" s="177" t="s">
        <v>247</v>
      </c>
      <c r="D88" s="177" t="s">
        <v>14</v>
      </c>
      <c r="E88" s="557">
        <v>654720</v>
      </c>
      <c r="F88" s="546">
        <v>3520</v>
      </c>
      <c r="G88" s="547">
        <f t="shared" si="1"/>
        <v>186</v>
      </c>
      <c r="H88" s="566" t="s">
        <v>311</v>
      </c>
      <c r="I88" s="542" t="s">
        <v>18</v>
      </c>
      <c r="J88" s="667" t="s">
        <v>434</v>
      </c>
      <c r="K88" s="197" t="s">
        <v>475</v>
      </c>
      <c r="L88" s="553" t="s">
        <v>45</v>
      </c>
      <c r="M88" s="565"/>
      <c r="N88" s="554"/>
    </row>
    <row r="89" spans="1:14" x14ac:dyDescent="0.25">
      <c r="A89" s="118">
        <v>44725</v>
      </c>
      <c r="B89" s="609" t="s">
        <v>246</v>
      </c>
      <c r="C89" s="177" t="s">
        <v>247</v>
      </c>
      <c r="D89" s="189" t="s">
        <v>14</v>
      </c>
      <c r="E89" s="430">
        <v>1211440</v>
      </c>
      <c r="F89" s="546">
        <v>3520</v>
      </c>
      <c r="G89" s="547">
        <f t="shared" si="1"/>
        <v>344.15909090909093</v>
      </c>
      <c r="H89" s="566" t="s">
        <v>311</v>
      </c>
      <c r="I89" s="542" t="s">
        <v>18</v>
      </c>
      <c r="J89" s="667" t="s">
        <v>435</v>
      </c>
      <c r="K89" s="197" t="s">
        <v>475</v>
      </c>
      <c r="L89" s="553" t="s">
        <v>45</v>
      </c>
      <c r="M89" s="565"/>
      <c r="N89" s="554"/>
    </row>
    <row r="90" spans="1:14" x14ac:dyDescent="0.25">
      <c r="A90" s="118">
        <v>44725</v>
      </c>
      <c r="B90" s="609" t="s">
        <v>243</v>
      </c>
      <c r="C90" s="177" t="s">
        <v>197</v>
      </c>
      <c r="D90" s="189" t="s">
        <v>81</v>
      </c>
      <c r="E90" s="430">
        <v>2300</v>
      </c>
      <c r="F90" s="546">
        <v>3520</v>
      </c>
      <c r="G90" s="547">
        <f t="shared" si="1"/>
        <v>0.65340909090909094</v>
      </c>
      <c r="H90" s="566" t="s">
        <v>311</v>
      </c>
      <c r="I90" s="542" t="s">
        <v>18</v>
      </c>
      <c r="J90" s="667" t="s">
        <v>436</v>
      </c>
      <c r="K90" s="197" t="s">
        <v>475</v>
      </c>
      <c r="L90" s="553" t="s">
        <v>45</v>
      </c>
      <c r="M90" s="565"/>
      <c r="N90" s="554"/>
    </row>
    <row r="91" spans="1:14" x14ac:dyDescent="0.25">
      <c r="A91" s="196">
        <v>44725</v>
      </c>
      <c r="B91" s="179" t="s">
        <v>248</v>
      </c>
      <c r="C91" s="179" t="s">
        <v>188</v>
      </c>
      <c r="D91" s="205" t="s">
        <v>81</v>
      </c>
      <c r="E91" s="184">
        <v>50000</v>
      </c>
      <c r="F91" s="546">
        <v>3520</v>
      </c>
      <c r="G91" s="547">
        <f t="shared" si="1"/>
        <v>14.204545454545455</v>
      </c>
      <c r="H91" s="566" t="s">
        <v>42</v>
      </c>
      <c r="I91" s="542" t="s">
        <v>18</v>
      </c>
      <c r="J91" s="667" t="s">
        <v>438</v>
      </c>
      <c r="K91" s="197" t="s">
        <v>475</v>
      </c>
      <c r="L91" s="553" t="s">
        <v>45</v>
      </c>
      <c r="M91" s="565"/>
      <c r="N91" s="554"/>
    </row>
    <row r="92" spans="1:14" x14ac:dyDescent="0.25">
      <c r="A92" s="196">
        <v>44725</v>
      </c>
      <c r="B92" s="207" t="s">
        <v>145</v>
      </c>
      <c r="C92" s="207" t="s">
        <v>146</v>
      </c>
      <c r="D92" s="542" t="s">
        <v>128</v>
      </c>
      <c r="E92" s="537">
        <v>9000</v>
      </c>
      <c r="F92" s="546">
        <v>3520</v>
      </c>
      <c r="G92" s="547">
        <f t="shared" si="1"/>
        <v>2.5568181818181817</v>
      </c>
      <c r="H92" s="566" t="s">
        <v>131</v>
      </c>
      <c r="I92" s="542" t="s">
        <v>18</v>
      </c>
      <c r="J92" s="457" t="s">
        <v>250</v>
      </c>
      <c r="K92" s="197" t="s">
        <v>475</v>
      </c>
      <c r="L92" s="553" t="s">
        <v>45</v>
      </c>
      <c r="M92" s="565"/>
      <c r="N92" s="554"/>
    </row>
    <row r="93" spans="1:14" x14ac:dyDescent="0.25">
      <c r="A93" s="196">
        <v>44725</v>
      </c>
      <c r="B93" s="207" t="s">
        <v>145</v>
      </c>
      <c r="C93" s="207" t="s">
        <v>146</v>
      </c>
      <c r="D93" s="542" t="s">
        <v>128</v>
      </c>
      <c r="E93" s="184">
        <v>13000</v>
      </c>
      <c r="F93" s="546">
        <v>3520</v>
      </c>
      <c r="G93" s="547">
        <f t="shared" si="1"/>
        <v>3.6931818181818183</v>
      </c>
      <c r="H93" s="566" t="s">
        <v>131</v>
      </c>
      <c r="I93" s="542" t="s">
        <v>18</v>
      </c>
      <c r="J93" s="457" t="s">
        <v>250</v>
      </c>
      <c r="K93" s="197" t="s">
        <v>475</v>
      </c>
      <c r="L93" s="553" t="s">
        <v>45</v>
      </c>
      <c r="M93" s="565"/>
      <c r="N93" s="554"/>
    </row>
    <row r="94" spans="1:14" x14ac:dyDescent="0.25">
      <c r="A94" s="196">
        <v>44725</v>
      </c>
      <c r="B94" s="207" t="s">
        <v>145</v>
      </c>
      <c r="C94" s="207" t="s">
        <v>146</v>
      </c>
      <c r="D94" s="542" t="s">
        <v>128</v>
      </c>
      <c r="E94" s="184">
        <v>10000</v>
      </c>
      <c r="F94" s="546">
        <v>3520</v>
      </c>
      <c r="G94" s="547">
        <f t="shared" si="1"/>
        <v>2.8409090909090908</v>
      </c>
      <c r="H94" s="566" t="s">
        <v>131</v>
      </c>
      <c r="I94" s="542" t="s">
        <v>18</v>
      </c>
      <c r="J94" s="457" t="s">
        <v>250</v>
      </c>
      <c r="K94" s="197" t="s">
        <v>475</v>
      </c>
      <c r="L94" s="553" t="s">
        <v>45</v>
      </c>
      <c r="M94" s="565"/>
      <c r="N94" s="554"/>
    </row>
    <row r="95" spans="1:14" x14ac:dyDescent="0.25">
      <c r="A95" s="196">
        <v>44725</v>
      </c>
      <c r="B95" s="207" t="s">
        <v>145</v>
      </c>
      <c r="C95" s="207" t="s">
        <v>146</v>
      </c>
      <c r="D95" s="542" t="s">
        <v>128</v>
      </c>
      <c r="E95" s="184">
        <v>12000</v>
      </c>
      <c r="F95" s="546">
        <v>3520</v>
      </c>
      <c r="G95" s="547">
        <f t="shared" si="1"/>
        <v>3.4090909090909092</v>
      </c>
      <c r="H95" s="566" t="s">
        <v>131</v>
      </c>
      <c r="I95" s="542" t="s">
        <v>18</v>
      </c>
      <c r="J95" s="457" t="s">
        <v>250</v>
      </c>
      <c r="K95" s="197" t="s">
        <v>475</v>
      </c>
      <c r="L95" s="553" t="s">
        <v>45</v>
      </c>
      <c r="M95" s="565"/>
      <c r="N95" s="554"/>
    </row>
    <row r="96" spans="1:14" x14ac:dyDescent="0.25">
      <c r="A96" s="196">
        <v>44725</v>
      </c>
      <c r="B96" s="207" t="s">
        <v>143</v>
      </c>
      <c r="C96" s="207" t="s">
        <v>143</v>
      </c>
      <c r="D96" s="542" t="s">
        <v>128</v>
      </c>
      <c r="E96" s="184">
        <v>5000</v>
      </c>
      <c r="F96" s="546">
        <v>3520</v>
      </c>
      <c r="G96" s="547">
        <f t="shared" si="1"/>
        <v>1.4204545454545454</v>
      </c>
      <c r="H96" s="566" t="s">
        <v>131</v>
      </c>
      <c r="I96" s="542" t="s">
        <v>18</v>
      </c>
      <c r="J96" s="457" t="s">
        <v>250</v>
      </c>
      <c r="K96" s="197" t="s">
        <v>475</v>
      </c>
      <c r="L96" s="553" t="s">
        <v>45</v>
      </c>
      <c r="M96" s="565"/>
      <c r="N96" s="554"/>
    </row>
    <row r="97" spans="1:14" x14ac:dyDescent="0.25">
      <c r="A97" s="196">
        <v>44725</v>
      </c>
      <c r="B97" s="207" t="s">
        <v>143</v>
      </c>
      <c r="C97" s="207" t="s">
        <v>143</v>
      </c>
      <c r="D97" s="542" t="s">
        <v>128</v>
      </c>
      <c r="E97" s="192">
        <v>5000</v>
      </c>
      <c r="F97" s="546">
        <v>3520</v>
      </c>
      <c r="G97" s="547">
        <f t="shared" si="1"/>
        <v>1.4204545454545454</v>
      </c>
      <c r="H97" s="566" t="s">
        <v>131</v>
      </c>
      <c r="I97" s="542" t="s">
        <v>18</v>
      </c>
      <c r="J97" s="457" t="s">
        <v>250</v>
      </c>
      <c r="K97" s="197" t="s">
        <v>475</v>
      </c>
      <c r="L97" s="553" t="s">
        <v>45</v>
      </c>
      <c r="M97" s="565"/>
      <c r="N97" s="554"/>
    </row>
    <row r="98" spans="1:14" x14ac:dyDescent="0.25">
      <c r="A98" s="196">
        <v>44725</v>
      </c>
      <c r="B98" s="197" t="s">
        <v>145</v>
      </c>
      <c r="C98" s="197" t="s">
        <v>146</v>
      </c>
      <c r="D98" s="532" t="s">
        <v>127</v>
      </c>
      <c r="E98" s="192">
        <v>30000</v>
      </c>
      <c r="F98" s="546">
        <v>3520</v>
      </c>
      <c r="G98" s="547">
        <f t="shared" si="1"/>
        <v>8.5227272727272734</v>
      </c>
      <c r="H98" s="566" t="s">
        <v>129</v>
      </c>
      <c r="I98" s="542" t="s">
        <v>18</v>
      </c>
      <c r="J98" s="457" t="s">
        <v>232</v>
      </c>
      <c r="K98" s="197" t="s">
        <v>475</v>
      </c>
      <c r="L98" s="553" t="s">
        <v>45</v>
      </c>
      <c r="M98" s="565"/>
      <c r="N98" s="554"/>
    </row>
    <row r="99" spans="1:14" x14ac:dyDescent="0.25">
      <c r="A99" s="196">
        <v>44725</v>
      </c>
      <c r="B99" s="179" t="s">
        <v>145</v>
      </c>
      <c r="C99" s="179" t="s">
        <v>146</v>
      </c>
      <c r="D99" s="205" t="s">
        <v>127</v>
      </c>
      <c r="E99" s="192">
        <v>35000</v>
      </c>
      <c r="F99" s="546">
        <v>3520</v>
      </c>
      <c r="G99" s="547">
        <f t="shared" si="1"/>
        <v>9.9431818181818183</v>
      </c>
      <c r="H99" s="556" t="s">
        <v>129</v>
      </c>
      <c r="I99" s="542" t="s">
        <v>18</v>
      </c>
      <c r="J99" s="457" t="s">
        <v>232</v>
      </c>
      <c r="K99" s="197" t="s">
        <v>475</v>
      </c>
      <c r="L99" s="553" t="s">
        <v>45</v>
      </c>
      <c r="M99" s="500"/>
      <c r="N99" s="501"/>
    </row>
    <row r="100" spans="1:14" x14ac:dyDescent="0.25">
      <c r="A100" s="196">
        <v>44725</v>
      </c>
      <c r="B100" s="197" t="s">
        <v>145</v>
      </c>
      <c r="C100" s="197" t="s">
        <v>146</v>
      </c>
      <c r="D100" s="532" t="s">
        <v>127</v>
      </c>
      <c r="E100" s="184">
        <v>20000</v>
      </c>
      <c r="F100" s="546">
        <v>3520</v>
      </c>
      <c r="G100" s="547">
        <f t="shared" si="1"/>
        <v>5.6818181818181817</v>
      </c>
      <c r="H100" s="556" t="s">
        <v>129</v>
      </c>
      <c r="I100" s="198" t="s">
        <v>18</v>
      </c>
      <c r="J100" s="457" t="s">
        <v>232</v>
      </c>
      <c r="K100" s="197" t="s">
        <v>475</v>
      </c>
      <c r="L100" s="553" t="s">
        <v>45</v>
      </c>
      <c r="M100" s="500"/>
      <c r="N100" s="501"/>
    </row>
    <row r="101" spans="1:14" x14ac:dyDescent="0.25">
      <c r="A101" s="196">
        <v>44725</v>
      </c>
      <c r="B101" s="177" t="s">
        <v>170</v>
      </c>
      <c r="C101" s="179" t="s">
        <v>171</v>
      </c>
      <c r="D101" s="189" t="s">
        <v>14</v>
      </c>
      <c r="E101" s="184">
        <v>30000</v>
      </c>
      <c r="F101" s="546">
        <v>3520</v>
      </c>
      <c r="G101" s="547">
        <f t="shared" si="1"/>
        <v>8.5227272727272734</v>
      </c>
      <c r="H101" s="556" t="s">
        <v>42</v>
      </c>
      <c r="I101" s="198" t="s">
        <v>18</v>
      </c>
      <c r="J101" s="207" t="s">
        <v>430</v>
      </c>
      <c r="K101" s="197" t="s">
        <v>475</v>
      </c>
      <c r="L101" s="553" t="s">
        <v>45</v>
      </c>
      <c r="M101" s="500"/>
      <c r="N101" s="501"/>
    </row>
    <row r="102" spans="1:14" x14ac:dyDescent="0.25">
      <c r="A102" s="196">
        <v>44725</v>
      </c>
      <c r="B102" s="177" t="s">
        <v>189</v>
      </c>
      <c r="C102" s="179" t="s">
        <v>171</v>
      </c>
      <c r="D102" s="189" t="s">
        <v>127</v>
      </c>
      <c r="E102" s="184">
        <v>20000</v>
      </c>
      <c r="F102" s="546">
        <v>3520</v>
      </c>
      <c r="G102" s="547">
        <f t="shared" si="1"/>
        <v>5.6818181818181817</v>
      </c>
      <c r="H102" s="556" t="s">
        <v>129</v>
      </c>
      <c r="I102" s="198" t="s">
        <v>18</v>
      </c>
      <c r="J102" s="207" t="s">
        <v>430</v>
      </c>
      <c r="K102" s="197" t="s">
        <v>475</v>
      </c>
      <c r="L102" s="553" t="s">
        <v>45</v>
      </c>
      <c r="M102" s="500"/>
      <c r="N102" s="501"/>
    </row>
    <row r="103" spans="1:14" x14ac:dyDescent="0.25">
      <c r="A103" s="196">
        <v>44725</v>
      </c>
      <c r="B103" s="177" t="s">
        <v>190</v>
      </c>
      <c r="C103" s="179" t="s">
        <v>171</v>
      </c>
      <c r="D103" s="189" t="s">
        <v>128</v>
      </c>
      <c r="E103" s="184">
        <v>25000</v>
      </c>
      <c r="F103" s="546">
        <v>3520</v>
      </c>
      <c r="G103" s="547">
        <f t="shared" si="1"/>
        <v>7.1022727272727275</v>
      </c>
      <c r="H103" s="556" t="s">
        <v>131</v>
      </c>
      <c r="I103" s="198" t="s">
        <v>18</v>
      </c>
      <c r="J103" s="207" t="s">
        <v>430</v>
      </c>
      <c r="K103" s="197" t="s">
        <v>475</v>
      </c>
      <c r="L103" s="553" t="s">
        <v>45</v>
      </c>
      <c r="M103" s="500"/>
      <c r="N103" s="501"/>
    </row>
    <row r="104" spans="1:14" x14ac:dyDescent="0.25">
      <c r="A104" s="196">
        <v>44725</v>
      </c>
      <c r="B104" s="177" t="s">
        <v>191</v>
      </c>
      <c r="C104" s="179" t="s">
        <v>171</v>
      </c>
      <c r="D104" s="189" t="s">
        <v>128</v>
      </c>
      <c r="E104" s="184">
        <v>25000</v>
      </c>
      <c r="F104" s="546">
        <v>3520</v>
      </c>
      <c r="G104" s="547">
        <f t="shared" si="1"/>
        <v>7.1022727272727275</v>
      </c>
      <c r="H104" s="556" t="s">
        <v>130</v>
      </c>
      <c r="I104" s="198" t="s">
        <v>18</v>
      </c>
      <c r="J104" s="207" t="s">
        <v>430</v>
      </c>
      <c r="K104" s="197" t="s">
        <v>475</v>
      </c>
      <c r="L104" s="553" t="s">
        <v>45</v>
      </c>
      <c r="M104" s="500"/>
      <c r="N104" s="501"/>
    </row>
    <row r="105" spans="1:14" x14ac:dyDescent="0.25">
      <c r="A105" s="196">
        <v>44726</v>
      </c>
      <c r="B105" s="197" t="s">
        <v>145</v>
      </c>
      <c r="C105" s="197" t="s">
        <v>146</v>
      </c>
      <c r="D105" s="532" t="s">
        <v>127</v>
      </c>
      <c r="E105" s="184">
        <v>4000</v>
      </c>
      <c r="F105" s="546">
        <v>3520</v>
      </c>
      <c r="G105" s="547">
        <f t="shared" si="1"/>
        <v>1.1363636363636365</v>
      </c>
      <c r="H105" s="556" t="s">
        <v>129</v>
      </c>
      <c r="I105" s="198" t="s">
        <v>18</v>
      </c>
      <c r="J105" s="457" t="s">
        <v>232</v>
      </c>
      <c r="K105" s="197" t="s">
        <v>475</v>
      </c>
      <c r="L105" s="553" t="s">
        <v>45</v>
      </c>
      <c r="M105" s="500"/>
      <c r="N105" s="501"/>
    </row>
    <row r="106" spans="1:14" x14ac:dyDescent="0.25">
      <c r="A106" s="196">
        <v>44725</v>
      </c>
      <c r="B106" s="179" t="s">
        <v>145</v>
      </c>
      <c r="C106" s="179" t="s">
        <v>146</v>
      </c>
      <c r="D106" s="205" t="s">
        <v>14</v>
      </c>
      <c r="E106" s="184">
        <v>6000</v>
      </c>
      <c r="F106" s="546">
        <v>3520</v>
      </c>
      <c r="G106" s="547">
        <f t="shared" si="1"/>
        <v>1.7045454545454546</v>
      </c>
      <c r="H106" s="556" t="s">
        <v>42</v>
      </c>
      <c r="I106" s="198" t="s">
        <v>18</v>
      </c>
      <c r="J106" s="620" t="s">
        <v>439</v>
      </c>
      <c r="K106" s="197" t="s">
        <v>475</v>
      </c>
      <c r="L106" s="553" t="s">
        <v>45</v>
      </c>
      <c r="M106" s="500"/>
      <c r="N106" s="501"/>
    </row>
    <row r="107" spans="1:14" x14ac:dyDescent="0.25">
      <c r="A107" s="196">
        <v>44725</v>
      </c>
      <c r="B107" s="179" t="s">
        <v>145</v>
      </c>
      <c r="C107" s="179" t="s">
        <v>146</v>
      </c>
      <c r="D107" s="205" t="s">
        <v>14</v>
      </c>
      <c r="E107" s="192">
        <v>4000</v>
      </c>
      <c r="F107" s="546">
        <v>3520</v>
      </c>
      <c r="G107" s="547">
        <f t="shared" si="1"/>
        <v>1.1363636363636365</v>
      </c>
      <c r="H107" s="556" t="s">
        <v>42</v>
      </c>
      <c r="I107" s="198" t="s">
        <v>18</v>
      </c>
      <c r="J107" s="620" t="s">
        <v>439</v>
      </c>
      <c r="K107" s="197" t="s">
        <v>475</v>
      </c>
      <c r="L107" s="553" t="s">
        <v>45</v>
      </c>
      <c r="M107" s="500"/>
      <c r="N107" s="501"/>
    </row>
    <row r="108" spans="1:14" x14ac:dyDescent="0.25">
      <c r="A108" s="196">
        <v>44725</v>
      </c>
      <c r="B108" s="179" t="s">
        <v>145</v>
      </c>
      <c r="C108" s="179" t="s">
        <v>146</v>
      </c>
      <c r="D108" s="198" t="s">
        <v>14</v>
      </c>
      <c r="E108" s="184">
        <v>6000</v>
      </c>
      <c r="F108" s="546">
        <v>3520</v>
      </c>
      <c r="G108" s="547">
        <f t="shared" si="1"/>
        <v>1.7045454545454546</v>
      </c>
      <c r="H108" s="556" t="s">
        <v>42</v>
      </c>
      <c r="I108" s="198" t="s">
        <v>18</v>
      </c>
      <c r="J108" s="620" t="s">
        <v>439</v>
      </c>
      <c r="K108" s="197" t="s">
        <v>475</v>
      </c>
      <c r="L108" s="553" t="s">
        <v>45</v>
      </c>
      <c r="M108" s="500"/>
      <c r="N108" s="501"/>
    </row>
    <row r="109" spans="1:14" x14ac:dyDescent="0.25">
      <c r="A109" s="196">
        <v>44726</v>
      </c>
      <c r="B109" s="179" t="s">
        <v>145</v>
      </c>
      <c r="C109" s="179" t="s">
        <v>146</v>
      </c>
      <c r="D109" s="205" t="s">
        <v>128</v>
      </c>
      <c r="E109" s="192">
        <v>8000</v>
      </c>
      <c r="F109" s="546">
        <v>3520</v>
      </c>
      <c r="G109" s="547">
        <f t="shared" si="1"/>
        <v>2.2727272727272729</v>
      </c>
      <c r="H109" s="556" t="s">
        <v>131</v>
      </c>
      <c r="I109" s="198" t="s">
        <v>18</v>
      </c>
      <c r="J109" s="457" t="s">
        <v>258</v>
      </c>
      <c r="K109" s="197" t="s">
        <v>475</v>
      </c>
      <c r="L109" s="553" t="s">
        <v>45</v>
      </c>
      <c r="M109" s="500"/>
      <c r="N109" s="501"/>
    </row>
    <row r="110" spans="1:14" x14ac:dyDescent="0.25">
      <c r="A110" s="196">
        <v>44726</v>
      </c>
      <c r="B110" s="179" t="s">
        <v>145</v>
      </c>
      <c r="C110" s="179" t="s">
        <v>146</v>
      </c>
      <c r="D110" s="205" t="s">
        <v>128</v>
      </c>
      <c r="E110" s="184">
        <v>10000</v>
      </c>
      <c r="F110" s="546">
        <v>3520</v>
      </c>
      <c r="G110" s="547">
        <f t="shared" si="1"/>
        <v>2.8409090909090908</v>
      </c>
      <c r="H110" s="556" t="s">
        <v>131</v>
      </c>
      <c r="I110" s="198" t="s">
        <v>18</v>
      </c>
      <c r="J110" s="457" t="s">
        <v>258</v>
      </c>
      <c r="K110" s="197" t="s">
        <v>475</v>
      </c>
      <c r="L110" s="553" t="s">
        <v>45</v>
      </c>
      <c r="M110" s="500"/>
      <c r="N110" s="501"/>
    </row>
    <row r="111" spans="1:14" x14ac:dyDescent="0.25">
      <c r="A111" s="196">
        <v>44726</v>
      </c>
      <c r="B111" s="179" t="s">
        <v>145</v>
      </c>
      <c r="C111" s="179" t="s">
        <v>146</v>
      </c>
      <c r="D111" s="205" t="s">
        <v>128</v>
      </c>
      <c r="E111" s="184">
        <v>10000</v>
      </c>
      <c r="F111" s="546">
        <v>3520</v>
      </c>
      <c r="G111" s="547">
        <f t="shared" si="1"/>
        <v>2.8409090909090908</v>
      </c>
      <c r="H111" s="556" t="s">
        <v>131</v>
      </c>
      <c r="I111" s="198" t="s">
        <v>18</v>
      </c>
      <c r="J111" s="457" t="s">
        <v>258</v>
      </c>
      <c r="K111" s="197" t="s">
        <v>475</v>
      </c>
      <c r="L111" s="553" t="s">
        <v>45</v>
      </c>
      <c r="M111" s="500"/>
      <c r="N111" s="501"/>
    </row>
    <row r="112" spans="1:14" x14ac:dyDescent="0.25">
      <c r="A112" s="196">
        <v>44726</v>
      </c>
      <c r="B112" s="179" t="s">
        <v>145</v>
      </c>
      <c r="C112" s="179" t="s">
        <v>146</v>
      </c>
      <c r="D112" s="205" t="s">
        <v>128</v>
      </c>
      <c r="E112" s="184">
        <v>10000</v>
      </c>
      <c r="F112" s="546">
        <v>3520</v>
      </c>
      <c r="G112" s="547">
        <f t="shared" si="1"/>
        <v>2.8409090909090908</v>
      </c>
      <c r="H112" s="556" t="s">
        <v>131</v>
      </c>
      <c r="I112" s="198" t="s">
        <v>18</v>
      </c>
      <c r="J112" s="457" t="s">
        <v>258</v>
      </c>
      <c r="K112" s="197" t="s">
        <v>475</v>
      </c>
      <c r="L112" s="553" t="s">
        <v>45</v>
      </c>
      <c r="M112" s="500"/>
      <c r="N112" s="501"/>
    </row>
    <row r="113" spans="1:14" x14ac:dyDescent="0.25">
      <c r="A113" s="196">
        <v>44726</v>
      </c>
      <c r="B113" s="179" t="s">
        <v>145</v>
      </c>
      <c r="C113" s="179" t="s">
        <v>146</v>
      </c>
      <c r="D113" s="205" t="s">
        <v>128</v>
      </c>
      <c r="E113" s="192">
        <v>10000</v>
      </c>
      <c r="F113" s="546">
        <v>3520</v>
      </c>
      <c r="G113" s="547">
        <f t="shared" si="1"/>
        <v>2.8409090909090908</v>
      </c>
      <c r="H113" s="556" t="s">
        <v>131</v>
      </c>
      <c r="I113" s="198" t="s">
        <v>18</v>
      </c>
      <c r="J113" s="457" t="s">
        <v>258</v>
      </c>
      <c r="K113" s="197" t="s">
        <v>475</v>
      </c>
      <c r="L113" s="553" t="s">
        <v>45</v>
      </c>
      <c r="M113" s="500"/>
      <c r="N113" s="501"/>
    </row>
    <row r="114" spans="1:14" x14ac:dyDescent="0.25">
      <c r="A114" s="196">
        <v>44726</v>
      </c>
      <c r="B114" s="197" t="s">
        <v>143</v>
      </c>
      <c r="C114" s="197" t="s">
        <v>143</v>
      </c>
      <c r="D114" s="205" t="s">
        <v>128</v>
      </c>
      <c r="E114" s="184">
        <v>7000</v>
      </c>
      <c r="F114" s="546">
        <v>3520</v>
      </c>
      <c r="G114" s="547">
        <f t="shared" si="1"/>
        <v>1.9886363636363635</v>
      </c>
      <c r="H114" s="556" t="s">
        <v>131</v>
      </c>
      <c r="I114" s="198" t="s">
        <v>18</v>
      </c>
      <c r="J114" s="457" t="s">
        <v>258</v>
      </c>
      <c r="K114" s="197" t="s">
        <v>475</v>
      </c>
      <c r="L114" s="553" t="s">
        <v>45</v>
      </c>
      <c r="M114" s="500"/>
      <c r="N114" s="501"/>
    </row>
    <row r="115" spans="1:14" x14ac:dyDescent="0.25">
      <c r="A115" s="196">
        <v>44726</v>
      </c>
      <c r="B115" s="179" t="s">
        <v>145</v>
      </c>
      <c r="C115" s="179" t="s">
        <v>146</v>
      </c>
      <c r="D115" s="205" t="s">
        <v>128</v>
      </c>
      <c r="E115" s="192">
        <v>8000</v>
      </c>
      <c r="F115" s="546">
        <v>3520</v>
      </c>
      <c r="G115" s="547">
        <f t="shared" si="1"/>
        <v>2.2727272727272729</v>
      </c>
      <c r="H115" s="556" t="s">
        <v>130</v>
      </c>
      <c r="I115" s="198" t="s">
        <v>18</v>
      </c>
      <c r="J115" s="457" t="s">
        <v>263</v>
      </c>
      <c r="K115" s="197" t="s">
        <v>475</v>
      </c>
      <c r="L115" s="553" t="s">
        <v>45</v>
      </c>
      <c r="M115" s="500"/>
      <c r="N115" s="501"/>
    </row>
    <row r="116" spans="1:14" x14ac:dyDescent="0.25">
      <c r="A116" s="196">
        <v>44726</v>
      </c>
      <c r="B116" s="179" t="s">
        <v>145</v>
      </c>
      <c r="C116" s="179" t="s">
        <v>146</v>
      </c>
      <c r="D116" s="205" t="s">
        <v>128</v>
      </c>
      <c r="E116" s="184">
        <v>3000</v>
      </c>
      <c r="F116" s="546">
        <v>3520</v>
      </c>
      <c r="G116" s="547">
        <f t="shared" si="1"/>
        <v>0.85227272727272729</v>
      </c>
      <c r="H116" s="556" t="s">
        <v>130</v>
      </c>
      <c r="I116" s="198" t="s">
        <v>18</v>
      </c>
      <c r="J116" s="457" t="s">
        <v>263</v>
      </c>
      <c r="K116" s="197" t="s">
        <v>475</v>
      </c>
      <c r="L116" s="553" t="s">
        <v>45</v>
      </c>
      <c r="M116" s="500"/>
      <c r="N116" s="501"/>
    </row>
    <row r="117" spans="1:14" x14ac:dyDescent="0.25">
      <c r="A117" s="196">
        <v>44726</v>
      </c>
      <c r="B117" s="179" t="s">
        <v>145</v>
      </c>
      <c r="C117" s="179" t="s">
        <v>146</v>
      </c>
      <c r="D117" s="205" t="s">
        <v>128</v>
      </c>
      <c r="E117" s="184">
        <v>16000</v>
      </c>
      <c r="F117" s="546">
        <v>3520</v>
      </c>
      <c r="G117" s="547">
        <f t="shared" si="1"/>
        <v>4.5454545454545459</v>
      </c>
      <c r="H117" s="556" t="s">
        <v>130</v>
      </c>
      <c r="I117" s="198" t="s">
        <v>18</v>
      </c>
      <c r="J117" s="457" t="s">
        <v>263</v>
      </c>
      <c r="K117" s="197" t="s">
        <v>475</v>
      </c>
      <c r="L117" s="553" t="s">
        <v>45</v>
      </c>
      <c r="M117" s="500"/>
      <c r="N117" s="501"/>
    </row>
    <row r="118" spans="1:14" x14ac:dyDescent="0.25">
      <c r="A118" s="196">
        <v>44726</v>
      </c>
      <c r="B118" s="179" t="s">
        <v>145</v>
      </c>
      <c r="C118" s="179" t="s">
        <v>146</v>
      </c>
      <c r="D118" s="205" t="s">
        <v>128</v>
      </c>
      <c r="E118" s="184">
        <v>4000</v>
      </c>
      <c r="F118" s="546">
        <v>3520</v>
      </c>
      <c r="G118" s="547">
        <f t="shared" si="1"/>
        <v>1.1363636363636365</v>
      </c>
      <c r="H118" s="556" t="s">
        <v>130</v>
      </c>
      <c r="I118" s="198" t="s">
        <v>18</v>
      </c>
      <c r="J118" s="457" t="s">
        <v>263</v>
      </c>
      <c r="K118" s="197" t="s">
        <v>475</v>
      </c>
      <c r="L118" s="553" t="s">
        <v>45</v>
      </c>
      <c r="M118" s="500"/>
      <c r="N118" s="501"/>
    </row>
    <row r="119" spans="1:14" x14ac:dyDescent="0.25">
      <c r="A119" s="196">
        <v>44726</v>
      </c>
      <c r="B119" s="179" t="s">
        <v>145</v>
      </c>
      <c r="C119" s="179" t="s">
        <v>146</v>
      </c>
      <c r="D119" s="205" t="s">
        <v>128</v>
      </c>
      <c r="E119" s="192">
        <v>6000</v>
      </c>
      <c r="F119" s="546">
        <v>3520</v>
      </c>
      <c r="G119" s="547">
        <f t="shared" si="1"/>
        <v>1.7045454545454546</v>
      </c>
      <c r="H119" s="556" t="s">
        <v>130</v>
      </c>
      <c r="I119" s="198" t="s">
        <v>18</v>
      </c>
      <c r="J119" s="457" t="s">
        <v>263</v>
      </c>
      <c r="K119" s="197" t="s">
        <v>475</v>
      </c>
      <c r="L119" s="553" t="s">
        <v>45</v>
      </c>
      <c r="M119" s="500"/>
      <c r="N119" s="501"/>
    </row>
    <row r="120" spans="1:14" x14ac:dyDescent="0.25">
      <c r="A120" s="196">
        <v>44726</v>
      </c>
      <c r="B120" s="179" t="s">
        <v>145</v>
      </c>
      <c r="C120" s="179" t="s">
        <v>146</v>
      </c>
      <c r="D120" s="205" t="s">
        <v>128</v>
      </c>
      <c r="E120" s="192">
        <v>10000</v>
      </c>
      <c r="F120" s="546">
        <v>3520</v>
      </c>
      <c r="G120" s="547">
        <f t="shared" si="1"/>
        <v>2.8409090909090908</v>
      </c>
      <c r="H120" s="556" t="s">
        <v>130</v>
      </c>
      <c r="I120" s="198" t="s">
        <v>18</v>
      </c>
      <c r="J120" s="457" t="s">
        <v>263</v>
      </c>
      <c r="K120" s="197" t="s">
        <v>475</v>
      </c>
      <c r="L120" s="553" t="s">
        <v>45</v>
      </c>
      <c r="M120" s="500"/>
      <c r="N120" s="501"/>
    </row>
    <row r="121" spans="1:14" x14ac:dyDescent="0.25">
      <c r="A121" s="196">
        <v>44726</v>
      </c>
      <c r="B121" s="197" t="s">
        <v>143</v>
      </c>
      <c r="C121" s="197" t="s">
        <v>143</v>
      </c>
      <c r="D121" s="205" t="s">
        <v>128</v>
      </c>
      <c r="E121" s="184">
        <v>3500</v>
      </c>
      <c r="F121" s="546">
        <v>3520</v>
      </c>
      <c r="G121" s="547">
        <f t="shared" si="1"/>
        <v>0.99431818181818177</v>
      </c>
      <c r="H121" s="556" t="s">
        <v>130</v>
      </c>
      <c r="I121" s="198" t="s">
        <v>18</v>
      </c>
      <c r="J121" s="457" t="s">
        <v>263</v>
      </c>
      <c r="K121" s="197" t="s">
        <v>475</v>
      </c>
      <c r="L121" s="553" t="s">
        <v>45</v>
      </c>
      <c r="M121" s="500"/>
      <c r="N121" s="501"/>
    </row>
    <row r="122" spans="1:14" x14ac:dyDescent="0.25">
      <c r="A122" s="196">
        <v>44726</v>
      </c>
      <c r="B122" s="197" t="s">
        <v>143</v>
      </c>
      <c r="C122" s="197" t="s">
        <v>143</v>
      </c>
      <c r="D122" s="205" t="s">
        <v>128</v>
      </c>
      <c r="E122" s="192">
        <v>2000</v>
      </c>
      <c r="F122" s="546">
        <v>3520</v>
      </c>
      <c r="G122" s="547">
        <f t="shared" si="1"/>
        <v>0.56818181818181823</v>
      </c>
      <c r="H122" s="556" t="s">
        <v>130</v>
      </c>
      <c r="I122" s="198" t="s">
        <v>18</v>
      </c>
      <c r="J122" s="457" t="s">
        <v>263</v>
      </c>
      <c r="K122" s="197" t="s">
        <v>475</v>
      </c>
      <c r="L122" s="553" t="s">
        <v>45</v>
      </c>
      <c r="M122" s="500"/>
      <c r="N122" s="501"/>
    </row>
    <row r="123" spans="1:14" x14ac:dyDescent="0.25">
      <c r="A123" s="196">
        <v>44726</v>
      </c>
      <c r="B123" s="197" t="s">
        <v>143</v>
      </c>
      <c r="C123" s="197" t="s">
        <v>143</v>
      </c>
      <c r="D123" s="205" t="s">
        <v>128</v>
      </c>
      <c r="E123" s="192">
        <v>3500</v>
      </c>
      <c r="F123" s="546">
        <v>3520</v>
      </c>
      <c r="G123" s="547">
        <f t="shared" si="1"/>
        <v>0.99431818181818177</v>
      </c>
      <c r="H123" s="556" t="s">
        <v>130</v>
      </c>
      <c r="I123" s="198" t="s">
        <v>18</v>
      </c>
      <c r="J123" s="457" t="s">
        <v>263</v>
      </c>
      <c r="K123" s="197" t="s">
        <v>475</v>
      </c>
      <c r="L123" s="553" t="s">
        <v>45</v>
      </c>
      <c r="M123" s="500"/>
      <c r="N123" s="501"/>
    </row>
    <row r="124" spans="1:14" x14ac:dyDescent="0.25">
      <c r="A124" s="196">
        <v>44726</v>
      </c>
      <c r="B124" s="197" t="s">
        <v>143</v>
      </c>
      <c r="C124" s="197" t="s">
        <v>143</v>
      </c>
      <c r="D124" s="205" t="s">
        <v>128</v>
      </c>
      <c r="E124" s="184">
        <v>2000</v>
      </c>
      <c r="F124" s="546">
        <v>3520</v>
      </c>
      <c r="G124" s="547">
        <f t="shared" si="1"/>
        <v>0.56818181818181823</v>
      </c>
      <c r="H124" s="556" t="s">
        <v>130</v>
      </c>
      <c r="I124" s="198" t="s">
        <v>18</v>
      </c>
      <c r="J124" s="457" t="s">
        <v>263</v>
      </c>
      <c r="K124" s="197" t="s">
        <v>475</v>
      </c>
      <c r="L124" s="553" t="s">
        <v>45</v>
      </c>
      <c r="M124" s="500"/>
      <c r="N124" s="501"/>
    </row>
    <row r="125" spans="1:14" x14ac:dyDescent="0.25">
      <c r="A125" s="196">
        <v>44726</v>
      </c>
      <c r="B125" s="207" t="s">
        <v>145</v>
      </c>
      <c r="C125" s="207" t="s">
        <v>146</v>
      </c>
      <c r="D125" s="542" t="s">
        <v>127</v>
      </c>
      <c r="E125" s="537">
        <v>4000</v>
      </c>
      <c r="F125" s="546">
        <v>3520</v>
      </c>
      <c r="G125" s="547">
        <f t="shared" si="1"/>
        <v>1.1363636363636365</v>
      </c>
      <c r="H125" s="556" t="s">
        <v>129</v>
      </c>
      <c r="I125" s="198" t="s">
        <v>18</v>
      </c>
      <c r="J125" s="457" t="s">
        <v>269</v>
      </c>
      <c r="K125" s="197" t="s">
        <v>475</v>
      </c>
      <c r="L125" s="553" t="s">
        <v>45</v>
      </c>
      <c r="M125" s="500"/>
      <c r="N125" s="501"/>
    </row>
    <row r="126" spans="1:14" x14ac:dyDescent="0.25">
      <c r="A126" s="196">
        <v>44726</v>
      </c>
      <c r="B126" s="207" t="s">
        <v>145</v>
      </c>
      <c r="C126" s="207" t="s">
        <v>146</v>
      </c>
      <c r="D126" s="542" t="s">
        <v>127</v>
      </c>
      <c r="E126" s="184">
        <v>3000</v>
      </c>
      <c r="F126" s="546">
        <v>3520</v>
      </c>
      <c r="G126" s="547">
        <f t="shared" si="1"/>
        <v>0.85227272727272729</v>
      </c>
      <c r="H126" s="556" t="s">
        <v>129</v>
      </c>
      <c r="I126" s="198" t="s">
        <v>18</v>
      </c>
      <c r="J126" s="457" t="s">
        <v>269</v>
      </c>
      <c r="K126" s="197" t="s">
        <v>475</v>
      </c>
      <c r="L126" s="553" t="s">
        <v>45</v>
      </c>
      <c r="M126" s="500"/>
      <c r="N126" s="501"/>
    </row>
    <row r="127" spans="1:14" x14ac:dyDescent="0.25">
      <c r="A127" s="196">
        <v>44726</v>
      </c>
      <c r="B127" s="207" t="s">
        <v>145</v>
      </c>
      <c r="C127" s="207" t="s">
        <v>146</v>
      </c>
      <c r="D127" s="542" t="s">
        <v>127</v>
      </c>
      <c r="E127" s="184">
        <v>4000</v>
      </c>
      <c r="F127" s="546">
        <v>3520</v>
      </c>
      <c r="G127" s="547">
        <f t="shared" si="1"/>
        <v>1.1363636363636365</v>
      </c>
      <c r="H127" s="556" t="s">
        <v>129</v>
      </c>
      <c r="I127" s="198" t="s">
        <v>18</v>
      </c>
      <c r="J127" s="457" t="s">
        <v>269</v>
      </c>
      <c r="K127" s="197" t="s">
        <v>475</v>
      </c>
      <c r="L127" s="553" t="s">
        <v>45</v>
      </c>
      <c r="M127" s="500"/>
      <c r="N127" s="501"/>
    </row>
    <row r="128" spans="1:14" x14ac:dyDescent="0.25">
      <c r="A128" s="196">
        <v>44726</v>
      </c>
      <c r="B128" s="207" t="s">
        <v>145</v>
      </c>
      <c r="C128" s="207" t="s">
        <v>146</v>
      </c>
      <c r="D128" s="542" t="s">
        <v>127</v>
      </c>
      <c r="E128" s="184">
        <v>4000</v>
      </c>
      <c r="F128" s="546">
        <v>3520</v>
      </c>
      <c r="G128" s="547">
        <f t="shared" si="1"/>
        <v>1.1363636363636365</v>
      </c>
      <c r="H128" s="556" t="s">
        <v>129</v>
      </c>
      <c r="I128" s="198" t="s">
        <v>18</v>
      </c>
      <c r="J128" s="457" t="s">
        <v>269</v>
      </c>
      <c r="K128" s="197" t="s">
        <v>475</v>
      </c>
      <c r="L128" s="553" t="s">
        <v>45</v>
      </c>
      <c r="M128" s="500"/>
      <c r="N128" s="501"/>
    </row>
    <row r="129" spans="1:14" x14ac:dyDescent="0.25">
      <c r="A129" s="196">
        <v>44726</v>
      </c>
      <c r="B129" s="207" t="s">
        <v>145</v>
      </c>
      <c r="C129" s="207" t="s">
        <v>146</v>
      </c>
      <c r="D129" s="542" t="s">
        <v>127</v>
      </c>
      <c r="E129" s="184">
        <v>4000</v>
      </c>
      <c r="F129" s="546">
        <v>3520</v>
      </c>
      <c r="G129" s="547">
        <f t="shared" si="1"/>
        <v>1.1363636363636365</v>
      </c>
      <c r="H129" s="556" t="s">
        <v>129</v>
      </c>
      <c r="I129" s="198" t="s">
        <v>18</v>
      </c>
      <c r="J129" s="457" t="s">
        <v>269</v>
      </c>
      <c r="K129" s="197" t="s">
        <v>475</v>
      </c>
      <c r="L129" s="553" t="s">
        <v>45</v>
      </c>
      <c r="M129" s="500"/>
      <c r="N129" s="501"/>
    </row>
    <row r="130" spans="1:14" x14ac:dyDescent="0.25">
      <c r="A130" s="196">
        <v>44726</v>
      </c>
      <c r="B130" s="207" t="s">
        <v>145</v>
      </c>
      <c r="C130" s="207" t="s">
        <v>146</v>
      </c>
      <c r="D130" s="542" t="s">
        <v>127</v>
      </c>
      <c r="E130" s="192">
        <v>5000</v>
      </c>
      <c r="F130" s="546">
        <v>3520</v>
      </c>
      <c r="G130" s="547">
        <f t="shared" si="1"/>
        <v>1.4204545454545454</v>
      </c>
      <c r="H130" s="556" t="s">
        <v>129</v>
      </c>
      <c r="I130" s="198" t="s">
        <v>18</v>
      </c>
      <c r="J130" s="457" t="s">
        <v>269</v>
      </c>
      <c r="K130" s="197" t="s">
        <v>475</v>
      </c>
      <c r="L130" s="553" t="s">
        <v>45</v>
      </c>
      <c r="M130" s="500"/>
      <c r="N130" s="501"/>
    </row>
    <row r="131" spans="1:14" x14ac:dyDescent="0.25">
      <c r="A131" s="196">
        <v>44727</v>
      </c>
      <c r="B131" s="179" t="s">
        <v>145</v>
      </c>
      <c r="C131" s="179" t="s">
        <v>146</v>
      </c>
      <c r="D131" s="198" t="s">
        <v>128</v>
      </c>
      <c r="E131" s="192">
        <v>8000</v>
      </c>
      <c r="F131" s="546">
        <v>3520</v>
      </c>
      <c r="G131" s="547">
        <f t="shared" ref="G131:G198" si="2">E131/F131</f>
        <v>2.2727272727272729</v>
      </c>
      <c r="H131" s="556" t="s">
        <v>131</v>
      </c>
      <c r="I131" s="198" t="s">
        <v>18</v>
      </c>
      <c r="J131" s="457" t="s">
        <v>274</v>
      </c>
      <c r="K131" s="197" t="s">
        <v>475</v>
      </c>
      <c r="L131" s="553" t="s">
        <v>45</v>
      </c>
      <c r="M131" s="500"/>
      <c r="N131" s="501"/>
    </row>
    <row r="132" spans="1:14" x14ac:dyDescent="0.25">
      <c r="A132" s="196">
        <v>44727</v>
      </c>
      <c r="B132" s="179" t="s">
        <v>145</v>
      </c>
      <c r="C132" s="179" t="s">
        <v>146</v>
      </c>
      <c r="D132" s="198" t="s">
        <v>128</v>
      </c>
      <c r="E132" s="192">
        <v>10000</v>
      </c>
      <c r="F132" s="546">
        <v>3520</v>
      </c>
      <c r="G132" s="547">
        <f t="shared" si="2"/>
        <v>2.8409090909090908</v>
      </c>
      <c r="H132" s="556" t="s">
        <v>131</v>
      </c>
      <c r="I132" s="198" t="s">
        <v>18</v>
      </c>
      <c r="J132" s="457" t="s">
        <v>274</v>
      </c>
      <c r="K132" s="197" t="s">
        <v>475</v>
      </c>
      <c r="L132" s="553" t="s">
        <v>45</v>
      </c>
      <c r="M132" s="500"/>
      <c r="N132" s="501"/>
    </row>
    <row r="133" spans="1:14" x14ac:dyDescent="0.25">
      <c r="A133" s="196">
        <v>44727</v>
      </c>
      <c r="B133" s="179" t="s">
        <v>145</v>
      </c>
      <c r="C133" s="179" t="s">
        <v>146</v>
      </c>
      <c r="D133" s="198" t="s">
        <v>128</v>
      </c>
      <c r="E133" s="184">
        <v>10000</v>
      </c>
      <c r="F133" s="546">
        <v>3520</v>
      </c>
      <c r="G133" s="547">
        <f t="shared" si="2"/>
        <v>2.8409090909090908</v>
      </c>
      <c r="H133" s="556" t="s">
        <v>131</v>
      </c>
      <c r="I133" s="198" t="s">
        <v>18</v>
      </c>
      <c r="J133" s="457" t="s">
        <v>274</v>
      </c>
      <c r="K133" s="197" t="s">
        <v>475</v>
      </c>
      <c r="L133" s="553" t="s">
        <v>45</v>
      </c>
      <c r="M133" s="500"/>
      <c r="N133" s="501"/>
    </row>
    <row r="134" spans="1:14" x14ac:dyDescent="0.25">
      <c r="A134" s="196">
        <v>44727</v>
      </c>
      <c r="B134" s="179" t="s">
        <v>145</v>
      </c>
      <c r="C134" s="179" t="s">
        <v>146</v>
      </c>
      <c r="D134" s="198" t="s">
        <v>128</v>
      </c>
      <c r="E134" s="192">
        <v>15000</v>
      </c>
      <c r="F134" s="546">
        <v>3520</v>
      </c>
      <c r="G134" s="547">
        <f t="shared" si="2"/>
        <v>4.2613636363636367</v>
      </c>
      <c r="H134" s="556" t="s">
        <v>131</v>
      </c>
      <c r="I134" s="198" t="s">
        <v>18</v>
      </c>
      <c r="J134" s="457" t="s">
        <v>274</v>
      </c>
      <c r="K134" s="197" t="s">
        <v>475</v>
      </c>
      <c r="L134" s="553" t="s">
        <v>45</v>
      </c>
      <c r="M134" s="500"/>
      <c r="N134" s="501"/>
    </row>
    <row r="135" spans="1:14" x14ac:dyDescent="0.25">
      <c r="A135" s="196">
        <v>44727</v>
      </c>
      <c r="B135" s="179" t="s">
        <v>145</v>
      </c>
      <c r="C135" s="179" t="s">
        <v>146</v>
      </c>
      <c r="D135" s="198" t="s">
        <v>128</v>
      </c>
      <c r="E135" s="192">
        <v>12000</v>
      </c>
      <c r="F135" s="546">
        <v>3520</v>
      </c>
      <c r="G135" s="547">
        <f t="shared" si="2"/>
        <v>3.4090909090909092</v>
      </c>
      <c r="H135" s="556" t="s">
        <v>131</v>
      </c>
      <c r="I135" s="198" t="s">
        <v>18</v>
      </c>
      <c r="J135" s="457" t="s">
        <v>274</v>
      </c>
      <c r="K135" s="197" t="s">
        <v>475</v>
      </c>
      <c r="L135" s="553" t="s">
        <v>45</v>
      </c>
      <c r="M135" s="500"/>
      <c r="N135" s="501"/>
    </row>
    <row r="136" spans="1:14" x14ac:dyDescent="0.25">
      <c r="A136" s="196">
        <v>44727</v>
      </c>
      <c r="B136" s="197" t="s">
        <v>279</v>
      </c>
      <c r="C136" s="197" t="s">
        <v>179</v>
      </c>
      <c r="D136" s="198" t="s">
        <v>81</v>
      </c>
      <c r="E136" s="184">
        <v>170000</v>
      </c>
      <c r="F136" s="546">
        <v>3520</v>
      </c>
      <c r="G136" s="547">
        <f t="shared" si="2"/>
        <v>48.295454545454547</v>
      </c>
      <c r="H136" s="556" t="s">
        <v>42</v>
      </c>
      <c r="I136" s="198" t="s">
        <v>18</v>
      </c>
      <c r="J136" s="620" t="s">
        <v>443</v>
      </c>
      <c r="K136" s="197" t="s">
        <v>475</v>
      </c>
      <c r="L136" s="553" t="s">
        <v>45</v>
      </c>
      <c r="M136" s="500"/>
      <c r="N136" s="501"/>
    </row>
    <row r="137" spans="1:14" x14ac:dyDescent="0.25">
      <c r="A137" s="196">
        <v>44727</v>
      </c>
      <c r="B137" s="179" t="s">
        <v>145</v>
      </c>
      <c r="C137" s="179" t="s">
        <v>146</v>
      </c>
      <c r="D137" s="205" t="s">
        <v>14</v>
      </c>
      <c r="E137" s="192">
        <v>6000</v>
      </c>
      <c r="F137" s="546">
        <v>3520</v>
      </c>
      <c r="G137" s="547">
        <f t="shared" si="2"/>
        <v>1.7045454545454546</v>
      </c>
      <c r="H137" s="556" t="s">
        <v>42</v>
      </c>
      <c r="I137" s="198" t="s">
        <v>18</v>
      </c>
      <c r="J137" s="457" t="s">
        <v>442</v>
      </c>
      <c r="K137" s="197" t="s">
        <v>475</v>
      </c>
      <c r="L137" s="553" t="s">
        <v>45</v>
      </c>
      <c r="M137" s="500"/>
      <c r="N137" s="501"/>
    </row>
    <row r="138" spans="1:14" x14ac:dyDescent="0.25">
      <c r="A138" s="196">
        <v>44727</v>
      </c>
      <c r="B138" s="179" t="s">
        <v>145</v>
      </c>
      <c r="C138" s="179" t="s">
        <v>146</v>
      </c>
      <c r="D138" s="205" t="s">
        <v>14</v>
      </c>
      <c r="E138" s="192">
        <v>5000</v>
      </c>
      <c r="F138" s="546">
        <v>3520</v>
      </c>
      <c r="G138" s="547">
        <f t="shared" si="2"/>
        <v>1.4204545454545454</v>
      </c>
      <c r="H138" s="556" t="s">
        <v>42</v>
      </c>
      <c r="I138" s="198" t="s">
        <v>18</v>
      </c>
      <c r="J138" s="457" t="s">
        <v>442</v>
      </c>
      <c r="K138" s="197" t="s">
        <v>475</v>
      </c>
      <c r="L138" s="553" t="s">
        <v>45</v>
      </c>
      <c r="M138" s="500"/>
      <c r="N138" s="501"/>
    </row>
    <row r="139" spans="1:14" x14ac:dyDescent="0.25">
      <c r="A139" s="196">
        <v>44727</v>
      </c>
      <c r="B139" s="179" t="s">
        <v>145</v>
      </c>
      <c r="C139" s="179" t="s">
        <v>146</v>
      </c>
      <c r="D139" s="205" t="s">
        <v>14</v>
      </c>
      <c r="E139" s="184">
        <v>4000</v>
      </c>
      <c r="F139" s="546">
        <v>3520</v>
      </c>
      <c r="G139" s="547">
        <f t="shared" si="2"/>
        <v>1.1363636363636365</v>
      </c>
      <c r="H139" s="556" t="s">
        <v>42</v>
      </c>
      <c r="I139" s="198" t="s">
        <v>18</v>
      </c>
      <c r="J139" s="457" t="s">
        <v>442</v>
      </c>
      <c r="K139" s="197" t="s">
        <v>475</v>
      </c>
      <c r="L139" s="553" t="s">
        <v>45</v>
      </c>
      <c r="M139" s="500"/>
      <c r="N139" s="501"/>
    </row>
    <row r="140" spans="1:14" x14ac:dyDescent="0.25">
      <c r="A140" s="196">
        <v>44727</v>
      </c>
      <c r="B140" s="179" t="s">
        <v>423</v>
      </c>
      <c r="C140" s="179" t="s">
        <v>120</v>
      </c>
      <c r="D140" s="205" t="s">
        <v>81</v>
      </c>
      <c r="E140" s="184">
        <v>50000</v>
      </c>
      <c r="F140" s="546">
        <v>3520</v>
      </c>
      <c r="G140" s="547">
        <f t="shared" si="2"/>
        <v>14.204545454545455</v>
      </c>
      <c r="H140" s="556" t="s">
        <v>42</v>
      </c>
      <c r="I140" s="198" t="s">
        <v>18</v>
      </c>
      <c r="J140" s="669" t="s">
        <v>444</v>
      </c>
      <c r="K140" s="197" t="s">
        <v>475</v>
      </c>
      <c r="L140" s="553" t="s">
        <v>45</v>
      </c>
      <c r="M140" s="500"/>
      <c r="N140" s="501"/>
    </row>
    <row r="141" spans="1:14" x14ac:dyDescent="0.25">
      <c r="A141" s="196">
        <v>44728</v>
      </c>
      <c r="B141" s="179" t="s">
        <v>145</v>
      </c>
      <c r="C141" s="179" t="s">
        <v>146</v>
      </c>
      <c r="D141" s="205" t="s">
        <v>128</v>
      </c>
      <c r="E141" s="192">
        <v>8000</v>
      </c>
      <c r="F141" s="546">
        <v>3520</v>
      </c>
      <c r="G141" s="547">
        <f t="shared" si="2"/>
        <v>2.2727272727272729</v>
      </c>
      <c r="H141" s="556" t="s">
        <v>131</v>
      </c>
      <c r="I141" s="198" t="s">
        <v>18</v>
      </c>
      <c r="J141" s="457" t="s">
        <v>281</v>
      </c>
      <c r="K141" s="197" t="s">
        <v>475</v>
      </c>
      <c r="L141" s="553" t="s">
        <v>45</v>
      </c>
      <c r="M141" s="500"/>
      <c r="N141" s="501"/>
    </row>
    <row r="142" spans="1:14" x14ac:dyDescent="0.25">
      <c r="A142" s="196">
        <v>44728</v>
      </c>
      <c r="B142" s="179" t="s">
        <v>145</v>
      </c>
      <c r="C142" s="179" t="s">
        <v>146</v>
      </c>
      <c r="D142" s="205" t="s">
        <v>128</v>
      </c>
      <c r="E142" s="192">
        <v>10000</v>
      </c>
      <c r="F142" s="546">
        <v>3520</v>
      </c>
      <c r="G142" s="547">
        <f t="shared" si="2"/>
        <v>2.8409090909090908</v>
      </c>
      <c r="H142" s="556" t="s">
        <v>131</v>
      </c>
      <c r="I142" s="198" t="s">
        <v>18</v>
      </c>
      <c r="J142" s="457" t="s">
        <v>281</v>
      </c>
      <c r="K142" s="197" t="s">
        <v>475</v>
      </c>
      <c r="L142" s="553" t="s">
        <v>45</v>
      </c>
      <c r="M142" s="500"/>
      <c r="N142" s="501"/>
    </row>
    <row r="143" spans="1:14" x14ac:dyDescent="0.25">
      <c r="A143" s="196">
        <v>44728</v>
      </c>
      <c r="B143" s="179" t="s">
        <v>145</v>
      </c>
      <c r="C143" s="179" t="s">
        <v>146</v>
      </c>
      <c r="D143" s="205" t="s">
        <v>128</v>
      </c>
      <c r="E143" s="192">
        <v>5000</v>
      </c>
      <c r="F143" s="546">
        <v>3520</v>
      </c>
      <c r="G143" s="547">
        <f t="shared" si="2"/>
        <v>1.4204545454545454</v>
      </c>
      <c r="H143" s="556" t="s">
        <v>131</v>
      </c>
      <c r="I143" s="198" t="s">
        <v>18</v>
      </c>
      <c r="J143" s="457" t="s">
        <v>281</v>
      </c>
      <c r="K143" s="197" t="s">
        <v>475</v>
      </c>
      <c r="L143" s="553" t="s">
        <v>45</v>
      </c>
      <c r="M143" s="500"/>
      <c r="N143" s="501"/>
    </row>
    <row r="144" spans="1:14" x14ac:dyDescent="0.25">
      <c r="A144" s="196">
        <v>44728</v>
      </c>
      <c r="B144" s="179" t="s">
        <v>145</v>
      </c>
      <c r="C144" s="179" t="s">
        <v>146</v>
      </c>
      <c r="D144" s="205" t="s">
        <v>128</v>
      </c>
      <c r="E144" s="184">
        <v>10000</v>
      </c>
      <c r="F144" s="546">
        <v>3520</v>
      </c>
      <c r="G144" s="547">
        <f t="shared" si="2"/>
        <v>2.8409090909090908</v>
      </c>
      <c r="H144" s="556" t="s">
        <v>131</v>
      </c>
      <c r="I144" s="198" t="s">
        <v>18</v>
      </c>
      <c r="J144" s="457" t="s">
        <v>281</v>
      </c>
      <c r="K144" s="197" t="s">
        <v>475</v>
      </c>
      <c r="L144" s="553" t="s">
        <v>45</v>
      </c>
      <c r="M144" s="500"/>
      <c r="N144" s="501"/>
    </row>
    <row r="145" spans="1:14" x14ac:dyDescent="0.25">
      <c r="A145" s="196">
        <v>44728</v>
      </c>
      <c r="B145" s="179" t="s">
        <v>145</v>
      </c>
      <c r="C145" s="179" t="s">
        <v>146</v>
      </c>
      <c r="D145" s="205" t="s">
        <v>128</v>
      </c>
      <c r="E145" s="184">
        <v>9000</v>
      </c>
      <c r="F145" s="546">
        <v>3520</v>
      </c>
      <c r="G145" s="547">
        <f t="shared" si="2"/>
        <v>2.5568181818181817</v>
      </c>
      <c r="H145" s="556" t="s">
        <v>131</v>
      </c>
      <c r="I145" s="198" t="s">
        <v>18</v>
      </c>
      <c r="J145" s="457" t="s">
        <v>281</v>
      </c>
      <c r="K145" s="197" t="s">
        <v>475</v>
      </c>
      <c r="L145" s="553" t="s">
        <v>45</v>
      </c>
      <c r="M145" s="500"/>
      <c r="N145" s="501"/>
    </row>
    <row r="146" spans="1:14" x14ac:dyDescent="0.25">
      <c r="A146" s="196">
        <v>44728</v>
      </c>
      <c r="B146" s="197" t="s">
        <v>143</v>
      </c>
      <c r="C146" s="197" t="s">
        <v>143</v>
      </c>
      <c r="D146" s="198" t="s">
        <v>128</v>
      </c>
      <c r="E146" s="184">
        <v>7000</v>
      </c>
      <c r="F146" s="546">
        <v>3520</v>
      </c>
      <c r="G146" s="547">
        <f t="shared" si="2"/>
        <v>1.9886363636363635</v>
      </c>
      <c r="H146" s="556" t="s">
        <v>131</v>
      </c>
      <c r="I146" s="198" t="s">
        <v>18</v>
      </c>
      <c r="J146" s="457" t="s">
        <v>281</v>
      </c>
      <c r="K146" s="197" t="s">
        <v>475</v>
      </c>
      <c r="L146" s="553" t="s">
        <v>45</v>
      </c>
      <c r="M146" s="500"/>
      <c r="N146" s="501"/>
    </row>
    <row r="147" spans="1:14" x14ac:dyDescent="0.25">
      <c r="A147" s="196">
        <v>44727</v>
      </c>
      <c r="B147" s="179" t="s">
        <v>145</v>
      </c>
      <c r="C147" s="179" t="s">
        <v>146</v>
      </c>
      <c r="D147" s="205" t="s">
        <v>127</v>
      </c>
      <c r="E147" s="192">
        <v>3000</v>
      </c>
      <c r="F147" s="546">
        <v>3520</v>
      </c>
      <c r="G147" s="547">
        <f t="shared" si="2"/>
        <v>0.85227272727272729</v>
      </c>
      <c r="H147" s="556" t="s">
        <v>129</v>
      </c>
      <c r="I147" s="198" t="s">
        <v>18</v>
      </c>
      <c r="J147" s="457" t="s">
        <v>286</v>
      </c>
      <c r="K147" s="197" t="s">
        <v>475</v>
      </c>
      <c r="L147" s="553" t="s">
        <v>45</v>
      </c>
      <c r="M147" s="500"/>
      <c r="N147" s="501"/>
    </row>
    <row r="148" spans="1:14" x14ac:dyDescent="0.25">
      <c r="A148" s="196">
        <v>44727</v>
      </c>
      <c r="B148" s="179" t="s">
        <v>145</v>
      </c>
      <c r="C148" s="179" t="s">
        <v>146</v>
      </c>
      <c r="D148" s="205" t="s">
        <v>127</v>
      </c>
      <c r="E148" s="184">
        <v>4000</v>
      </c>
      <c r="F148" s="546">
        <v>3520</v>
      </c>
      <c r="G148" s="547">
        <f t="shared" si="2"/>
        <v>1.1363636363636365</v>
      </c>
      <c r="H148" s="556" t="s">
        <v>129</v>
      </c>
      <c r="I148" s="198" t="s">
        <v>18</v>
      </c>
      <c r="J148" s="457" t="s">
        <v>286</v>
      </c>
      <c r="K148" s="197" t="s">
        <v>475</v>
      </c>
      <c r="L148" s="553" t="s">
        <v>45</v>
      </c>
      <c r="M148" s="500"/>
      <c r="N148" s="501"/>
    </row>
    <row r="149" spans="1:14" x14ac:dyDescent="0.25">
      <c r="A149" s="196">
        <v>44727</v>
      </c>
      <c r="B149" s="179" t="s">
        <v>145</v>
      </c>
      <c r="C149" s="179" t="s">
        <v>146</v>
      </c>
      <c r="D149" s="205" t="s">
        <v>127</v>
      </c>
      <c r="E149" s="184">
        <v>4000</v>
      </c>
      <c r="F149" s="546">
        <v>3520</v>
      </c>
      <c r="G149" s="547">
        <f t="shared" si="2"/>
        <v>1.1363636363636365</v>
      </c>
      <c r="H149" s="556" t="s">
        <v>129</v>
      </c>
      <c r="I149" s="198" t="s">
        <v>18</v>
      </c>
      <c r="J149" s="457" t="s">
        <v>286</v>
      </c>
      <c r="K149" s="197" t="s">
        <v>475</v>
      </c>
      <c r="L149" s="553" t="s">
        <v>45</v>
      </c>
      <c r="M149" s="500"/>
      <c r="N149" s="501"/>
    </row>
    <row r="150" spans="1:14" x14ac:dyDescent="0.25">
      <c r="A150" s="196">
        <v>44728</v>
      </c>
      <c r="B150" s="179" t="s">
        <v>145</v>
      </c>
      <c r="C150" s="179" t="s">
        <v>146</v>
      </c>
      <c r="D150" s="205" t="s">
        <v>127</v>
      </c>
      <c r="E150" s="184">
        <v>4000</v>
      </c>
      <c r="F150" s="546">
        <v>3520</v>
      </c>
      <c r="G150" s="547">
        <f t="shared" si="2"/>
        <v>1.1363636363636365</v>
      </c>
      <c r="H150" s="556" t="s">
        <v>129</v>
      </c>
      <c r="I150" s="198" t="s">
        <v>18</v>
      </c>
      <c r="J150" s="457" t="s">
        <v>286</v>
      </c>
      <c r="K150" s="197" t="s">
        <v>475</v>
      </c>
      <c r="L150" s="553" t="s">
        <v>45</v>
      </c>
      <c r="M150" s="500"/>
      <c r="N150" s="501"/>
    </row>
    <row r="151" spans="1:14" x14ac:dyDescent="0.25">
      <c r="A151" s="196">
        <v>44728</v>
      </c>
      <c r="B151" s="179" t="s">
        <v>145</v>
      </c>
      <c r="C151" s="179" t="s">
        <v>146</v>
      </c>
      <c r="D151" s="205" t="s">
        <v>127</v>
      </c>
      <c r="E151" s="192">
        <v>5000</v>
      </c>
      <c r="F151" s="546">
        <v>3520</v>
      </c>
      <c r="G151" s="547">
        <f t="shared" si="2"/>
        <v>1.4204545454545454</v>
      </c>
      <c r="H151" s="556" t="s">
        <v>129</v>
      </c>
      <c r="I151" s="198" t="s">
        <v>18</v>
      </c>
      <c r="J151" s="457" t="s">
        <v>286</v>
      </c>
      <c r="K151" s="197" t="s">
        <v>475</v>
      </c>
      <c r="L151" s="553" t="s">
        <v>45</v>
      </c>
      <c r="M151" s="500"/>
      <c r="N151" s="501"/>
    </row>
    <row r="152" spans="1:14" x14ac:dyDescent="0.25">
      <c r="A152" s="196">
        <v>44729</v>
      </c>
      <c r="B152" s="197" t="s">
        <v>145</v>
      </c>
      <c r="C152" s="197" t="s">
        <v>146</v>
      </c>
      <c r="D152" s="198" t="s">
        <v>128</v>
      </c>
      <c r="E152" s="184">
        <v>9000</v>
      </c>
      <c r="F152" s="546">
        <v>3520</v>
      </c>
      <c r="G152" s="547">
        <f t="shared" si="2"/>
        <v>2.5568181818181817</v>
      </c>
      <c r="H152" s="556" t="s">
        <v>131</v>
      </c>
      <c r="I152" s="198" t="s">
        <v>18</v>
      </c>
      <c r="J152" s="457" t="s">
        <v>289</v>
      </c>
      <c r="K152" s="197" t="s">
        <v>475</v>
      </c>
      <c r="L152" s="553" t="s">
        <v>45</v>
      </c>
      <c r="M152" s="500"/>
      <c r="N152" s="501"/>
    </row>
    <row r="153" spans="1:14" x14ac:dyDescent="0.25">
      <c r="A153" s="196">
        <v>44729</v>
      </c>
      <c r="B153" s="197" t="s">
        <v>145</v>
      </c>
      <c r="C153" s="197" t="s">
        <v>146</v>
      </c>
      <c r="D153" s="198" t="s">
        <v>128</v>
      </c>
      <c r="E153" s="183">
        <v>15000</v>
      </c>
      <c r="F153" s="546">
        <v>3520</v>
      </c>
      <c r="G153" s="547">
        <f t="shared" si="2"/>
        <v>4.2613636363636367</v>
      </c>
      <c r="H153" s="556" t="s">
        <v>131</v>
      </c>
      <c r="I153" s="198" t="s">
        <v>18</v>
      </c>
      <c r="J153" s="457" t="s">
        <v>289</v>
      </c>
      <c r="K153" s="197" t="s">
        <v>475</v>
      </c>
      <c r="L153" s="553" t="s">
        <v>45</v>
      </c>
      <c r="M153" s="500"/>
      <c r="N153" s="501"/>
    </row>
    <row r="154" spans="1:14" x14ac:dyDescent="0.25">
      <c r="A154" s="196">
        <v>44729</v>
      </c>
      <c r="B154" s="197" t="s">
        <v>145</v>
      </c>
      <c r="C154" s="197" t="s">
        <v>146</v>
      </c>
      <c r="D154" s="198" t="s">
        <v>128</v>
      </c>
      <c r="E154" s="174">
        <v>9000</v>
      </c>
      <c r="F154" s="546">
        <v>3520</v>
      </c>
      <c r="G154" s="547">
        <f t="shared" si="2"/>
        <v>2.5568181818181817</v>
      </c>
      <c r="H154" s="556" t="s">
        <v>131</v>
      </c>
      <c r="I154" s="198" t="s">
        <v>18</v>
      </c>
      <c r="J154" s="457" t="s">
        <v>289</v>
      </c>
      <c r="K154" s="197" t="s">
        <v>475</v>
      </c>
      <c r="L154" s="553" t="s">
        <v>45</v>
      </c>
      <c r="M154" s="500"/>
      <c r="N154" s="501"/>
    </row>
    <row r="155" spans="1:14" x14ac:dyDescent="0.25">
      <c r="A155" s="196">
        <v>44729</v>
      </c>
      <c r="B155" s="197" t="s">
        <v>145</v>
      </c>
      <c r="C155" s="197" t="s">
        <v>146</v>
      </c>
      <c r="D155" s="198" t="s">
        <v>128</v>
      </c>
      <c r="E155" s="192">
        <v>5000</v>
      </c>
      <c r="F155" s="546">
        <v>3520</v>
      </c>
      <c r="G155" s="547">
        <f t="shared" si="2"/>
        <v>1.4204545454545454</v>
      </c>
      <c r="H155" s="556" t="s">
        <v>131</v>
      </c>
      <c r="I155" s="198" t="s">
        <v>18</v>
      </c>
      <c r="J155" s="457" t="s">
        <v>289</v>
      </c>
      <c r="K155" s="197" t="s">
        <v>475</v>
      </c>
      <c r="L155" s="553" t="s">
        <v>45</v>
      </c>
      <c r="M155" s="500"/>
      <c r="N155" s="501"/>
    </row>
    <row r="156" spans="1:14" x14ac:dyDescent="0.25">
      <c r="A156" s="196">
        <v>44729</v>
      </c>
      <c r="B156" s="197" t="s">
        <v>145</v>
      </c>
      <c r="C156" s="197" t="s">
        <v>146</v>
      </c>
      <c r="D156" s="198" t="s">
        <v>127</v>
      </c>
      <c r="E156" s="184">
        <v>5000</v>
      </c>
      <c r="F156" s="546">
        <v>3520</v>
      </c>
      <c r="G156" s="547">
        <f t="shared" si="2"/>
        <v>1.4204545454545454</v>
      </c>
      <c r="H156" s="556" t="s">
        <v>129</v>
      </c>
      <c r="I156" s="198" t="s">
        <v>18</v>
      </c>
      <c r="J156" s="457" t="s">
        <v>290</v>
      </c>
      <c r="K156" s="197" t="s">
        <v>475</v>
      </c>
      <c r="L156" s="553" t="s">
        <v>45</v>
      </c>
      <c r="M156" s="500"/>
      <c r="N156" s="501"/>
    </row>
    <row r="157" spans="1:14" x14ac:dyDescent="0.25">
      <c r="A157" s="196">
        <v>44729</v>
      </c>
      <c r="B157" s="197" t="s">
        <v>145</v>
      </c>
      <c r="C157" s="197" t="s">
        <v>146</v>
      </c>
      <c r="D157" s="198" t="s">
        <v>127</v>
      </c>
      <c r="E157" s="184">
        <v>5000</v>
      </c>
      <c r="F157" s="546">
        <v>3520</v>
      </c>
      <c r="G157" s="547">
        <f t="shared" si="2"/>
        <v>1.4204545454545454</v>
      </c>
      <c r="H157" s="556" t="s">
        <v>129</v>
      </c>
      <c r="I157" s="198" t="s">
        <v>18</v>
      </c>
      <c r="J157" s="457" t="s">
        <v>290</v>
      </c>
      <c r="K157" s="197" t="s">
        <v>475</v>
      </c>
      <c r="L157" s="553" t="s">
        <v>45</v>
      </c>
      <c r="M157" s="500"/>
      <c r="N157" s="501"/>
    </row>
    <row r="158" spans="1:14" x14ac:dyDescent="0.25">
      <c r="A158" s="196">
        <v>44729</v>
      </c>
      <c r="B158" s="179" t="s">
        <v>145</v>
      </c>
      <c r="C158" s="179" t="s">
        <v>146</v>
      </c>
      <c r="D158" s="205" t="s">
        <v>14</v>
      </c>
      <c r="E158" s="192">
        <v>20000</v>
      </c>
      <c r="F158" s="546">
        <v>3520</v>
      </c>
      <c r="G158" s="547">
        <f t="shared" si="2"/>
        <v>5.6818181818181817</v>
      </c>
      <c r="H158" s="556" t="s">
        <v>42</v>
      </c>
      <c r="I158" s="198" t="s">
        <v>18</v>
      </c>
      <c r="J158" s="620" t="s">
        <v>447</v>
      </c>
      <c r="K158" s="197" t="s">
        <v>475</v>
      </c>
      <c r="L158" s="553" t="s">
        <v>45</v>
      </c>
      <c r="M158" s="500"/>
      <c r="N158" s="501"/>
    </row>
    <row r="159" spans="1:14" ht="30" x14ac:dyDescent="0.25">
      <c r="A159" s="196">
        <v>44729</v>
      </c>
      <c r="B159" s="179" t="s">
        <v>474</v>
      </c>
      <c r="C159" s="179" t="s">
        <v>473</v>
      </c>
      <c r="D159" s="205" t="s">
        <v>14</v>
      </c>
      <c r="E159" s="192">
        <v>7000</v>
      </c>
      <c r="F159" s="546">
        <v>3520</v>
      </c>
      <c r="G159" s="547">
        <f t="shared" si="2"/>
        <v>1.9886363636363635</v>
      </c>
      <c r="H159" s="556" t="s">
        <v>42</v>
      </c>
      <c r="I159" s="198" t="s">
        <v>18</v>
      </c>
      <c r="J159" s="620" t="s">
        <v>447</v>
      </c>
      <c r="K159" s="197" t="s">
        <v>475</v>
      </c>
      <c r="L159" s="553" t="s">
        <v>45</v>
      </c>
      <c r="M159" s="500"/>
      <c r="N159" s="501"/>
    </row>
    <row r="160" spans="1:14" ht="30" x14ac:dyDescent="0.25">
      <c r="A160" s="196">
        <v>44729</v>
      </c>
      <c r="B160" s="179" t="s">
        <v>474</v>
      </c>
      <c r="C160" s="179" t="s">
        <v>473</v>
      </c>
      <c r="D160" s="205" t="s">
        <v>14</v>
      </c>
      <c r="E160" s="192">
        <v>3000</v>
      </c>
      <c r="F160" s="546">
        <v>3520</v>
      </c>
      <c r="G160" s="547">
        <f t="shared" si="2"/>
        <v>0.85227272727272729</v>
      </c>
      <c r="H160" s="556" t="s">
        <v>42</v>
      </c>
      <c r="I160" s="198" t="s">
        <v>18</v>
      </c>
      <c r="J160" s="620" t="s">
        <v>447</v>
      </c>
      <c r="K160" s="197" t="s">
        <v>475</v>
      </c>
      <c r="L160" s="553" t="s">
        <v>45</v>
      </c>
      <c r="M160" s="500"/>
      <c r="N160" s="501"/>
    </row>
    <row r="161" spans="1:14" x14ac:dyDescent="0.25">
      <c r="A161" s="196">
        <v>44729</v>
      </c>
      <c r="B161" s="179" t="s">
        <v>145</v>
      </c>
      <c r="C161" s="179" t="s">
        <v>146</v>
      </c>
      <c r="D161" s="205" t="s">
        <v>14</v>
      </c>
      <c r="E161" s="192">
        <v>20000</v>
      </c>
      <c r="F161" s="546">
        <v>3520</v>
      </c>
      <c r="G161" s="547">
        <f t="shared" si="2"/>
        <v>5.6818181818181817</v>
      </c>
      <c r="H161" s="556" t="s">
        <v>42</v>
      </c>
      <c r="I161" s="198" t="s">
        <v>18</v>
      </c>
      <c r="J161" s="620" t="s">
        <v>447</v>
      </c>
      <c r="K161" s="197" t="s">
        <v>475</v>
      </c>
      <c r="L161" s="553" t="s">
        <v>45</v>
      </c>
      <c r="M161" s="500"/>
      <c r="N161" s="501"/>
    </row>
    <row r="162" spans="1:14" x14ac:dyDescent="0.25">
      <c r="A162" s="196">
        <v>44732</v>
      </c>
      <c r="B162" s="179" t="s">
        <v>145</v>
      </c>
      <c r="C162" s="179" t="s">
        <v>146</v>
      </c>
      <c r="D162" s="205" t="s">
        <v>127</v>
      </c>
      <c r="E162" s="192">
        <v>4000</v>
      </c>
      <c r="F162" s="546">
        <v>3520</v>
      </c>
      <c r="G162" s="547">
        <f t="shared" si="2"/>
        <v>1.1363636363636365</v>
      </c>
      <c r="H162" s="556" t="s">
        <v>129</v>
      </c>
      <c r="I162" s="198" t="s">
        <v>18</v>
      </c>
      <c r="J162" s="457" t="s">
        <v>291</v>
      </c>
      <c r="K162" s="197" t="s">
        <v>475</v>
      </c>
      <c r="L162" s="553" t="s">
        <v>45</v>
      </c>
      <c r="M162" s="500"/>
      <c r="N162" s="501"/>
    </row>
    <row r="163" spans="1:14" x14ac:dyDescent="0.25">
      <c r="A163" s="196">
        <v>44732</v>
      </c>
      <c r="B163" s="179" t="s">
        <v>145</v>
      </c>
      <c r="C163" s="179" t="s">
        <v>146</v>
      </c>
      <c r="D163" s="205" t="s">
        <v>127</v>
      </c>
      <c r="E163" s="184">
        <v>6000</v>
      </c>
      <c r="F163" s="546">
        <v>3520</v>
      </c>
      <c r="G163" s="547">
        <f t="shared" si="2"/>
        <v>1.7045454545454546</v>
      </c>
      <c r="H163" s="556" t="s">
        <v>129</v>
      </c>
      <c r="I163" s="198" t="s">
        <v>18</v>
      </c>
      <c r="J163" s="457" t="s">
        <v>291</v>
      </c>
      <c r="K163" s="197" t="s">
        <v>475</v>
      </c>
      <c r="L163" s="553" t="s">
        <v>45</v>
      </c>
      <c r="M163" s="500"/>
      <c r="N163" s="501"/>
    </row>
    <row r="164" spans="1:14" x14ac:dyDescent="0.25">
      <c r="A164" s="196">
        <v>44732</v>
      </c>
      <c r="B164" s="179" t="s">
        <v>145</v>
      </c>
      <c r="C164" s="179" t="s">
        <v>146</v>
      </c>
      <c r="D164" s="205" t="s">
        <v>127</v>
      </c>
      <c r="E164" s="192">
        <v>6000</v>
      </c>
      <c r="F164" s="546">
        <v>3520</v>
      </c>
      <c r="G164" s="547">
        <f t="shared" si="2"/>
        <v>1.7045454545454546</v>
      </c>
      <c r="H164" s="556" t="s">
        <v>129</v>
      </c>
      <c r="I164" s="198" t="s">
        <v>18</v>
      </c>
      <c r="J164" s="457" t="s">
        <v>291</v>
      </c>
      <c r="K164" s="197" t="s">
        <v>475</v>
      </c>
      <c r="L164" s="553" t="s">
        <v>45</v>
      </c>
      <c r="M164" s="500"/>
      <c r="N164" s="501"/>
    </row>
    <row r="165" spans="1:14" x14ac:dyDescent="0.25">
      <c r="A165" s="196">
        <v>44732</v>
      </c>
      <c r="B165" s="179" t="s">
        <v>145</v>
      </c>
      <c r="C165" s="179" t="s">
        <v>146</v>
      </c>
      <c r="D165" s="205" t="s">
        <v>127</v>
      </c>
      <c r="E165" s="192">
        <v>3000</v>
      </c>
      <c r="F165" s="546">
        <v>3520</v>
      </c>
      <c r="G165" s="547">
        <f t="shared" si="2"/>
        <v>0.85227272727272729</v>
      </c>
      <c r="H165" s="556" t="s">
        <v>129</v>
      </c>
      <c r="I165" s="198" t="s">
        <v>18</v>
      </c>
      <c r="J165" s="457" t="s">
        <v>291</v>
      </c>
      <c r="K165" s="197" t="s">
        <v>475</v>
      </c>
      <c r="L165" s="553" t="s">
        <v>45</v>
      </c>
      <c r="M165" s="500"/>
      <c r="N165" s="501"/>
    </row>
    <row r="166" spans="1:14" x14ac:dyDescent="0.25">
      <c r="A166" s="196">
        <v>44732</v>
      </c>
      <c r="B166" s="179" t="s">
        <v>145</v>
      </c>
      <c r="C166" s="179" t="s">
        <v>146</v>
      </c>
      <c r="D166" s="205" t="s">
        <v>127</v>
      </c>
      <c r="E166" s="184">
        <v>4000</v>
      </c>
      <c r="F166" s="546">
        <v>3520</v>
      </c>
      <c r="G166" s="547">
        <f t="shared" si="2"/>
        <v>1.1363636363636365</v>
      </c>
      <c r="H166" s="556" t="s">
        <v>129</v>
      </c>
      <c r="I166" s="198" t="s">
        <v>18</v>
      </c>
      <c r="J166" s="457" t="s">
        <v>291</v>
      </c>
      <c r="K166" s="197" t="s">
        <v>475</v>
      </c>
      <c r="L166" s="553" t="s">
        <v>45</v>
      </c>
      <c r="M166" s="500"/>
      <c r="N166" s="501"/>
    </row>
    <row r="167" spans="1:14" x14ac:dyDescent="0.25">
      <c r="A167" s="196">
        <v>44732</v>
      </c>
      <c r="B167" s="179" t="s">
        <v>145</v>
      </c>
      <c r="C167" s="179" t="s">
        <v>146</v>
      </c>
      <c r="D167" s="205" t="s">
        <v>128</v>
      </c>
      <c r="E167" s="192">
        <v>5000</v>
      </c>
      <c r="F167" s="546">
        <v>3520</v>
      </c>
      <c r="G167" s="547">
        <f t="shared" si="2"/>
        <v>1.4204545454545454</v>
      </c>
      <c r="H167" s="556" t="s">
        <v>130</v>
      </c>
      <c r="I167" s="198" t="s">
        <v>18</v>
      </c>
      <c r="J167" s="457" t="s">
        <v>295</v>
      </c>
      <c r="K167" s="197" t="s">
        <v>475</v>
      </c>
      <c r="L167" s="553" t="s">
        <v>45</v>
      </c>
      <c r="M167" s="500"/>
      <c r="N167" s="501"/>
    </row>
    <row r="168" spans="1:14" x14ac:dyDescent="0.25">
      <c r="A168" s="196">
        <v>44732</v>
      </c>
      <c r="B168" s="179" t="s">
        <v>145</v>
      </c>
      <c r="C168" s="179" t="s">
        <v>146</v>
      </c>
      <c r="D168" s="205" t="s">
        <v>128</v>
      </c>
      <c r="E168" s="192">
        <v>7000</v>
      </c>
      <c r="F168" s="546">
        <v>3520</v>
      </c>
      <c r="G168" s="547">
        <f t="shared" si="2"/>
        <v>1.9886363636363635</v>
      </c>
      <c r="H168" s="556" t="s">
        <v>130</v>
      </c>
      <c r="I168" s="198" t="s">
        <v>18</v>
      </c>
      <c r="J168" s="457" t="s">
        <v>295</v>
      </c>
      <c r="K168" s="197" t="s">
        <v>475</v>
      </c>
      <c r="L168" s="553" t="s">
        <v>45</v>
      </c>
      <c r="M168" s="500"/>
      <c r="N168" s="501"/>
    </row>
    <row r="169" spans="1:14" x14ac:dyDescent="0.25">
      <c r="A169" s="196">
        <v>44732</v>
      </c>
      <c r="B169" s="179" t="s">
        <v>145</v>
      </c>
      <c r="C169" s="179" t="s">
        <v>146</v>
      </c>
      <c r="D169" s="205" t="s">
        <v>128</v>
      </c>
      <c r="E169" s="184">
        <v>10000</v>
      </c>
      <c r="F169" s="546">
        <v>3520</v>
      </c>
      <c r="G169" s="547">
        <f t="shared" si="2"/>
        <v>2.8409090909090908</v>
      </c>
      <c r="H169" s="556" t="s">
        <v>130</v>
      </c>
      <c r="I169" s="198" t="s">
        <v>18</v>
      </c>
      <c r="J169" s="457" t="s">
        <v>295</v>
      </c>
      <c r="K169" s="197" t="s">
        <v>475</v>
      </c>
      <c r="L169" s="553" t="s">
        <v>45</v>
      </c>
      <c r="M169" s="500"/>
      <c r="N169" s="501"/>
    </row>
    <row r="170" spans="1:14" x14ac:dyDescent="0.25">
      <c r="A170" s="196">
        <v>44732</v>
      </c>
      <c r="B170" s="179" t="s">
        <v>145</v>
      </c>
      <c r="C170" s="179" t="s">
        <v>146</v>
      </c>
      <c r="D170" s="205" t="s">
        <v>128</v>
      </c>
      <c r="E170" s="184">
        <v>10000</v>
      </c>
      <c r="F170" s="546">
        <v>3520</v>
      </c>
      <c r="G170" s="547">
        <f t="shared" si="2"/>
        <v>2.8409090909090908</v>
      </c>
      <c r="H170" s="556" t="s">
        <v>130</v>
      </c>
      <c r="I170" s="198" t="s">
        <v>18</v>
      </c>
      <c r="J170" s="457" t="s">
        <v>295</v>
      </c>
      <c r="K170" s="197" t="s">
        <v>475</v>
      </c>
      <c r="L170" s="553" t="s">
        <v>45</v>
      </c>
      <c r="M170" s="500"/>
      <c r="N170" s="501"/>
    </row>
    <row r="171" spans="1:14" x14ac:dyDescent="0.25">
      <c r="A171" s="196">
        <v>44732</v>
      </c>
      <c r="B171" s="179" t="s">
        <v>145</v>
      </c>
      <c r="C171" s="179" t="s">
        <v>146</v>
      </c>
      <c r="D171" s="205" t="s">
        <v>128</v>
      </c>
      <c r="E171" s="184">
        <v>8000</v>
      </c>
      <c r="F171" s="546">
        <v>3520</v>
      </c>
      <c r="G171" s="547">
        <f t="shared" si="2"/>
        <v>2.2727272727272729</v>
      </c>
      <c r="H171" s="556" t="s">
        <v>130</v>
      </c>
      <c r="I171" s="198" t="s">
        <v>18</v>
      </c>
      <c r="J171" s="457" t="s">
        <v>295</v>
      </c>
      <c r="K171" s="197" t="s">
        <v>475</v>
      </c>
      <c r="L171" s="553" t="s">
        <v>45</v>
      </c>
      <c r="M171" s="500"/>
      <c r="N171" s="501"/>
    </row>
    <row r="172" spans="1:14" x14ac:dyDescent="0.25">
      <c r="A172" s="196">
        <v>44732</v>
      </c>
      <c r="B172" s="197" t="s">
        <v>143</v>
      </c>
      <c r="C172" s="197" t="s">
        <v>143</v>
      </c>
      <c r="D172" s="198" t="s">
        <v>128</v>
      </c>
      <c r="E172" s="184">
        <v>5000</v>
      </c>
      <c r="F172" s="546">
        <v>3520</v>
      </c>
      <c r="G172" s="547">
        <f t="shared" si="2"/>
        <v>1.4204545454545454</v>
      </c>
      <c r="H172" s="556" t="s">
        <v>130</v>
      </c>
      <c r="I172" s="198" t="s">
        <v>18</v>
      </c>
      <c r="J172" s="457" t="s">
        <v>295</v>
      </c>
      <c r="K172" s="197" t="s">
        <v>475</v>
      </c>
      <c r="L172" s="553" t="s">
        <v>45</v>
      </c>
      <c r="M172" s="500"/>
      <c r="N172" s="501"/>
    </row>
    <row r="173" spans="1:14" x14ac:dyDescent="0.25">
      <c r="A173" s="196">
        <v>44732</v>
      </c>
      <c r="B173" s="197" t="s">
        <v>143</v>
      </c>
      <c r="C173" s="197" t="s">
        <v>143</v>
      </c>
      <c r="D173" s="198" t="s">
        <v>128</v>
      </c>
      <c r="E173" s="184">
        <v>2500</v>
      </c>
      <c r="F173" s="546">
        <v>3520</v>
      </c>
      <c r="G173" s="547">
        <f t="shared" si="2"/>
        <v>0.71022727272727271</v>
      </c>
      <c r="H173" s="556" t="s">
        <v>130</v>
      </c>
      <c r="I173" s="198" t="s">
        <v>18</v>
      </c>
      <c r="J173" s="457" t="s">
        <v>295</v>
      </c>
      <c r="K173" s="197" t="s">
        <v>475</v>
      </c>
      <c r="L173" s="553" t="s">
        <v>45</v>
      </c>
      <c r="M173" s="500"/>
      <c r="N173" s="501"/>
    </row>
    <row r="174" spans="1:14" x14ac:dyDescent="0.25">
      <c r="A174" s="196">
        <v>44732</v>
      </c>
      <c r="B174" s="197" t="s">
        <v>143</v>
      </c>
      <c r="C174" s="197" t="s">
        <v>143</v>
      </c>
      <c r="D174" s="198" t="s">
        <v>128</v>
      </c>
      <c r="E174" s="184">
        <v>2500</v>
      </c>
      <c r="F174" s="546">
        <v>3520</v>
      </c>
      <c r="G174" s="547">
        <f t="shared" si="2"/>
        <v>0.71022727272727271</v>
      </c>
      <c r="H174" s="556" t="s">
        <v>130</v>
      </c>
      <c r="I174" s="198" t="s">
        <v>18</v>
      </c>
      <c r="J174" s="457" t="s">
        <v>295</v>
      </c>
      <c r="K174" s="197" t="s">
        <v>475</v>
      </c>
      <c r="L174" s="553" t="s">
        <v>45</v>
      </c>
      <c r="M174" s="500"/>
      <c r="N174" s="501"/>
    </row>
    <row r="175" spans="1:14" x14ac:dyDescent="0.25">
      <c r="A175" s="196">
        <v>44732</v>
      </c>
      <c r="B175" s="197" t="s">
        <v>145</v>
      </c>
      <c r="C175" s="197" t="s">
        <v>146</v>
      </c>
      <c r="D175" s="198" t="s">
        <v>14</v>
      </c>
      <c r="E175" s="184">
        <v>6000</v>
      </c>
      <c r="F175" s="546">
        <v>3520</v>
      </c>
      <c r="G175" s="547">
        <f t="shared" si="2"/>
        <v>1.7045454545454546</v>
      </c>
      <c r="H175" s="556" t="s">
        <v>42</v>
      </c>
      <c r="I175" s="198" t="s">
        <v>18</v>
      </c>
      <c r="J175" s="620" t="s">
        <v>451</v>
      </c>
      <c r="K175" s="197" t="s">
        <v>475</v>
      </c>
      <c r="L175" s="553" t="s">
        <v>45</v>
      </c>
      <c r="M175" s="500"/>
      <c r="N175" s="501"/>
    </row>
    <row r="176" spans="1:14" x14ac:dyDescent="0.25">
      <c r="A176" s="196">
        <v>44732</v>
      </c>
      <c r="B176" s="197" t="s">
        <v>145</v>
      </c>
      <c r="C176" s="197" t="s">
        <v>146</v>
      </c>
      <c r="D176" s="198" t="s">
        <v>14</v>
      </c>
      <c r="E176" s="184">
        <v>4000</v>
      </c>
      <c r="F176" s="546">
        <v>3520</v>
      </c>
      <c r="G176" s="547">
        <f t="shared" si="2"/>
        <v>1.1363636363636365</v>
      </c>
      <c r="H176" s="556" t="s">
        <v>42</v>
      </c>
      <c r="I176" s="198" t="s">
        <v>18</v>
      </c>
      <c r="J176" s="620" t="s">
        <v>451</v>
      </c>
      <c r="K176" s="197" t="s">
        <v>475</v>
      </c>
      <c r="L176" s="553" t="s">
        <v>45</v>
      </c>
      <c r="M176" s="500"/>
      <c r="N176" s="501"/>
    </row>
    <row r="177" spans="1:14" x14ac:dyDescent="0.25">
      <c r="A177" s="196">
        <v>44732</v>
      </c>
      <c r="B177" s="197" t="s">
        <v>145</v>
      </c>
      <c r="C177" s="197" t="s">
        <v>146</v>
      </c>
      <c r="D177" s="198" t="s">
        <v>14</v>
      </c>
      <c r="E177" s="184">
        <v>4000</v>
      </c>
      <c r="F177" s="546">
        <v>3520</v>
      </c>
      <c r="G177" s="547">
        <f t="shared" si="2"/>
        <v>1.1363636363636365</v>
      </c>
      <c r="H177" s="556" t="s">
        <v>42</v>
      </c>
      <c r="I177" s="198" t="s">
        <v>18</v>
      </c>
      <c r="J177" s="620" t="s">
        <v>451</v>
      </c>
      <c r="K177" s="197" t="s">
        <v>475</v>
      </c>
      <c r="L177" s="553" t="s">
        <v>45</v>
      </c>
      <c r="M177" s="500"/>
      <c r="N177" s="501"/>
    </row>
    <row r="178" spans="1:14" x14ac:dyDescent="0.25">
      <c r="A178" s="196">
        <v>44732</v>
      </c>
      <c r="B178" s="197" t="s">
        <v>145</v>
      </c>
      <c r="C178" s="197" t="s">
        <v>146</v>
      </c>
      <c r="D178" s="198" t="s">
        <v>14</v>
      </c>
      <c r="E178" s="184">
        <v>4000</v>
      </c>
      <c r="F178" s="546">
        <v>3520</v>
      </c>
      <c r="G178" s="547">
        <f t="shared" si="2"/>
        <v>1.1363636363636365</v>
      </c>
      <c r="H178" s="556" t="s">
        <v>42</v>
      </c>
      <c r="I178" s="198" t="s">
        <v>18</v>
      </c>
      <c r="J178" s="620" t="s">
        <v>451</v>
      </c>
      <c r="K178" s="197" t="s">
        <v>475</v>
      </c>
      <c r="L178" s="553" t="s">
        <v>45</v>
      </c>
      <c r="M178" s="500"/>
      <c r="N178" s="501"/>
    </row>
    <row r="179" spans="1:14" x14ac:dyDescent="0.25">
      <c r="A179" s="196">
        <v>44732</v>
      </c>
      <c r="B179" s="197" t="s">
        <v>145</v>
      </c>
      <c r="C179" s="197" t="s">
        <v>146</v>
      </c>
      <c r="D179" s="198" t="s">
        <v>14</v>
      </c>
      <c r="E179" s="184">
        <v>4000</v>
      </c>
      <c r="F179" s="546">
        <v>3520</v>
      </c>
      <c r="G179" s="547">
        <f t="shared" si="2"/>
        <v>1.1363636363636365</v>
      </c>
      <c r="H179" s="556" t="s">
        <v>42</v>
      </c>
      <c r="I179" s="198" t="s">
        <v>18</v>
      </c>
      <c r="J179" s="620" t="s">
        <v>451</v>
      </c>
      <c r="K179" s="197" t="s">
        <v>475</v>
      </c>
      <c r="L179" s="553" t="s">
        <v>45</v>
      </c>
      <c r="M179" s="500"/>
      <c r="N179" s="501"/>
    </row>
    <row r="180" spans="1:14" x14ac:dyDescent="0.25">
      <c r="A180" s="196">
        <v>44732</v>
      </c>
      <c r="B180" s="177" t="s">
        <v>170</v>
      </c>
      <c r="C180" s="179" t="s">
        <v>171</v>
      </c>
      <c r="D180" s="189" t="s">
        <v>14</v>
      </c>
      <c r="E180" s="184">
        <v>60000</v>
      </c>
      <c r="F180" s="546">
        <v>3520</v>
      </c>
      <c r="G180" s="547">
        <f t="shared" si="2"/>
        <v>17.045454545454547</v>
      </c>
      <c r="H180" s="556" t="s">
        <v>42</v>
      </c>
      <c r="I180" s="198" t="s">
        <v>18</v>
      </c>
      <c r="J180" s="620" t="s">
        <v>451</v>
      </c>
      <c r="K180" s="197" t="s">
        <v>475</v>
      </c>
      <c r="L180" s="553" t="s">
        <v>45</v>
      </c>
      <c r="M180" s="500"/>
      <c r="N180" s="501"/>
    </row>
    <row r="181" spans="1:14" x14ac:dyDescent="0.25">
      <c r="A181" s="196">
        <v>44732</v>
      </c>
      <c r="B181" s="177" t="s">
        <v>190</v>
      </c>
      <c r="C181" s="179" t="s">
        <v>171</v>
      </c>
      <c r="D181" s="189" t="s">
        <v>127</v>
      </c>
      <c r="E181" s="184">
        <v>40000</v>
      </c>
      <c r="F181" s="546">
        <v>3520</v>
      </c>
      <c r="G181" s="547">
        <f t="shared" si="2"/>
        <v>11.363636363636363</v>
      </c>
      <c r="H181" s="556" t="s">
        <v>129</v>
      </c>
      <c r="I181" s="198" t="s">
        <v>18</v>
      </c>
      <c r="J181" s="207" t="s">
        <v>455</v>
      </c>
      <c r="K181" s="197" t="s">
        <v>475</v>
      </c>
      <c r="L181" s="553" t="s">
        <v>45</v>
      </c>
      <c r="M181" s="500"/>
      <c r="N181" s="501"/>
    </row>
    <row r="182" spans="1:14" x14ac:dyDescent="0.25">
      <c r="A182" s="196">
        <v>44732</v>
      </c>
      <c r="B182" s="177" t="s">
        <v>191</v>
      </c>
      <c r="C182" s="179" t="s">
        <v>171</v>
      </c>
      <c r="D182" s="189" t="s">
        <v>128</v>
      </c>
      <c r="E182" s="184">
        <v>50000</v>
      </c>
      <c r="F182" s="546">
        <v>3520</v>
      </c>
      <c r="G182" s="547">
        <f t="shared" si="2"/>
        <v>14.204545454545455</v>
      </c>
      <c r="H182" s="556" t="s">
        <v>130</v>
      </c>
      <c r="I182" s="198" t="s">
        <v>18</v>
      </c>
      <c r="J182" s="207" t="s">
        <v>455</v>
      </c>
      <c r="K182" s="197" t="s">
        <v>475</v>
      </c>
      <c r="L182" s="553" t="s">
        <v>45</v>
      </c>
      <c r="M182" s="500"/>
      <c r="N182" s="501"/>
    </row>
    <row r="183" spans="1:14" x14ac:dyDescent="0.25">
      <c r="A183" s="538">
        <v>44732</v>
      </c>
      <c r="B183" s="620" t="s">
        <v>196</v>
      </c>
      <c r="C183" s="620" t="s">
        <v>197</v>
      </c>
      <c r="D183" s="556" t="s">
        <v>81</v>
      </c>
      <c r="E183" s="621">
        <v>10000</v>
      </c>
      <c r="F183" s="546">
        <v>3520</v>
      </c>
      <c r="G183" s="547">
        <f t="shared" si="2"/>
        <v>2.8409090909090908</v>
      </c>
      <c r="H183" s="556" t="s">
        <v>311</v>
      </c>
      <c r="I183" s="198" t="s">
        <v>18</v>
      </c>
      <c r="J183" s="620" t="s">
        <v>456</v>
      </c>
      <c r="K183" s="197" t="s">
        <v>475</v>
      </c>
      <c r="L183" s="553" t="s">
        <v>45</v>
      </c>
      <c r="M183" s="500"/>
      <c r="N183" s="501"/>
    </row>
    <row r="184" spans="1:14" x14ac:dyDescent="0.25">
      <c r="A184" s="538">
        <v>44732</v>
      </c>
      <c r="B184" s="620" t="s">
        <v>420</v>
      </c>
      <c r="C184" s="620" t="s">
        <v>197</v>
      </c>
      <c r="D184" s="665" t="s">
        <v>81</v>
      </c>
      <c r="E184" s="621">
        <v>150000</v>
      </c>
      <c r="F184" s="546">
        <v>3520</v>
      </c>
      <c r="G184" s="547">
        <f t="shared" si="2"/>
        <v>42.613636363636367</v>
      </c>
      <c r="H184" s="556" t="s">
        <v>76</v>
      </c>
      <c r="I184" s="198" t="s">
        <v>18</v>
      </c>
      <c r="J184" s="620" t="s">
        <v>457</v>
      </c>
      <c r="K184" s="197" t="s">
        <v>475</v>
      </c>
      <c r="L184" s="553" t="s">
        <v>45</v>
      </c>
      <c r="M184" s="500"/>
      <c r="N184" s="501"/>
    </row>
    <row r="185" spans="1:14" x14ac:dyDescent="0.25">
      <c r="A185" s="196">
        <v>44732</v>
      </c>
      <c r="B185" s="179" t="s">
        <v>305</v>
      </c>
      <c r="C185" s="179" t="s">
        <v>179</v>
      </c>
      <c r="D185" s="205" t="s">
        <v>81</v>
      </c>
      <c r="E185" s="192">
        <v>28000</v>
      </c>
      <c r="F185" s="546">
        <v>3520</v>
      </c>
      <c r="G185" s="547">
        <f t="shared" si="2"/>
        <v>7.9545454545454541</v>
      </c>
      <c r="H185" s="556" t="s">
        <v>42</v>
      </c>
      <c r="I185" s="198" t="s">
        <v>18</v>
      </c>
      <c r="J185" s="620" t="s">
        <v>458</v>
      </c>
      <c r="K185" s="197" t="s">
        <v>475</v>
      </c>
      <c r="L185" s="553" t="s">
        <v>45</v>
      </c>
      <c r="M185" s="500"/>
      <c r="N185" s="501"/>
    </row>
    <row r="186" spans="1:14" x14ac:dyDescent="0.25">
      <c r="A186" s="196">
        <v>44732</v>
      </c>
      <c r="B186" s="179" t="s">
        <v>312</v>
      </c>
      <c r="C186" s="179" t="s">
        <v>314</v>
      </c>
      <c r="D186" s="205" t="s">
        <v>81</v>
      </c>
      <c r="E186" s="192">
        <v>319000</v>
      </c>
      <c r="F186" s="546">
        <v>3520</v>
      </c>
      <c r="G186" s="547">
        <f t="shared" si="2"/>
        <v>90.625</v>
      </c>
      <c r="H186" s="556" t="s">
        <v>42</v>
      </c>
      <c r="I186" s="198" t="s">
        <v>18</v>
      </c>
      <c r="J186" s="620" t="s">
        <v>459</v>
      </c>
      <c r="K186" s="197" t="s">
        <v>475</v>
      </c>
      <c r="L186" s="553" t="s">
        <v>45</v>
      </c>
      <c r="M186" s="500"/>
      <c r="N186" s="501"/>
    </row>
    <row r="187" spans="1:14" x14ac:dyDescent="0.25">
      <c r="A187" s="196">
        <v>44732</v>
      </c>
      <c r="B187" s="179" t="s">
        <v>306</v>
      </c>
      <c r="C187" s="179" t="s">
        <v>179</v>
      </c>
      <c r="D187" s="205" t="s">
        <v>81</v>
      </c>
      <c r="E187" s="192">
        <v>38000</v>
      </c>
      <c r="F187" s="546">
        <v>3520</v>
      </c>
      <c r="G187" s="547">
        <f t="shared" si="2"/>
        <v>10.795454545454545</v>
      </c>
      <c r="H187" s="556" t="s">
        <v>42</v>
      </c>
      <c r="I187" s="198" t="s">
        <v>18</v>
      </c>
      <c r="J187" s="620" t="s">
        <v>460</v>
      </c>
      <c r="K187" s="197" t="s">
        <v>475</v>
      </c>
      <c r="L187" s="553" t="s">
        <v>45</v>
      </c>
      <c r="M187" s="500"/>
      <c r="N187" s="501"/>
    </row>
    <row r="188" spans="1:14" x14ac:dyDescent="0.25">
      <c r="A188" s="196">
        <v>44732</v>
      </c>
      <c r="B188" s="179" t="s">
        <v>307</v>
      </c>
      <c r="C188" s="179" t="s">
        <v>179</v>
      </c>
      <c r="D188" s="205" t="s">
        <v>81</v>
      </c>
      <c r="E188" s="192">
        <v>28500</v>
      </c>
      <c r="F188" s="546">
        <v>3520</v>
      </c>
      <c r="G188" s="547">
        <f t="shared" si="2"/>
        <v>8.0965909090909083</v>
      </c>
      <c r="H188" s="556" t="s">
        <v>42</v>
      </c>
      <c r="I188" s="198" t="s">
        <v>18</v>
      </c>
      <c r="J188" s="620" t="s">
        <v>460</v>
      </c>
      <c r="K188" s="197" t="s">
        <v>475</v>
      </c>
      <c r="L188" s="553" t="s">
        <v>45</v>
      </c>
      <c r="M188" s="500"/>
      <c r="N188" s="501"/>
    </row>
    <row r="189" spans="1:14" x14ac:dyDescent="0.25">
      <c r="A189" s="196">
        <v>44732</v>
      </c>
      <c r="B189" s="179" t="s">
        <v>308</v>
      </c>
      <c r="C189" s="179" t="s">
        <v>179</v>
      </c>
      <c r="D189" s="205" t="s">
        <v>81</v>
      </c>
      <c r="E189" s="192">
        <v>18000</v>
      </c>
      <c r="F189" s="373">
        <v>3520</v>
      </c>
      <c r="G189" s="335">
        <f t="shared" si="2"/>
        <v>5.1136363636363633</v>
      </c>
      <c r="H189" s="556" t="s">
        <v>42</v>
      </c>
      <c r="I189" s="198" t="s">
        <v>18</v>
      </c>
      <c r="J189" s="620" t="s">
        <v>461</v>
      </c>
      <c r="K189" s="197" t="s">
        <v>475</v>
      </c>
      <c r="L189" s="553" t="s">
        <v>45</v>
      </c>
      <c r="M189" s="500"/>
      <c r="N189" s="501"/>
    </row>
    <row r="190" spans="1:14" x14ac:dyDescent="0.25">
      <c r="A190" s="196">
        <v>44732</v>
      </c>
      <c r="B190" s="179" t="s">
        <v>309</v>
      </c>
      <c r="C190" s="179" t="s">
        <v>179</v>
      </c>
      <c r="D190" s="205" t="s">
        <v>81</v>
      </c>
      <c r="E190" s="192">
        <v>13500</v>
      </c>
      <c r="F190" s="373">
        <v>3520</v>
      </c>
      <c r="G190" s="335">
        <f t="shared" si="2"/>
        <v>3.8352272727272729</v>
      </c>
      <c r="H190" s="556" t="s">
        <v>42</v>
      </c>
      <c r="I190" s="198" t="s">
        <v>18</v>
      </c>
      <c r="J190" s="620" t="s">
        <v>461</v>
      </c>
      <c r="K190" s="197" t="s">
        <v>475</v>
      </c>
      <c r="L190" s="553" t="s">
        <v>45</v>
      </c>
      <c r="M190" s="500"/>
      <c r="N190" s="501"/>
    </row>
    <row r="191" spans="1:14" x14ac:dyDescent="0.25">
      <c r="A191" s="196">
        <v>44732</v>
      </c>
      <c r="B191" s="179" t="s">
        <v>313</v>
      </c>
      <c r="C191" s="179" t="s">
        <v>179</v>
      </c>
      <c r="D191" s="179" t="s">
        <v>81</v>
      </c>
      <c r="E191" s="192">
        <v>6600</v>
      </c>
      <c r="F191" s="373">
        <v>3520</v>
      </c>
      <c r="G191" s="335">
        <f t="shared" si="2"/>
        <v>1.875</v>
      </c>
      <c r="H191" s="556" t="s">
        <v>42</v>
      </c>
      <c r="I191" s="198" t="s">
        <v>18</v>
      </c>
      <c r="J191" s="620" t="s">
        <v>461</v>
      </c>
      <c r="K191" s="197" t="s">
        <v>475</v>
      </c>
      <c r="L191" s="553" t="s">
        <v>45</v>
      </c>
      <c r="M191" s="500"/>
      <c r="N191" s="501"/>
    </row>
    <row r="192" spans="1:14" x14ac:dyDescent="0.25">
      <c r="A192" s="196">
        <v>44732</v>
      </c>
      <c r="B192" s="177" t="s">
        <v>310</v>
      </c>
      <c r="C192" s="177" t="s">
        <v>179</v>
      </c>
      <c r="D192" s="177" t="s">
        <v>81</v>
      </c>
      <c r="E192" s="430">
        <v>84900</v>
      </c>
      <c r="F192" s="373">
        <v>3520</v>
      </c>
      <c r="G192" s="335">
        <f t="shared" si="2"/>
        <v>24.119318181818183</v>
      </c>
      <c r="H192" s="556" t="s">
        <v>42</v>
      </c>
      <c r="I192" s="198" t="s">
        <v>18</v>
      </c>
      <c r="J192" s="620" t="s">
        <v>462</v>
      </c>
      <c r="K192" s="197" t="s">
        <v>475</v>
      </c>
      <c r="L192" s="553" t="s">
        <v>45</v>
      </c>
      <c r="M192" s="500"/>
      <c r="N192" s="501"/>
    </row>
    <row r="193" spans="1:14" x14ac:dyDescent="0.25">
      <c r="A193" s="538">
        <v>44732</v>
      </c>
      <c r="B193" s="620" t="s">
        <v>196</v>
      </c>
      <c r="C193" s="620" t="s">
        <v>197</v>
      </c>
      <c r="D193" s="556" t="s">
        <v>81</v>
      </c>
      <c r="E193" s="621">
        <v>2000</v>
      </c>
      <c r="F193" s="373">
        <v>3520</v>
      </c>
      <c r="G193" s="335">
        <f t="shared" si="2"/>
        <v>0.56818181818181823</v>
      </c>
      <c r="H193" s="556" t="s">
        <v>76</v>
      </c>
      <c r="I193" s="198" t="s">
        <v>18</v>
      </c>
      <c r="J193" s="620" t="s">
        <v>463</v>
      </c>
      <c r="K193" s="197" t="s">
        <v>475</v>
      </c>
      <c r="L193" s="553" t="s">
        <v>45</v>
      </c>
      <c r="M193" s="500"/>
      <c r="N193" s="501"/>
    </row>
    <row r="194" spans="1:14" x14ac:dyDescent="0.25">
      <c r="A194" s="182">
        <v>44733</v>
      </c>
      <c r="B194" s="179" t="s">
        <v>145</v>
      </c>
      <c r="C194" s="179" t="s">
        <v>146</v>
      </c>
      <c r="D194" s="198" t="s">
        <v>128</v>
      </c>
      <c r="E194" s="192">
        <v>8000</v>
      </c>
      <c r="F194" s="373">
        <v>3520</v>
      </c>
      <c r="G194" s="335">
        <f t="shared" si="2"/>
        <v>2.2727272727272729</v>
      </c>
      <c r="H194" s="556" t="s">
        <v>130</v>
      </c>
      <c r="I194" s="198" t="s">
        <v>18</v>
      </c>
      <c r="J194" s="457" t="s">
        <v>317</v>
      </c>
      <c r="K194" s="197" t="s">
        <v>475</v>
      </c>
      <c r="L194" s="553" t="s">
        <v>45</v>
      </c>
      <c r="M194" s="500"/>
      <c r="N194" s="501"/>
    </row>
    <row r="195" spans="1:14" x14ac:dyDescent="0.25">
      <c r="A195" s="182">
        <v>44733</v>
      </c>
      <c r="B195" s="179" t="s">
        <v>145</v>
      </c>
      <c r="C195" s="179" t="s">
        <v>146</v>
      </c>
      <c r="D195" s="198" t="s">
        <v>128</v>
      </c>
      <c r="E195" s="192">
        <v>5000</v>
      </c>
      <c r="F195" s="373">
        <v>3520</v>
      </c>
      <c r="G195" s="335">
        <f t="shared" si="2"/>
        <v>1.4204545454545454</v>
      </c>
      <c r="H195" s="556" t="s">
        <v>130</v>
      </c>
      <c r="I195" s="198" t="s">
        <v>18</v>
      </c>
      <c r="J195" s="457" t="s">
        <v>317</v>
      </c>
      <c r="K195" s="197" t="s">
        <v>475</v>
      </c>
      <c r="L195" s="553" t="s">
        <v>45</v>
      </c>
      <c r="M195" s="500"/>
      <c r="N195" s="501"/>
    </row>
    <row r="196" spans="1:14" x14ac:dyDescent="0.25">
      <c r="A196" s="182">
        <v>44733</v>
      </c>
      <c r="B196" s="179" t="s">
        <v>145</v>
      </c>
      <c r="C196" s="179" t="s">
        <v>146</v>
      </c>
      <c r="D196" s="198" t="s">
        <v>128</v>
      </c>
      <c r="E196" s="192">
        <v>5000</v>
      </c>
      <c r="F196" s="373">
        <v>3520</v>
      </c>
      <c r="G196" s="335">
        <f t="shared" si="2"/>
        <v>1.4204545454545454</v>
      </c>
      <c r="H196" s="556" t="s">
        <v>130</v>
      </c>
      <c r="I196" s="198" t="s">
        <v>18</v>
      </c>
      <c r="J196" s="457" t="s">
        <v>317</v>
      </c>
      <c r="K196" s="197" t="s">
        <v>475</v>
      </c>
      <c r="L196" s="553" t="s">
        <v>45</v>
      </c>
      <c r="M196" s="500"/>
      <c r="N196" s="501"/>
    </row>
    <row r="197" spans="1:14" x14ac:dyDescent="0.25">
      <c r="A197" s="182">
        <v>44733</v>
      </c>
      <c r="B197" s="179" t="s">
        <v>145</v>
      </c>
      <c r="C197" s="179" t="s">
        <v>146</v>
      </c>
      <c r="D197" s="198" t="s">
        <v>128</v>
      </c>
      <c r="E197" s="192">
        <v>20000</v>
      </c>
      <c r="F197" s="373">
        <v>3520</v>
      </c>
      <c r="G197" s="335">
        <f t="shared" si="2"/>
        <v>5.6818181818181817</v>
      </c>
      <c r="H197" s="556" t="s">
        <v>130</v>
      </c>
      <c r="I197" s="198" t="s">
        <v>18</v>
      </c>
      <c r="J197" s="457" t="s">
        <v>317</v>
      </c>
      <c r="K197" s="197" t="s">
        <v>475</v>
      </c>
      <c r="L197" s="553" t="s">
        <v>45</v>
      </c>
      <c r="M197" s="500"/>
      <c r="N197" s="501"/>
    </row>
    <row r="198" spans="1:14" x14ac:dyDescent="0.25">
      <c r="A198" s="182">
        <v>44733</v>
      </c>
      <c r="B198" s="179" t="s">
        <v>145</v>
      </c>
      <c r="C198" s="179" t="s">
        <v>146</v>
      </c>
      <c r="D198" s="198" t="s">
        <v>128</v>
      </c>
      <c r="E198" s="192">
        <v>12000</v>
      </c>
      <c r="F198" s="373">
        <v>3520</v>
      </c>
      <c r="G198" s="335">
        <f t="shared" si="2"/>
        <v>3.4090909090909092</v>
      </c>
      <c r="H198" s="556" t="s">
        <v>130</v>
      </c>
      <c r="I198" s="198" t="s">
        <v>18</v>
      </c>
      <c r="J198" s="457" t="s">
        <v>317</v>
      </c>
      <c r="K198" s="197" t="s">
        <v>475</v>
      </c>
      <c r="L198" s="553" t="s">
        <v>45</v>
      </c>
      <c r="M198" s="500"/>
      <c r="N198" s="501"/>
    </row>
    <row r="199" spans="1:14" x14ac:dyDescent="0.25">
      <c r="A199" s="182">
        <v>44733</v>
      </c>
      <c r="B199" s="179" t="s">
        <v>143</v>
      </c>
      <c r="C199" s="179" t="s">
        <v>143</v>
      </c>
      <c r="D199" s="198" t="s">
        <v>128</v>
      </c>
      <c r="E199" s="192">
        <v>3000</v>
      </c>
      <c r="F199" s="373">
        <v>3520</v>
      </c>
      <c r="G199" s="335">
        <f t="shared" ref="G199:G262" si="3">E199/F199</f>
        <v>0.85227272727272729</v>
      </c>
      <c r="H199" s="556" t="s">
        <v>130</v>
      </c>
      <c r="I199" s="198" t="s">
        <v>18</v>
      </c>
      <c r="J199" s="457" t="s">
        <v>317</v>
      </c>
      <c r="K199" s="197" t="s">
        <v>475</v>
      </c>
      <c r="L199" s="553" t="s">
        <v>45</v>
      </c>
      <c r="M199" s="500"/>
      <c r="N199" s="501"/>
    </row>
    <row r="200" spans="1:14" x14ac:dyDescent="0.25">
      <c r="A200" s="182">
        <v>44733</v>
      </c>
      <c r="B200" s="179" t="s">
        <v>143</v>
      </c>
      <c r="C200" s="179" t="s">
        <v>143</v>
      </c>
      <c r="D200" s="198" t="s">
        <v>128</v>
      </c>
      <c r="E200" s="192">
        <v>3000</v>
      </c>
      <c r="F200" s="373">
        <v>3520</v>
      </c>
      <c r="G200" s="335">
        <f t="shared" si="3"/>
        <v>0.85227272727272729</v>
      </c>
      <c r="H200" s="556" t="s">
        <v>130</v>
      </c>
      <c r="I200" s="198" t="s">
        <v>18</v>
      </c>
      <c r="J200" s="457" t="s">
        <v>317</v>
      </c>
      <c r="K200" s="197" t="s">
        <v>475</v>
      </c>
      <c r="L200" s="553" t="s">
        <v>45</v>
      </c>
      <c r="M200" s="500"/>
      <c r="N200" s="501"/>
    </row>
    <row r="201" spans="1:14" x14ac:dyDescent="0.25">
      <c r="A201" s="182">
        <v>44733</v>
      </c>
      <c r="B201" s="177" t="s">
        <v>143</v>
      </c>
      <c r="C201" s="179" t="s">
        <v>143</v>
      </c>
      <c r="D201" s="198" t="s">
        <v>128</v>
      </c>
      <c r="E201" s="430">
        <v>2000</v>
      </c>
      <c r="F201" s="373">
        <v>3520</v>
      </c>
      <c r="G201" s="335">
        <f t="shared" si="3"/>
        <v>0.56818181818181823</v>
      </c>
      <c r="H201" s="556" t="s">
        <v>130</v>
      </c>
      <c r="I201" s="198" t="s">
        <v>18</v>
      </c>
      <c r="J201" s="457" t="s">
        <v>317</v>
      </c>
      <c r="K201" s="197" t="s">
        <v>475</v>
      </c>
      <c r="L201" s="553" t="s">
        <v>45</v>
      </c>
      <c r="M201" s="500"/>
      <c r="N201" s="501"/>
    </row>
    <row r="202" spans="1:14" x14ac:dyDescent="0.25">
      <c r="A202" s="196">
        <v>44733</v>
      </c>
      <c r="B202" s="179" t="s">
        <v>145</v>
      </c>
      <c r="C202" s="179" t="s">
        <v>146</v>
      </c>
      <c r="D202" s="205" t="s">
        <v>127</v>
      </c>
      <c r="E202" s="192">
        <v>4000</v>
      </c>
      <c r="F202" s="373">
        <v>3520</v>
      </c>
      <c r="G202" s="335">
        <f t="shared" si="3"/>
        <v>1.1363636363636365</v>
      </c>
      <c r="H202" s="556" t="s">
        <v>129</v>
      </c>
      <c r="I202" s="198" t="s">
        <v>18</v>
      </c>
      <c r="J202" s="457" t="s">
        <v>327</v>
      </c>
      <c r="K202" s="197" t="s">
        <v>475</v>
      </c>
      <c r="L202" s="553" t="s">
        <v>45</v>
      </c>
      <c r="M202" s="500"/>
      <c r="N202" s="501"/>
    </row>
    <row r="203" spans="1:14" x14ac:dyDescent="0.25">
      <c r="A203" s="196">
        <v>44733</v>
      </c>
      <c r="B203" s="179" t="s">
        <v>145</v>
      </c>
      <c r="C203" s="179" t="s">
        <v>146</v>
      </c>
      <c r="D203" s="205" t="s">
        <v>127</v>
      </c>
      <c r="E203" s="192">
        <v>4000</v>
      </c>
      <c r="F203" s="373">
        <v>3520</v>
      </c>
      <c r="G203" s="335">
        <f t="shared" si="3"/>
        <v>1.1363636363636365</v>
      </c>
      <c r="H203" s="556" t="s">
        <v>129</v>
      </c>
      <c r="I203" s="198" t="s">
        <v>18</v>
      </c>
      <c r="J203" s="457" t="s">
        <v>327</v>
      </c>
      <c r="K203" s="197" t="s">
        <v>475</v>
      </c>
      <c r="L203" s="553" t="s">
        <v>45</v>
      </c>
      <c r="M203" s="500"/>
      <c r="N203" s="501"/>
    </row>
    <row r="204" spans="1:14" x14ac:dyDescent="0.25">
      <c r="A204" s="196">
        <v>44733</v>
      </c>
      <c r="B204" s="179" t="s">
        <v>145</v>
      </c>
      <c r="C204" s="179" t="s">
        <v>146</v>
      </c>
      <c r="D204" s="205" t="s">
        <v>127</v>
      </c>
      <c r="E204" s="184">
        <v>1000</v>
      </c>
      <c r="F204" s="373">
        <v>3520</v>
      </c>
      <c r="G204" s="335">
        <f t="shared" si="3"/>
        <v>0.28409090909090912</v>
      </c>
      <c r="H204" s="556" t="s">
        <v>129</v>
      </c>
      <c r="I204" s="198" t="s">
        <v>18</v>
      </c>
      <c r="J204" s="457" t="s">
        <v>327</v>
      </c>
      <c r="K204" s="197" t="s">
        <v>475</v>
      </c>
      <c r="L204" s="553" t="s">
        <v>45</v>
      </c>
      <c r="M204" s="500"/>
      <c r="N204" s="501"/>
    </row>
    <row r="205" spans="1:14" x14ac:dyDescent="0.25">
      <c r="A205" s="196">
        <v>44733</v>
      </c>
      <c r="B205" s="179" t="s">
        <v>145</v>
      </c>
      <c r="C205" s="179" t="s">
        <v>146</v>
      </c>
      <c r="D205" s="205" t="s">
        <v>127</v>
      </c>
      <c r="E205" s="184">
        <v>3000</v>
      </c>
      <c r="F205" s="373">
        <v>3520</v>
      </c>
      <c r="G205" s="335">
        <f t="shared" si="3"/>
        <v>0.85227272727272729</v>
      </c>
      <c r="H205" s="556" t="s">
        <v>129</v>
      </c>
      <c r="I205" s="198" t="s">
        <v>18</v>
      </c>
      <c r="J205" s="457" t="s">
        <v>327</v>
      </c>
      <c r="K205" s="197" t="s">
        <v>475</v>
      </c>
      <c r="L205" s="553" t="s">
        <v>45</v>
      </c>
      <c r="M205" s="500"/>
      <c r="N205" s="501"/>
    </row>
    <row r="206" spans="1:14" x14ac:dyDescent="0.25">
      <c r="A206" s="196">
        <v>44733</v>
      </c>
      <c r="B206" s="179" t="s">
        <v>145</v>
      </c>
      <c r="C206" s="179" t="s">
        <v>146</v>
      </c>
      <c r="D206" s="205" t="s">
        <v>127</v>
      </c>
      <c r="E206" s="184">
        <v>3000</v>
      </c>
      <c r="F206" s="373">
        <v>3520</v>
      </c>
      <c r="G206" s="335">
        <f t="shared" si="3"/>
        <v>0.85227272727272729</v>
      </c>
      <c r="H206" s="556" t="s">
        <v>129</v>
      </c>
      <c r="I206" s="198" t="s">
        <v>18</v>
      </c>
      <c r="J206" s="457" t="s">
        <v>327</v>
      </c>
      <c r="K206" s="197" t="s">
        <v>475</v>
      </c>
      <c r="L206" s="553" t="s">
        <v>45</v>
      </c>
      <c r="M206" s="500"/>
      <c r="N206" s="501"/>
    </row>
    <row r="207" spans="1:14" x14ac:dyDescent="0.25">
      <c r="A207" s="196">
        <v>44733</v>
      </c>
      <c r="B207" s="179" t="s">
        <v>145</v>
      </c>
      <c r="C207" s="179" t="s">
        <v>146</v>
      </c>
      <c r="D207" s="205" t="s">
        <v>127</v>
      </c>
      <c r="E207" s="184">
        <v>4000</v>
      </c>
      <c r="F207" s="373">
        <v>3520</v>
      </c>
      <c r="G207" s="335">
        <f t="shared" si="3"/>
        <v>1.1363636363636365</v>
      </c>
      <c r="H207" s="556" t="s">
        <v>129</v>
      </c>
      <c r="I207" s="198" t="s">
        <v>18</v>
      </c>
      <c r="J207" s="457" t="s">
        <v>327</v>
      </c>
      <c r="K207" s="197" t="s">
        <v>475</v>
      </c>
      <c r="L207" s="553" t="s">
        <v>45</v>
      </c>
      <c r="M207" s="500"/>
      <c r="N207" s="501"/>
    </row>
    <row r="208" spans="1:14" x14ac:dyDescent="0.25">
      <c r="A208" s="196">
        <v>44733</v>
      </c>
      <c r="B208" s="179" t="s">
        <v>145</v>
      </c>
      <c r="C208" s="179" t="s">
        <v>146</v>
      </c>
      <c r="D208" s="205" t="s">
        <v>127</v>
      </c>
      <c r="E208" s="184">
        <v>5000</v>
      </c>
      <c r="F208" s="373">
        <v>3520</v>
      </c>
      <c r="G208" s="335">
        <f t="shared" si="3"/>
        <v>1.4204545454545454</v>
      </c>
      <c r="H208" s="556" t="s">
        <v>129</v>
      </c>
      <c r="I208" s="198" t="s">
        <v>18</v>
      </c>
      <c r="J208" s="457" t="s">
        <v>327</v>
      </c>
      <c r="K208" s="197" t="s">
        <v>475</v>
      </c>
      <c r="L208" s="553" t="s">
        <v>45</v>
      </c>
      <c r="M208" s="500"/>
      <c r="N208" s="501"/>
    </row>
    <row r="209" spans="1:14" x14ac:dyDescent="0.25">
      <c r="A209" s="196">
        <v>44734</v>
      </c>
      <c r="B209" s="179" t="s">
        <v>145</v>
      </c>
      <c r="C209" s="179" t="s">
        <v>146</v>
      </c>
      <c r="D209" s="205" t="s">
        <v>128</v>
      </c>
      <c r="E209" s="184">
        <v>8000</v>
      </c>
      <c r="F209" s="373">
        <v>3520</v>
      </c>
      <c r="G209" s="335">
        <f t="shared" si="3"/>
        <v>2.2727272727272729</v>
      </c>
      <c r="H209" s="556" t="s">
        <v>130</v>
      </c>
      <c r="I209" s="198" t="s">
        <v>18</v>
      </c>
      <c r="J209" s="457" t="s">
        <v>328</v>
      </c>
      <c r="K209" s="197" t="s">
        <v>475</v>
      </c>
      <c r="L209" s="553" t="s">
        <v>45</v>
      </c>
      <c r="M209" s="500"/>
      <c r="N209" s="501"/>
    </row>
    <row r="210" spans="1:14" x14ac:dyDescent="0.25">
      <c r="A210" s="182">
        <v>44734</v>
      </c>
      <c r="B210" s="177" t="s">
        <v>145</v>
      </c>
      <c r="C210" s="177" t="s">
        <v>146</v>
      </c>
      <c r="D210" s="177" t="s">
        <v>128</v>
      </c>
      <c r="E210" s="430">
        <v>10000</v>
      </c>
      <c r="F210" s="373">
        <v>3520</v>
      </c>
      <c r="G210" s="335">
        <f t="shared" si="3"/>
        <v>2.8409090909090908</v>
      </c>
      <c r="H210" s="556" t="s">
        <v>130</v>
      </c>
      <c r="I210" s="198" t="s">
        <v>18</v>
      </c>
      <c r="J210" s="457" t="s">
        <v>328</v>
      </c>
      <c r="K210" s="197" t="s">
        <v>475</v>
      </c>
      <c r="L210" s="553" t="s">
        <v>45</v>
      </c>
      <c r="M210" s="500"/>
      <c r="N210" s="501"/>
    </row>
    <row r="211" spans="1:14" x14ac:dyDescent="0.25">
      <c r="A211" s="182">
        <v>44734</v>
      </c>
      <c r="B211" s="177" t="s">
        <v>145</v>
      </c>
      <c r="C211" s="177" t="s">
        <v>146</v>
      </c>
      <c r="D211" s="177" t="s">
        <v>128</v>
      </c>
      <c r="E211" s="430">
        <v>10000</v>
      </c>
      <c r="F211" s="373">
        <v>3520</v>
      </c>
      <c r="G211" s="335">
        <f t="shared" si="3"/>
        <v>2.8409090909090908</v>
      </c>
      <c r="H211" s="556" t="s">
        <v>130</v>
      </c>
      <c r="I211" s="198" t="s">
        <v>18</v>
      </c>
      <c r="J211" s="457" t="s">
        <v>328</v>
      </c>
      <c r="K211" s="197" t="s">
        <v>475</v>
      </c>
      <c r="L211" s="553" t="s">
        <v>45</v>
      </c>
      <c r="M211" s="500"/>
      <c r="N211" s="501"/>
    </row>
    <row r="212" spans="1:14" x14ac:dyDescent="0.25">
      <c r="A212" s="182">
        <v>44734</v>
      </c>
      <c r="B212" s="177" t="s">
        <v>145</v>
      </c>
      <c r="C212" s="177" t="s">
        <v>146</v>
      </c>
      <c r="D212" s="177" t="s">
        <v>128</v>
      </c>
      <c r="E212" s="430">
        <v>10000</v>
      </c>
      <c r="F212" s="373">
        <v>3520</v>
      </c>
      <c r="G212" s="335">
        <f t="shared" si="3"/>
        <v>2.8409090909090908</v>
      </c>
      <c r="H212" s="556" t="s">
        <v>130</v>
      </c>
      <c r="I212" s="198" t="s">
        <v>18</v>
      </c>
      <c r="J212" s="457" t="s">
        <v>328</v>
      </c>
      <c r="K212" s="197" t="s">
        <v>475</v>
      </c>
      <c r="L212" s="553" t="s">
        <v>45</v>
      </c>
      <c r="M212" s="500"/>
      <c r="N212" s="501"/>
    </row>
    <row r="213" spans="1:14" x14ac:dyDescent="0.25">
      <c r="A213" s="182">
        <v>44734</v>
      </c>
      <c r="B213" s="177" t="s">
        <v>145</v>
      </c>
      <c r="C213" s="177" t="s">
        <v>146</v>
      </c>
      <c r="D213" s="177" t="s">
        <v>128</v>
      </c>
      <c r="E213" s="430">
        <v>10000</v>
      </c>
      <c r="F213" s="373">
        <v>3520</v>
      </c>
      <c r="G213" s="335">
        <f t="shared" si="3"/>
        <v>2.8409090909090908</v>
      </c>
      <c r="H213" s="556" t="s">
        <v>130</v>
      </c>
      <c r="I213" s="198" t="s">
        <v>18</v>
      </c>
      <c r="J213" s="457" t="s">
        <v>328</v>
      </c>
      <c r="K213" s="197" t="s">
        <v>475</v>
      </c>
      <c r="L213" s="553" t="s">
        <v>45</v>
      </c>
      <c r="M213" s="500"/>
      <c r="N213" s="501"/>
    </row>
    <row r="214" spans="1:14" x14ac:dyDescent="0.25">
      <c r="A214" s="182">
        <v>44734</v>
      </c>
      <c r="B214" s="177" t="s">
        <v>143</v>
      </c>
      <c r="C214" s="177" t="s">
        <v>143</v>
      </c>
      <c r="D214" s="177" t="s">
        <v>128</v>
      </c>
      <c r="E214" s="430">
        <v>2000</v>
      </c>
      <c r="F214" s="373">
        <v>3520</v>
      </c>
      <c r="G214" s="335">
        <f t="shared" si="3"/>
        <v>0.56818181818181823</v>
      </c>
      <c r="H214" s="556" t="s">
        <v>130</v>
      </c>
      <c r="I214" s="198" t="s">
        <v>18</v>
      </c>
      <c r="J214" s="457" t="s">
        <v>328</v>
      </c>
      <c r="K214" s="197" t="s">
        <v>475</v>
      </c>
      <c r="L214" s="553" t="s">
        <v>45</v>
      </c>
      <c r="M214" s="500"/>
      <c r="N214" s="501"/>
    </row>
    <row r="215" spans="1:14" x14ac:dyDescent="0.25">
      <c r="A215" s="182">
        <v>44734</v>
      </c>
      <c r="B215" s="177" t="s">
        <v>143</v>
      </c>
      <c r="C215" s="177" t="s">
        <v>143</v>
      </c>
      <c r="D215" s="177" t="s">
        <v>128</v>
      </c>
      <c r="E215" s="430">
        <v>2000</v>
      </c>
      <c r="F215" s="373">
        <v>3520</v>
      </c>
      <c r="G215" s="335">
        <f t="shared" si="3"/>
        <v>0.56818181818181823</v>
      </c>
      <c r="H215" s="556" t="s">
        <v>130</v>
      </c>
      <c r="I215" s="198" t="s">
        <v>18</v>
      </c>
      <c r="J215" s="457" t="s">
        <v>328</v>
      </c>
      <c r="K215" s="197" t="s">
        <v>475</v>
      </c>
      <c r="L215" s="553" t="s">
        <v>45</v>
      </c>
      <c r="M215" s="500"/>
      <c r="N215" s="501"/>
    </row>
    <row r="216" spans="1:14" x14ac:dyDescent="0.25">
      <c r="A216" s="182">
        <v>44734</v>
      </c>
      <c r="B216" s="177" t="s">
        <v>143</v>
      </c>
      <c r="C216" s="177" t="s">
        <v>143</v>
      </c>
      <c r="D216" s="177" t="s">
        <v>128</v>
      </c>
      <c r="E216" s="430">
        <v>2000</v>
      </c>
      <c r="F216" s="373">
        <v>3520</v>
      </c>
      <c r="G216" s="335">
        <f t="shared" si="3"/>
        <v>0.56818181818181823</v>
      </c>
      <c r="H216" s="556" t="s">
        <v>130</v>
      </c>
      <c r="I216" s="198" t="s">
        <v>18</v>
      </c>
      <c r="J216" s="457" t="s">
        <v>328</v>
      </c>
      <c r="K216" s="197" t="s">
        <v>475</v>
      </c>
      <c r="L216" s="553" t="s">
        <v>45</v>
      </c>
      <c r="M216" s="500"/>
      <c r="N216" s="501"/>
    </row>
    <row r="217" spans="1:14" x14ac:dyDescent="0.25">
      <c r="A217" s="182">
        <v>44734</v>
      </c>
      <c r="B217" s="177" t="s">
        <v>143</v>
      </c>
      <c r="C217" s="177" t="s">
        <v>143</v>
      </c>
      <c r="D217" s="177" t="s">
        <v>128</v>
      </c>
      <c r="E217" s="430">
        <v>2000</v>
      </c>
      <c r="F217" s="373">
        <v>3520</v>
      </c>
      <c r="G217" s="335">
        <f t="shared" si="3"/>
        <v>0.56818181818181823</v>
      </c>
      <c r="H217" s="556" t="s">
        <v>130</v>
      </c>
      <c r="I217" s="198" t="s">
        <v>18</v>
      </c>
      <c r="J217" s="457" t="s">
        <v>328</v>
      </c>
      <c r="K217" s="197" t="s">
        <v>475</v>
      </c>
      <c r="L217" s="553" t="s">
        <v>45</v>
      </c>
      <c r="M217" s="500"/>
      <c r="N217" s="501"/>
    </row>
    <row r="218" spans="1:14" x14ac:dyDescent="0.25">
      <c r="A218" s="182">
        <v>44734</v>
      </c>
      <c r="B218" s="177" t="s">
        <v>143</v>
      </c>
      <c r="C218" s="177" t="s">
        <v>143</v>
      </c>
      <c r="D218" s="177" t="s">
        <v>128</v>
      </c>
      <c r="E218" s="430">
        <v>2000</v>
      </c>
      <c r="F218" s="373">
        <v>3520</v>
      </c>
      <c r="G218" s="335">
        <f t="shared" si="3"/>
        <v>0.56818181818181823</v>
      </c>
      <c r="H218" s="556" t="s">
        <v>130</v>
      </c>
      <c r="I218" s="198" t="s">
        <v>18</v>
      </c>
      <c r="J218" s="457" t="s">
        <v>328</v>
      </c>
      <c r="K218" s="197" t="s">
        <v>475</v>
      </c>
      <c r="L218" s="553" t="s">
        <v>45</v>
      </c>
      <c r="M218" s="500"/>
      <c r="N218" s="501"/>
    </row>
    <row r="219" spans="1:14" x14ac:dyDescent="0.25">
      <c r="A219" s="196">
        <v>44734</v>
      </c>
      <c r="B219" s="197" t="s">
        <v>145</v>
      </c>
      <c r="C219" s="197" t="s">
        <v>146</v>
      </c>
      <c r="D219" s="198" t="s">
        <v>128</v>
      </c>
      <c r="E219" s="174">
        <v>8000</v>
      </c>
      <c r="F219" s="373">
        <v>3520</v>
      </c>
      <c r="G219" s="335">
        <f t="shared" si="3"/>
        <v>2.2727272727272729</v>
      </c>
      <c r="H219" s="556" t="s">
        <v>337</v>
      </c>
      <c r="I219" s="198" t="s">
        <v>18</v>
      </c>
      <c r="J219" s="620" t="s">
        <v>464</v>
      </c>
      <c r="K219" s="197" t="s">
        <v>475</v>
      </c>
      <c r="L219" s="553" t="s">
        <v>45</v>
      </c>
      <c r="M219" s="500"/>
      <c r="N219" s="501"/>
    </row>
    <row r="220" spans="1:14" x14ac:dyDescent="0.25">
      <c r="A220" s="196">
        <v>44734</v>
      </c>
      <c r="B220" s="197" t="s">
        <v>145</v>
      </c>
      <c r="C220" s="197" t="s">
        <v>146</v>
      </c>
      <c r="D220" s="198" t="s">
        <v>128</v>
      </c>
      <c r="E220" s="174">
        <v>3000</v>
      </c>
      <c r="F220" s="373">
        <v>3520</v>
      </c>
      <c r="G220" s="335">
        <f t="shared" si="3"/>
        <v>0.85227272727272729</v>
      </c>
      <c r="H220" s="556" t="s">
        <v>337</v>
      </c>
      <c r="I220" s="198" t="s">
        <v>18</v>
      </c>
      <c r="J220" s="620" t="s">
        <v>464</v>
      </c>
      <c r="K220" s="197" t="s">
        <v>475</v>
      </c>
      <c r="L220" s="553" t="s">
        <v>45</v>
      </c>
      <c r="M220" s="500"/>
      <c r="N220" s="501"/>
    </row>
    <row r="221" spans="1:14" x14ac:dyDescent="0.25">
      <c r="A221" s="196">
        <v>44734</v>
      </c>
      <c r="B221" s="197" t="s">
        <v>145</v>
      </c>
      <c r="C221" s="197" t="s">
        <v>146</v>
      </c>
      <c r="D221" s="198" t="s">
        <v>128</v>
      </c>
      <c r="E221" s="174">
        <v>4000</v>
      </c>
      <c r="F221" s="373">
        <v>3520</v>
      </c>
      <c r="G221" s="335">
        <f t="shared" si="3"/>
        <v>1.1363636363636365</v>
      </c>
      <c r="H221" s="556" t="s">
        <v>337</v>
      </c>
      <c r="I221" s="198" t="s">
        <v>18</v>
      </c>
      <c r="J221" s="620" t="s">
        <v>464</v>
      </c>
      <c r="K221" s="197" t="s">
        <v>475</v>
      </c>
      <c r="L221" s="553" t="s">
        <v>45</v>
      </c>
      <c r="M221" s="500"/>
      <c r="N221" s="501"/>
    </row>
    <row r="222" spans="1:14" x14ac:dyDescent="0.25">
      <c r="A222" s="182">
        <v>44734</v>
      </c>
      <c r="B222" s="177" t="s">
        <v>338</v>
      </c>
      <c r="C222" s="177" t="s">
        <v>146</v>
      </c>
      <c r="D222" s="177" t="s">
        <v>81</v>
      </c>
      <c r="E222" s="192">
        <v>20000</v>
      </c>
      <c r="F222" s="373">
        <v>3520</v>
      </c>
      <c r="G222" s="335">
        <f t="shared" si="3"/>
        <v>5.6818181818181817</v>
      </c>
      <c r="H222" s="556" t="s">
        <v>42</v>
      </c>
      <c r="I222" s="198" t="s">
        <v>18</v>
      </c>
      <c r="J222" s="620" t="s">
        <v>449</v>
      </c>
      <c r="K222" s="197" t="s">
        <v>475</v>
      </c>
      <c r="L222" s="553" t="s">
        <v>45</v>
      </c>
      <c r="M222" s="500"/>
      <c r="N222" s="501"/>
    </row>
    <row r="223" spans="1:14" x14ac:dyDescent="0.25">
      <c r="A223" s="182">
        <v>44734</v>
      </c>
      <c r="B223" s="197" t="s">
        <v>145</v>
      </c>
      <c r="C223" s="197" t="s">
        <v>146</v>
      </c>
      <c r="D223" s="198" t="s">
        <v>127</v>
      </c>
      <c r="E223" s="174">
        <v>3000</v>
      </c>
      <c r="F223" s="373">
        <v>3520</v>
      </c>
      <c r="G223" s="335">
        <f t="shared" si="3"/>
        <v>0.85227272727272729</v>
      </c>
      <c r="H223" s="556" t="s">
        <v>129</v>
      </c>
      <c r="I223" s="198" t="s">
        <v>18</v>
      </c>
      <c r="J223" s="457" t="s">
        <v>339</v>
      </c>
      <c r="K223" s="197" t="s">
        <v>475</v>
      </c>
      <c r="L223" s="553" t="s">
        <v>45</v>
      </c>
      <c r="M223" s="500"/>
      <c r="N223" s="501"/>
    </row>
    <row r="224" spans="1:14" x14ac:dyDescent="0.25">
      <c r="A224" s="182">
        <v>44734</v>
      </c>
      <c r="B224" s="197" t="s">
        <v>145</v>
      </c>
      <c r="C224" s="197" t="s">
        <v>146</v>
      </c>
      <c r="D224" s="198" t="s">
        <v>127</v>
      </c>
      <c r="E224" s="192">
        <v>4000</v>
      </c>
      <c r="F224" s="373">
        <v>3520</v>
      </c>
      <c r="G224" s="335">
        <f t="shared" si="3"/>
        <v>1.1363636363636365</v>
      </c>
      <c r="H224" s="556" t="s">
        <v>129</v>
      </c>
      <c r="I224" s="198" t="s">
        <v>18</v>
      </c>
      <c r="J224" s="457" t="s">
        <v>339</v>
      </c>
      <c r="K224" s="197" t="s">
        <v>475</v>
      </c>
      <c r="L224" s="553" t="s">
        <v>45</v>
      </c>
      <c r="M224" s="500"/>
      <c r="N224" s="501"/>
    </row>
    <row r="225" spans="1:14" x14ac:dyDescent="0.25">
      <c r="A225" s="182">
        <v>44734</v>
      </c>
      <c r="B225" s="197" t="s">
        <v>145</v>
      </c>
      <c r="C225" s="197" t="s">
        <v>146</v>
      </c>
      <c r="D225" s="198" t="s">
        <v>127</v>
      </c>
      <c r="E225" s="192">
        <v>5000</v>
      </c>
      <c r="F225" s="373">
        <v>3520</v>
      </c>
      <c r="G225" s="335">
        <f t="shared" si="3"/>
        <v>1.4204545454545454</v>
      </c>
      <c r="H225" s="556" t="s">
        <v>129</v>
      </c>
      <c r="I225" s="198" t="s">
        <v>18</v>
      </c>
      <c r="J225" s="457" t="s">
        <v>339</v>
      </c>
      <c r="K225" s="197" t="s">
        <v>475</v>
      </c>
      <c r="L225" s="553" t="s">
        <v>45</v>
      </c>
      <c r="M225" s="500"/>
      <c r="N225" s="501"/>
    </row>
    <row r="226" spans="1:14" x14ac:dyDescent="0.25">
      <c r="A226" s="182">
        <v>44735</v>
      </c>
      <c r="B226" s="197" t="s">
        <v>145</v>
      </c>
      <c r="C226" s="197" t="s">
        <v>146</v>
      </c>
      <c r="D226" s="198" t="s">
        <v>127</v>
      </c>
      <c r="E226" s="192">
        <v>4000</v>
      </c>
      <c r="F226" s="373">
        <v>3520</v>
      </c>
      <c r="G226" s="335">
        <f t="shared" si="3"/>
        <v>1.1363636363636365</v>
      </c>
      <c r="H226" s="556" t="s">
        <v>129</v>
      </c>
      <c r="I226" s="198" t="s">
        <v>18</v>
      </c>
      <c r="J226" s="457" t="s">
        <v>339</v>
      </c>
      <c r="K226" s="197" t="s">
        <v>475</v>
      </c>
      <c r="L226" s="553" t="s">
        <v>45</v>
      </c>
      <c r="M226" s="500"/>
      <c r="N226" s="501"/>
    </row>
    <row r="227" spans="1:14" x14ac:dyDescent="0.25">
      <c r="A227" s="182">
        <v>44735</v>
      </c>
      <c r="B227" s="197" t="s">
        <v>145</v>
      </c>
      <c r="C227" s="197" t="s">
        <v>146</v>
      </c>
      <c r="D227" s="198" t="s">
        <v>127</v>
      </c>
      <c r="E227" s="192">
        <v>4000</v>
      </c>
      <c r="F227" s="373">
        <v>3520</v>
      </c>
      <c r="G227" s="335">
        <f t="shared" si="3"/>
        <v>1.1363636363636365</v>
      </c>
      <c r="H227" s="556" t="s">
        <v>129</v>
      </c>
      <c r="I227" s="198" t="s">
        <v>18</v>
      </c>
      <c r="J227" s="457" t="s">
        <v>339</v>
      </c>
      <c r="K227" s="197" t="s">
        <v>475</v>
      </c>
      <c r="L227" s="553" t="s">
        <v>45</v>
      </c>
      <c r="M227" s="500"/>
      <c r="N227" s="501"/>
    </row>
    <row r="228" spans="1:14" x14ac:dyDescent="0.25">
      <c r="A228" s="182">
        <v>44735</v>
      </c>
      <c r="B228" s="197" t="s">
        <v>145</v>
      </c>
      <c r="C228" s="197" t="s">
        <v>146</v>
      </c>
      <c r="D228" s="198" t="s">
        <v>127</v>
      </c>
      <c r="E228" s="192">
        <v>5000</v>
      </c>
      <c r="F228" s="373">
        <v>3520</v>
      </c>
      <c r="G228" s="335">
        <f t="shared" si="3"/>
        <v>1.4204545454545454</v>
      </c>
      <c r="H228" s="556" t="s">
        <v>129</v>
      </c>
      <c r="I228" s="198" t="s">
        <v>18</v>
      </c>
      <c r="J228" s="457" t="s">
        <v>339</v>
      </c>
      <c r="K228" s="197" t="s">
        <v>475</v>
      </c>
      <c r="L228" s="553" t="s">
        <v>45</v>
      </c>
      <c r="M228" s="500"/>
      <c r="N228" s="501"/>
    </row>
    <row r="229" spans="1:14" x14ac:dyDescent="0.25">
      <c r="A229" s="182">
        <v>44735</v>
      </c>
      <c r="B229" s="197" t="s">
        <v>145</v>
      </c>
      <c r="C229" s="197" t="s">
        <v>146</v>
      </c>
      <c r="D229" s="198" t="s">
        <v>127</v>
      </c>
      <c r="E229" s="192">
        <v>5000</v>
      </c>
      <c r="F229" s="373">
        <v>3520</v>
      </c>
      <c r="G229" s="335">
        <f t="shared" si="3"/>
        <v>1.4204545454545454</v>
      </c>
      <c r="H229" s="556" t="s">
        <v>129</v>
      </c>
      <c r="I229" s="198" t="s">
        <v>18</v>
      </c>
      <c r="J229" s="457" t="s">
        <v>339</v>
      </c>
      <c r="K229" s="197" t="s">
        <v>475</v>
      </c>
      <c r="L229" s="553" t="s">
        <v>45</v>
      </c>
      <c r="M229" s="500"/>
      <c r="N229" s="501"/>
    </row>
    <row r="230" spans="1:14" x14ac:dyDescent="0.25">
      <c r="A230" s="196">
        <v>44735</v>
      </c>
      <c r="B230" s="197" t="s">
        <v>145</v>
      </c>
      <c r="C230" s="197" t="s">
        <v>146</v>
      </c>
      <c r="D230" s="198" t="s">
        <v>128</v>
      </c>
      <c r="E230" s="174">
        <v>12000</v>
      </c>
      <c r="F230" s="373">
        <v>3520</v>
      </c>
      <c r="G230" s="335">
        <f t="shared" si="3"/>
        <v>3.4090909090909092</v>
      </c>
      <c r="H230" s="556" t="s">
        <v>337</v>
      </c>
      <c r="I230" s="198" t="s">
        <v>18</v>
      </c>
      <c r="J230" s="457" t="s">
        <v>465</v>
      </c>
      <c r="K230" s="197" t="s">
        <v>475</v>
      </c>
      <c r="L230" s="553" t="s">
        <v>45</v>
      </c>
      <c r="M230" s="500"/>
      <c r="N230" s="501"/>
    </row>
    <row r="231" spans="1:14" x14ac:dyDescent="0.25">
      <c r="A231" s="196">
        <v>44735</v>
      </c>
      <c r="B231" s="197" t="s">
        <v>145</v>
      </c>
      <c r="C231" s="197" t="s">
        <v>146</v>
      </c>
      <c r="D231" s="198" t="s">
        <v>128</v>
      </c>
      <c r="E231" s="174">
        <v>6000</v>
      </c>
      <c r="F231" s="373">
        <v>3520</v>
      </c>
      <c r="G231" s="335">
        <f t="shared" si="3"/>
        <v>1.7045454545454546</v>
      </c>
      <c r="H231" s="556" t="s">
        <v>337</v>
      </c>
      <c r="I231" s="198" t="s">
        <v>18</v>
      </c>
      <c r="J231" s="457" t="s">
        <v>465</v>
      </c>
      <c r="K231" s="197" t="s">
        <v>475</v>
      </c>
      <c r="L231" s="553" t="s">
        <v>45</v>
      </c>
      <c r="M231" s="500"/>
      <c r="N231" s="501"/>
    </row>
    <row r="232" spans="1:14" x14ac:dyDescent="0.25">
      <c r="A232" s="196">
        <v>44735</v>
      </c>
      <c r="B232" s="197" t="s">
        <v>145</v>
      </c>
      <c r="C232" s="197" t="s">
        <v>146</v>
      </c>
      <c r="D232" s="198" t="s">
        <v>128</v>
      </c>
      <c r="E232" s="192">
        <v>5000</v>
      </c>
      <c r="F232" s="373">
        <v>3520</v>
      </c>
      <c r="G232" s="335">
        <f t="shared" si="3"/>
        <v>1.4204545454545454</v>
      </c>
      <c r="H232" s="556" t="s">
        <v>337</v>
      </c>
      <c r="I232" s="198" t="s">
        <v>18</v>
      </c>
      <c r="J232" s="457" t="s">
        <v>465</v>
      </c>
      <c r="K232" s="197" t="s">
        <v>475</v>
      </c>
      <c r="L232" s="553" t="s">
        <v>45</v>
      </c>
      <c r="M232" s="500"/>
      <c r="N232" s="501"/>
    </row>
    <row r="233" spans="1:14" x14ac:dyDescent="0.25">
      <c r="A233" s="196">
        <v>44735</v>
      </c>
      <c r="B233" s="197" t="s">
        <v>145</v>
      </c>
      <c r="C233" s="197" t="s">
        <v>146</v>
      </c>
      <c r="D233" s="198" t="s">
        <v>128</v>
      </c>
      <c r="E233" s="192">
        <v>6000</v>
      </c>
      <c r="F233" s="373">
        <v>3520</v>
      </c>
      <c r="G233" s="335">
        <f t="shared" si="3"/>
        <v>1.7045454545454546</v>
      </c>
      <c r="H233" s="556" t="s">
        <v>337</v>
      </c>
      <c r="I233" s="198" t="s">
        <v>18</v>
      </c>
      <c r="J233" s="457" t="s">
        <v>465</v>
      </c>
      <c r="K233" s="197" t="s">
        <v>475</v>
      </c>
      <c r="L233" s="553" t="s">
        <v>45</v>
      </c>
      <c r="M233" s="500"/>
      <c r="N233" s="501"/>
    </row>
    <row r="234" spans="1:14" x14ac:dyDescent="0.25">
      <c r="A234" s="196">
        <v>44735</v>
      </c>
      <c r="B234" s="197" t="s">
        <v>145</v>
      </c>
      <c r="C234" s="197" t="s">
        <v>146</v>
      </c>
      <c r="D234" s="198" t="s">
        <v>128</v>
      </c>
      <c r="E234" s="192">
        <v>4000</v>
      </c>
      <c r="F234" s="373">
        <v>3520</v>
      </c>
      <c r="G234" s="335">
        <f t="shared" si="3"/>
        <v>1.1363636363636365</v>
      </c>
      <c r="H234" s="556" t="s">
        <v>337</v>
      </c>
      <c r="I234" s="198" t="s">
        <v>18</v>
      </c>
      <c r="J234" s="457" t="s">
        <v>465</v>
      </c>
      <c r="K234" s="197" t="s">
        <v>475</v>
      </c>
      <c r="L234" s="553" t="s">
        <v>45</v>
      </c>
      <c r="M234" s="500"/>
      <c r="N234" s="501"/>
    </row>
    <row r="235" spans="1:14" x14ac:dyDescent="0.25">
      <c r="A235" s="196">
        <v>44735</v>
      </c>
      <c r="B235" s="197" t="s">
        <v>145</v>
      </c>
      <c r="C235" s="197" t="s">
        <v>146</v>
      </c>
      <c r="D235" s="198" t="s">
        <v>128</v>
      </c>
      <c r="E235" s="192">
        <v>4000</v>
      </c>
      <c r="F235" s="373">
        <v>3520</v>
      </c>
      <c r="G235" s="335">
        <f t="shared" si="3"/>
        <v>1.1363636363636365</v>
      </c>
      <c r="H235" s="556" t="s">
        <v>337</v>
      </c>
      <c r="I235" s="198" t="s">
        <v>18</v>
      </c>
      <c r="J235" s="457" t="s">
        <v>465</v>
      </c>
      <c r="K235" s="197" t="s">
        <v>475</v>
      </c>
      <c r="L235" s="553" t="s">
        <v>45</v>
      </c>
      <c r="M235" s="500"/>
      <c r="N235" s="501"/>
    </row>
    <row r="236" spans="1:14" x14ac:dyDescent="0.25">
      <c r="A236" s="196">
        <v>44735</v>
      </c>
      <c r="B236" s="197" t="s">
        <v>145</v>
      </c>
      <c r="C236" s="197" t="s">
        <v>146</v>
      </c>
      <c r="D236" s="198" t="s">
        <v>128</v>
      </c>
      <c r="E236" s="203">
        <v>6000</v>
      </c>
      <c r="F236" s="373">
        <v>3520</v>
      </c>
      <c r="G236" s="335">
        <f t="shared" si="3"/>
        <v>1.7045454545454546</v>
      </c>
      <c r="H236" s="556" t="s">
        <v>337</v>
      </c>
      <c r="I236" s="198" t="s">
        <v>18</v>
      </c>
      <c r="J236" s="457" t="s">
        <v>465</v>
      </c>
      <c r="K236" s="197" t="s">
        <v>475</v>
      </c>
      <c r="L236" s="553" t="s">
        <v>45</v>
      </c>
      <c r="M236" s="500"/>
      <c r="N236" s="501"/>
    </row>
    <row r="237" spans="1:14" x14ac:dyDescent="0.25">
      <c r="A237" s="196">
        <v>44735</v>
      </c>
      <c r="B237" s="197" t="s">
        <v>143</v>
      </c>
      <c r="C237" s="197" t="s">
        <v>143</v>
      </c>
      <c r="D237" s="198" t="s">
        <v>128</v>
      </c>
      <c r="E237" s="184">
        <v>2000</v>
      </c>
      <c r="F237" s="373">
        <v>3520</v>
      </c>
      <c r="G237" s="335">
        <f t="shared" si="3"/>
        <v>0.56818181818181823</v>
      </c>
      <c r="H237" s="556" t="s">
        <v>337</v>
      </c>
      <c r="I237" s="198" t="s">
        <v>18</v>
      </c>
      <c r="J237" s="457" t="s">
        <v>465</v>
      </c>
      <c r="K237" s="197" t="s">
        <v>475</v>
      </c>
      <c r="L237" s="553" t="s">
        <v>45</v>
      </c>
      <c r="M237" s="500"/>
      <c r="N237" s="501"/>
    </row>
    <row r="238" spans="1:14" x14ac:dyDescent="0.25">
      <c r="A238" s="196">
        <v>44735</v>
      </c>
      <c r="B238" s="197" t="s">
        <v>143</v>
      </c>
      <c r="C238" s="197" t="s">
        <v>143</v>
      </c>
      <c r="D238" s="198" t="s">
        <v>128</v>
      </c>
      <c r="E238" s="192">
        <v>2000</v>
      </c>
      <c r="F238" s="373">
        <v>3520</v>
      </c>
      <c r="G238" s="335">
        <f t="shared" si="3"/>
        <v>0.56818181818181823</v>
      </c>
      <c r="H238" s="556" t="s">
        <v>337</v>
      </c>
      <c r="I238" s="198" t="s">
        <v>18</v>
      </c>
      <c r="J238" s="457" t="s">
        <v>465</v>
      </c>
      <c r="K238" s="197" t="s">
        <v>475</v>
      </c>
      <c r="L238" s="553" t="s">
        <v>45</v>
      </c>
      <c r="M238" s="500"/>
      <c r="N238" s="501"/>
    </row>
    <row r="239" spans="1:14" x14ac:dyDescent="0.25">
      <c r="A239" s="196">
        <v>44735</v>
      </c>
      <c r="B239" s="197" t="s">
        <v>143</v>
      </c>
      <c r="C239" s="197" t="s">
        <v>143</v>
      </c>
      <c r="D239" s="198" t="s">
        <v>128</v>
      </c>
      <c r="E239" s="192">
        <v>2000</v>
      </c>
      <c r="F239" s="373">
        <v>3520</v>
      </c>
      <c r="G239" s="335">
        <f t="shared" si="3"/>
        <v>0.56818181818181823</v>
      </c>
      <c r="H239" s="556" t="s">
        <v>337</v>
      </c>
      <c r="I239" s="198" t="s">
        <v>18</v>
      </c>
      <c r="J239" s="457" t="s">
        <v>465</v>
      </c>
      <c r="K239" s="197" t="s">
        <v>475</v>
      </c>
      <c r="L239" s="553" t="s">
        <v>45</v>
      </c>
      <c r="M239" s="500"/>
      <c r="N239" s="501"/>
    </row>
    <row r="240" spans="1:14" x14ac:dyDescent="0.25">
      <c r="A240" s="196">
        <v>44735</v>
      </c>
      <c r="B240" s="197" t="s">
        <v>143</v>
      </c>
      <c r="C240" s="197" t="s">
        <v>143</v>
      </c>
      <c r="D240" s="198" t="s">
        <v>128</v>
      </c>
      <c r="E240" s="192">
        <v>2000</v>
      </c>
      <c r="F240" s="373">
        <v>3520</v>
      </c>
      <c r="G240" s="335">
        <f t="shared" si="3"/>
        <v>0.56818181818181823</v>
      </c>
      <c r="H240" s="556" t="s">
        <v>337</v>
      </c>
      <c r="I240" s="198" t="s">
        <v>18</v>
      </c>
      <c r="J240" s="457" t="s">
        <v>465</v>
      </c>
      <c r="K240" s="197" t="s">
        <v>475</v>
      </c>
      <c r="L240" s="553" t="s">
        <v>45</v>
      </c>
      <c r="M240" s="500"/>
      <c r="N240" s="501"/>
    </row>
    <row r="241" spans="1:14" x14ac:dyDescent="0.25">
      <c r="A241" s="196">
        <v>44735</v>
      </c>
      <c r="B241" s="197" t="s">
        <v>143</v>
      </c>
      <c r="C241" s="197" t="s">
        <v>143</v>
      </c>
      <c r="D241" s="198" t="s">
        <v>128</v>
      </c>
      <c r="E241" s="192">
        <v>2000</v>
      </c>
      <c r="F241" s="373">
        <v>3520</v>
      </c>
      <c r="G241" s="335">
        <f t="shared" si="3"/>
        <v>0.56818181818181823</v>
      </c>
      <c r="H241" s="556" t="s">
        <v>337</v>
      </c>
      <c r="I241" s="198" t="s">
        <v>18</v>
      </c>
      <c r="J241" s="457" t="s">
        <v>465</v>
      </c>
      <c r="K241" s="197" t="s">
        <v>475</v>
      </c>
      <c r="L241" s="553" t="s">
        <v>45</v>
      </c>
      <c r="M241" s="500"/>
      <c r="N241" s="501"/>
    </row>
    <row r="242" spans="1:14" x14ac:dyDescent="0.25">
      <c r="A242" s="182">
        <v>44736</v>
      </c>
      <c r="B242" s="177" t="s">
        <v>145</v>
      </c>
      <c r="C242" s="177" t="s">
        <v>146</v>
      </c>
      <c r="D242" s="177" t="s">
        <v>127</v>
      </c>
      <c r="E242" s="192">
        <v>5000</v>
      </c>
      <c r="F242" s="373">
        <v>3520</v>
      </c>
      <c r="G242" s="335">
        <f t="shared" si="3"/>
        <v>1.4204545454545454</v>
      </c>
      <c r="H242" s="556" t="s">
        <v>129</v>
      </c>
      <c r="I242" s="198" t="s">
        <v>18</v>
      </c>
      <c r="J242" s="457" t="s">
        <v>347</v>
      </c>
      <c r="K242" s="197" t="s">
        <v>475</v>
      </c>
      <c r="L242" s="553" t="s">
        <v>45</v>
      </c>
      <c r="M242" s="500"/>
      <c r="N242" s="501"/>
    </row>
    <row r="243" spans="1:14" x14ac:dyDescent="0.25">
      <c r="A243" s="182">
        <v>44736</v>
      </c>
      <c r="B243" s="177" t="s">
        <v>145</v>
      </c>
      <c r="C243" s="177" t="s">
        <v>146</v>
      </c>
      <c r="D243" s="177" t="s">
        <v>127</v>
      </c>
      <c r="E243" s="192">
        <v>2000</v>
      </c>
      <c r="F243" s="373">
        <v>3520</v>
      </c>
      <c r="G243" s="335">
        <f t="shared" si="3"/>
        <v>0.56818181818181823</v>
      </c>
      <c r="H243" s="556" t="s">
        <v>129</v>
      </c>
      <c r="I243" s="198" t="s">
        <v>18</v>
      </c>
      <c r="J243" s="457" t="s">
        <v>347</v>
      </c>
      <c r="K243" s="197" t="s">
        <v>475</v>
      </c>
      <c r="L243" s="553" t="s">
        <v>45</v>
      </c>
      <c r="M243" s="500"/>
      <c r="N243" s="501"/>
    </row>
    <row r="244" spans="1:14" x14ac:dyDescent="0.25">
      <c r="A244" s="182">
        <v>44736</v>
      </c>
      <c r="B244" s="177" t="s">
        <v>145</v>
      </c>
      <c r="C244" s="177" t="s">
        <v>146</v>
      </c>
      <c r="D244" s="177" t="s">
        <v>127</v>
      </c>
      <c r="E244" s="430">
        <v>2000</v>
      </c>
      <c r="F244" s="373">
        <v>3520</v>
      </c>
      <c r="G244" s="335">
        <f t="shared" si="3"/>
        <v>0.56818181818181823</v>
      </c>
      <c r="H244" s="556" t="s">
        <v>129</v>
      </c>
      <c r="I244" s="198" t="s">
        <v>18</v>
      </c>
      <c r="J244" s="457" t="s">
        <v>347</v>
      </c>
      <c r="K244" s="197" t="s">
        <v>475</v>
      </c>
      <c r="L244" s="553" t="s">
        <v>45</v>
      </c>
      <c r="M244" s="500"/>
      <c r="N244" s="501"/>
    </row>
    <row r="245" spans="1:14" x14ac:dyDescent="0.25">
      <c r="A245" s="182">
        <v>44736</v>
      </c>
      <c r="B245" s="177" t="s">
        <v>145</v>
      </c>
      <c r="C245" s="177" t="s">
        <v>146</v>
      </c>
      <c r="D245" s="177" t="s">
        <v>127</v>
      </c>
      <c r="E245" s="430">
        <v>5000</v>
      </c>
      <c r="F245" s="373">
        <v>3520</v>
      </c>
      <c r="G245" s="335">
        <f t="shared" si="3"/>
        <v>1.4204545454545454</v>
      </c>
      <c r="H245" s="556" t="s">
        <v>129</v>
      </c>
      <c r="I245" s="198" t="s">
        <v>18</v>
      </c>
      <c r="J245" s="457" t="s">
        <v>347</v>
      </c>
      <c r="K245" s="197" t="s">
        <v>475</v>
      </c>
      <c r="L245" s="553" t="s">
        <v>45</v>
      </c>
      <c r="M245" s="500"/>
      <c r="N245" s="501"/>
    </row>
    <row r="246" spans="1:14" x14ac:dyDescent="0.25">
      <c r="A246" s="182">
        <v>44736</v>
      </c>
      <c r="B246" s="177" t="s">
        <v>145</v>
      </c>
      <c r="C246" s="177" t="s">
        <v>146</v>
      </c>
      <c r="D246" s="177" t="s">
        <v>128</v>
      </c>
      <c r="E246" s="430">
        <v>8000</v>
      </c>
      <c r="F246" s="373">
        <v>3520</v>
      </c>
      <c r="G246" s="335">
        <f t="shared" si="3"/>
        <v>2.2727272727272729</v>
      </c>
      <c r="H246" s="556" t="s">
        <v>130</v>
      </c>
      <c r="I246" s="198" t="s">
        <v>18</v>
      </c>
      <c r="J246" s="457" t="s">
        <v>350</v>
      </c>
      <c r="K246" s="197" t="s">
        <v>475</v>
      </c>
      <c r="L246" s="553" t="s">
        <v>45</v>
      </c>
      <c r="M246" s="500"/>
      <c r="N246" s="501"/>
    </row>
    <row r="247" spans="1:14" x14ac:dyDescent="0.25">
      <c r="A247" s="182">
        <v>44736</v>
      </c>
      <c r="B247" s="177" t="s">
        <v>145</v>
      </c>
      <c r="C247" s="177" t="s">
        <v>146</v>
      </c>
      <c r="D247" s="177" t="s">
        <v>128</v>
      </c>
      <c r="E247" s="192">
        <v>6000</v>
      </c>
      <c r="F247" s="373">
        <v>3520</v>
      </c>
      <c r="G247" s="335">
        <f t="shared" si="3"/>
        <v>1.7045454545454546</v>
      </c>
      <c r="H247" s="556" t="s">
        <v>130</v>
      </c>
      <c r="I247" s="198" t="s">
        <v>18</v>
      </c>
      <c r="J247" s="457" t="s">
        <v>350</v>
      </c>
      <c r="K247" s="197" t="s">
        <v>475</v>
      </c>
      <c r="L247" s="553" t="s">
        <v>45</v>
      </c>
      <c r="M247" s="500"/>
      <c r="N247" s="501"/>
    </row>
    <row r="248" spans="1:14" x14ac:dyDescent="0.25">
      <c r="A248" s="182">
        <v>44736</v>
      </c>
      <c r="B248" s="177" t="s">
        <v>145</v>
      </c>
      <c r="C248" s="177" t="s">
        <v>146</v>
      </c>
      <c r="D248" s="177" t="s">
        <v>128</v>
      </c>
      <c r="E248" s="192">
        <v>8000</v>
      </c>
      <c r="F248" s="373">
        <v>3520</v>
      </c>
      <c r="G248" s="335">
        <f t="shared" si="3"/>
        <v>2.2727272727272729</v>
      </c>
      <c r="H248" s="556" t="s">
        <v>130</v>
      </c>
      <c r="I248" s="198" t="s">
        <v>18</v>
      </c>
      <c r="J248" s="457" t="s">
        <v>350</v>
      </c>
      <c r="K248" s="197" t="s">
        <v>475</v>
      </c>
      <c r="L248" s="553" t="s">
        <v>45</v>
      </c>
      <c r="M248" s="500"/>
      <c r="N248" s="501"/>
    </row>
    <row r="249" spans="1:14" x14ac:dyDescent="0.25">
      <c r="A249" s="182">
        <v>44736</v>
      </c>
      <c r="B249" s="177" t="s">
        <v>145</v>
      </c>
      <c r="C249" s="177" t="s">
        <v>146</v>
      </c>
      <c r="D249" s="177" t="s">
        <v>128</v>
      </c>
      <c r="E249" s="192">
        <v>15000</v>
      </c>
      <c r="F249" s="373">
        <v>3520</v>
      </c>
      <c r="G249" s="335">
        <f t="shared" si="3"/>
        <v>4.2613636363636367</v>
      </c>
      <c r="H249" s="556" t="s">
        <v>130</v>
      </c>
      <c r="I249" s="198" t="s">
        <v>18</v>
      </c>
      <c r="J249" s="457" t="s">
        <v>350</v>
      </c>
      <c r="K249" s="197" t="s">
        <v>475</v>
      </c>
      <c r="L249" s="553" t="s">
        <v>45</v>
      </c>
      <c r="M249" s="500"/>
      <c r="N249" s="501"/>
    </row>
    <row r="250" spans="1:14" x14ac:dyDescent="0.25">
      <c r="A250" s="182">
        <v>44736</v>
      </c>
      <c r="B250" s="177" t="s">
        <v>145</v>
      </c>
      <c r="C250" s="177" t="s">
        <v>146</v>
      </c>
      <c r="D250" s="177" t="s">
        <v>128</v>
      </c>
      <c r="E250" s="192">
        <v>9000</v>
      </c>
      <c r="F250" s="373">
        <v>3520</v>
      </c>
      <c r="G250" s="335">
        <f t="shared" si="3"/>
        <v>2.5568181818181817</v>
      </c>
      <c r="H250" s="556" t="s">
        <v>130</v>
      </c>
      <c r="I250" s="198" t="s">
        <v>18</v>
      </c>
      <c r="J250" s="457" t="s">
        <v>350</v>
      </c>
      <c r="K250" s="197" t="s">
        <v>475</v>
      </c>
      <c r="L250" s="553" t="s">
        <v>45</v>
      </c>
      <c r="M250" s="500"/>
      <c r="N250" s="501"/>
    </row>
    <row r="251" spans="1:14" x14ac:dyDescent="0.25">
      <c r="A251" s="182">
        <v>44736</v>
      </c>
      <c r="B251" s="179" t="s">
        <v>143</v>
      </c>
      <c r="C251" s="179" t="s">
        <v>143</v>
      </c>
      <c r="D251" s="205" t="s">
        <v>128</v>
      </c>
      <c r="E251" s="192">
        <v>10000</v>
      </c>
      <c r="F251" s="373">
        <v>3520</v>
      </c>
      <c r="G251" s="335">
        <f t="shared" si="3"/>
        <v>2.8409090909090908</v>
      </c>
      <c r="H251" s="556" t="s">
        <v>130</v>
      </c>
      <c r="I251" s="198" t="s">
        <v>18</v>
      </c>
      <c r="J251" s="457" t="s">
        <v>350</v>
      </c>
      <c r="K251" s="197" t="s">
        <v>475</v>
      </c>
      <c r="L251" s="553" t="s">
        <v>45</v>
      </c>
      <c r="M251" s="500"/>
      <c r="N251" s="501"/>
    </row>
    <row r="252" spans="1:14" x14ac:dyDescent="0.25">
      <c r="A252" s="196">
        <v>44736</v>
      </c>
      <c r="B252" s="197" t="s">
        <v>145</v>
      </c>
      <c r="C252" s="197" t="s">
        <v>146</v>
      </c>
      <c r="D252" s="532" t="s">
        <v>128</v>
      </c>
      <c r="E252" s="192">
        <v>8000</v>
      </c>
      <c r="F252" s="373">
        <v>3520</v>
      </c>
      <c r="G252" s="335">
        <f t="shared" si="3"/>
        <v>2.2727272727272729</v>
      </c>
      <c r="H252" s="556" t="s">
        <v>337</v>
      </c>
      <c r="I252" s="198" t="s">
        <v>18</v>
      </c>
      <c r="J252" s="457" t="s">
        <v>355</v>
      </c>
      <c r="K252" s="197" t="s">
        <v>475</v>
      </c>
      <c r="L252" s="553" t="s">
        <v>45</v>
      </c>
      <c r="M252" s="500"/>
      <c r="N252" s="501"/>
    </row>
    <row r="253" spans="1:14" x14ac:dyDescent="0.25">
      <c r="A253" s="196">
        <v>44736</v>
      </c>
      <c r="B253" s="197" t="s">
        <v>145</v>
      </c>
      <c r="C253" s="197" t="s">
        <v>146</v>
      </c>
      <c r="D253" s="532" t="s">
        <v>128</v>
      </c>
      <c r="E253" s="192">
        <v>7000</v>
      </c>
      <c r="F253" s="373">
        <v>3520</v>
      </c>
      <c r="G253" s="335">
        <f t="shared" si="3"/>
        <v>1.9886363636363635</v>
      </c>
      <c r="H253" s="556" t="s">
        <v>337</v>
      </c>
      <c r="I253" s="198" t="s">
        <v>18</v>
      </c>
      <c r="J253" s="457" t="s">
        <v>355</v>
      </c>
      <c r="K253" s="197" t="s">
        <v>475</v>
      </c>
      <c r="L253" s="553" t="s">
        <v>45</v>
      </c>
      <c r="M253" s="500"/>
      <c r="N253" s="501"/>
    </row>
    <row r="254" spans="1:14" x14ac:dyDescent="0.25">
      <c r="A254" s="196">
        <v>44736</v>
      </c>
      <c r="B254" s="197" t="s">
        <v>145</v>
      </c>
      <c r="C254" s="197" t="s">
        <v>146</v>
      </c>
      <c r="D254" s="532" t="s">
        <v>128</v>
      </c>
      <c r="E254" s="184">
        <v>8000</v>
      </c>
      <c r="F254" s="373">
        <v>3520</v>
      </c>
      <c r="G254" s="335">
        <f t="shared" si="3"/>
        <v>2.2727272727272729</v>
      </c>
      <c r="H254" s="556" t="s">
        <v>337</v>
      </c>
      <c r="I254" s="198" t="s">
        <v>18</v>
      </c>
      <c r="J254" s="457" t="s">
        <v>355</v>
      </c>
      <c r="K254" s="197" t="s">
        <v>475</v>
      </c>
      <c r="L254" s="553" t="s">
        <v>45</v>
      </c>
      <c r="M254" s="500"/>
      <c r="N254" s="501"/>
    </row>
    <row r="255" spans="1:14" x14ac:dyDescent="0.25">
      <c r="A255" s="196">
        <v>44736</v>
      </c>
      <c r="B255" s="197" t="s">
        <v>145</v>
      </c>
      <c r="C255" s="197" t="s">
        <v>146</v>
      </c>
      <c r="D255" s="532" t="s">
        <v>128</v>
      </c>
      <c r="E255" s="184">
        <v>8000</v>
      </c>
      <c r="F255" s="373">
        <v>3520</v>
      </c>
      <c r="G255" s="335">
        <f t="shared" si="3"/>
        <v>2.2727272727272729</v>
      </c>
      <c r="H255" s="556" t="s">
        <v>337</v>
      </c>
      <c r="I255" s="198" t="s">
        <v>18</v>
      </c>
      <c r="J255" s="457" t="s">
        <v>355</v>
      </c>
      <c r="K255" s="197" t="s">
        <v>475</v>
      </c>
      <c r="L255" s="553" t="s">
        <v>45</v>
      </c>
      <c r="M255" s="500"/>
      <c r="N255" s="501"/>
    </row>
    <row r="256" spans="1:14" x14ac:dyDescent="0.25">
      <c r="A256" s="196">
        <v>44736</v>
      </c>
      <c r="B256" s="197" t="s">
        <v>145</v>
      </c>
      <c r="C256" s="197" t="s">
        <v>146</v>
      </c>
      <c r="D256" s="532" t="s">
        <v>128</v>
      </c>
      <c r="E256" s="537">
        <v>6000</v>
      </c>
      <c r="F256" s="373">
        <v>3520</v>
      </c>
      <c r="G256" s="335">
        <f t="shared" si="3"/>
        <v>1.7045454545454546</v>
      </c>
      <c r="H256" s="556" t="s">
        <v>337</v>
      </c>
      <c r="I256" s="198" t="s">
        <v>18</v>
      </c>
      <c r="J256" s="457" t="s">
        <v>355</v>
      </c>
      <c r="K256" s="197" t="s">
        <v>475</v>
      </c>
      <c r="L256" s="553" t="s">
        <v>45</v>
      </c>
      <c r="M256" s="500"/>
      <c r="N256" s="501"/>
    </row>
    <row r="257" spans="1:14" x14ac:dyDescent="0.25">
      <c r="A257" s="196">
        <v>44736</v>
      </c>
      <c r="B257" s="207" t="s">
        <v>143</v>
      </c>
      <c r="C257" s="207" t="s">
        <v>143</v>
      </c>
      <c r="D257" s="542" t="s">
        <v>128</v>
      </c>
      <c r="E257" s="537">
        <v>5000</v>
      </c>
      <c r="F257" s="373">
        <v>3520</v>
      </c>
      <c r="G257" s="335">
        <f t="shared" si="3"/>
        <v>1.4204545454545454</v>
      </c>
      <c r="H257" s="556" t="s">
        <v>337</v>
      </c>
      <c r="I257" s="198" t="s">
        <v>18</v>
      </c>
      <c r="J257" s="457" t="s">
        <v>355</v>
      </c>
      <c r="K257" s="197" t="s">
        <v>475</v>
      </c>
      <c r="L257" s="553" t="s">
        <v>45</v>
      </c>
      <c r="M257" s="500"/>
      <c r="N257" s="501"/>
    </row>
    <row r="258" spans="1:14" x14ac:dyDescent="0.25">
      <c r="A258" s="196">
        <v>44736</v>
      </c>
      <c r="B258" s="207" t="s">
        <v>143</v>
      </c>
      <c r="C258" s="207" t="s">
        <v>143</v>
      </c>
      <c r="D258" s="542" t="s">
        <v>128</v>
      </c>
      <c r="E258" s="537">
        <v>5000</v>
      </c>
      <c r="F258" s="373">
        <v>3520</v>
      </c>
      <c r="G258" s="335">
        <f t="shared" si="3"/>
        <v>1.4204545454545454</v>
      </c>
      <c r="H258" s="556" t="s">
        <v>337</v>
      </c>
      <c r="I258" s="198" t="s">
        <v>18</v>
      </c>
      <c r="J258" s="457" t="s">
        <v>355</v>
      </c>
      <c r="K258" s="197" t="s">
        <v>475</v>
      </c>
      <c r="L258" s="553" t="s">
        <v>45</v>
      </c>
      <c r="M258" s="500"/>
      <c r="N258" s="501"/>
    </row>
    <row r="259" spans="1:14" x14ac:dyDescent="0.25">
      <c r="A259" s="196">
        <v>44739</v>
      </c>
      <c r="B259" s="207" t="s">
        <v>145</v>
      </c>
      <c r="C259" s="207" t="s">
        <v>146</v>
      </c>
      <c r="D259" s="542" t="s">
        <v>128</v>
      </c>
      <c r="E259" s="184">
        <v>8000</v>
      </c>
      <c r="F259" s="373">
        <v>3520</v>
      </c>
      <c r="G259" s="335">
        <f t="shared" si="3"/>
        <v>2.2727272727272729</v>
      </c>
      <c r="H259" s="556" t="s">
        <v>337</v>
      </c>
      <c r="I259" s="198" t="s">
        <v>18</v>
      </c>
      <c r="J259" s="457" t="s">
        <v>360</v>
      </c>
      <c r="K259" s="197" t="s">
        <v>475</v>
      </c>
      <c r="L259" s="553" t="s">
        <v>45</v>
      </c>
      <c r="M259" s="500"/>
      <c r="N259" s="501"/>
    </row>
    <row r="260" spans="1:14" x14ac:dyDescent="0.25">
      <c r="A260" s="196">
        <v>44739</v>
      </c>
      <c r="B260" s="207" t="s">
        <v>145</v>
      </c>
      <c r="C260" s="207" t="s">
        <v>146</v>
      </c>
      <c r="D260" s="542" t="s">
        <v>128</v>
      </c>
      <c r="E260" s="184">
        <v>12000</v>
      </c>
      <c r="F260" s="373">
        <v>3520</v>
      </c>
      <c r="G260" s="335">
        <f t="shared" si="3"/>
        <v>3.4090909090909092</v>
      </c>
      <c r="H260" s="556" t="s">
        <v>337</v>
      </c>
      <c r="I260" s="198" t="s">
        <v>18</v>
      </c>
      <c r="J260" s="457" t="s">
        <v>360</v>
      </c>
      <c r="K260" s="197" t="s">
        <v>475</v>
      </c>
      <c r="L260" s="553" t="s">
        <v>45</v>
      </c>
      <c r="M260" s="500"/>
      <c r="N260" s="501"/>
    </row>
    <row r="261" spans="1:14" x14ac:dyDescent="0.25">
      <c r="A261" s="196">
        <v>44739</v>
      </c>
      <c r="B261" s="207" t="s">
        <v>145</v>
      </c>
      <c r="C261" s="207" t="s">
        <v>146</v>
      </c>
      <c r="D261" s="542" t="s">
        <v>128</v>
      </c>
      <c r="E261" s="192">
        <v>11000</v>
      </c>
      <c r="F261" s="373">
        <v>3520</v>
      </c>
      <c r="G261" s="335">
        <f t="shared" si="3"/>
        <v>3.125</v>
      </c>
      <c r="H261" s="556" t="s">
        <v>337</v>
      </c>
      <c r="I261" s="198" t="s">
        <v>18</v>
      </c>
      <c r="J261" s="457" t="s">
        <v>360</v>
      </c>
      <c r="K261" s="197" t="s">
        <v>475</v>
      </c>
      <c r="L261" s="553" t="s">
        <v>45</v>
      </c>
      <c r="M261" s="500"/>
      <c r="N261" s="501"/>
    </row>
    <row r="262" spans="1:14" x14ac:dyDescent="0.25">
      <c r="A262" s="196">
        <v>44739</v>
      </c>
      <c r="B262" s="207" t="s">
        <v>145</v>
      </c>
      <c r="C262" s="207" t="s">
        <v>146</v>
      </c>
      <c r="D262" s="542" t="s">
        <v>128</v>
      </c>
      <c r="E262" s="192">
        <v>10000</v>
      </c>
      <c r="F262" s="373">
        <v>3520</v>
      </c>
      <c r="G262" s="335">
        <f t="shared" si="3"/>
        <v>2.8409090909090908</v>
      </c>
      <c r="H262" s="556" t="s">
        <v>337</v>
      </c>
      <c r="I262" s="198" t="s">
        <v>18</v>
      </c>
      <c r="J262" s="457" t="s">
        <v>360</v>
      </c>
      <c r="K262" s="197" t="s">
        <v>475</v>
      </c>
      <c r="L262" s="553" t="s">
        <v>45</v>
      </c>
      <c r="M262" s="500"/>
      <c r="N262" s="501"/>
    </row>
    <row r="263" spans="1:14" x14ac:dyDescent="0.25">
      <c r="A263" s="196">
        <v>44739</v>
      </c>
      <c r="B263" s="207" t="s">
        <v>145</v>
      </c>
      <c r="C263" s="207" t="s">
        <v>146</v>
      </c>
      <c r="D263" s="542" t="s">
        <v>128</v>
      </c>
      <c r="E263" s="192">
        <v>8000</v>
      </c>
      <c r="F263" s="373">
        <v>3520</v>
      </c>
      <c r="G263" s="335">
        <f t="shared" ref="G263:G326" si="4">E263/F263</f>
        <v>2.2727272727272729</v>
      </c>
      <c r="H263" s="556" t="s">
        <v>337</v>
      </c>
      <c r="I263" s="198" t="s">
        <v>18</v>
      </c>
      <c r="J263" s="457" t="s">
        <v>360</v>
      </c>
      <c r="K263" s="197" t="s">
        <v>475</v>
      </c>
      <c r="L263" s="553" t="s">
        <v>45</v>
      </c>
      <c r="M263" s="500"/>
      <c r="N263" s="501"/>
    </row>
    <row r="264" spans="1:14" x14ac:dyDescent="0.25">
      <c r="A264" s="196">
        <v>44739</v>
      </c>
      <c r="B264" s="179" t="s">
        <v>143</v>
      </c>
      <c r="C264" s="179" t="s">
        <v>143</v>
      </c>
      <c r="D264" s="205" t="s">
        <v>128</v>
      </c>
      <c r="E264" s="192">
        <v>5000</v>
      </c>
      <c r="F264" s="373">
        <v>3520</v>
      </c>
      <c r="G264" s="335">
        <f t="shared" si="4"/>
        <v>1.4204545454545454</v>
      </c>
      <c r="H264" s="556" t="s">
        <v>337</v>
      </c>
      <c r="I264" s="198" t="s">
        <v>18</v>
      </c>
      <c r="J264" s="457" t="s">
        <v>360</v>
      </c>
      <c r="K264" s="197" t="s">
        <v>475</v>
      </c>
      <c r="L264" s="553" t="s">
        <v>45</v>
      </c>
      <c r="M264" s="500"/>
      <c r="N264" s="501"/>
    </row>
    <row r="265" spans="1:14" x14ac:dyDescent="0.25">
      <c r="A265" s="196">
        <v>44739</v>
      </c>
      <c r="B265" s="179" t="s">
        <v>143</v>
      </c>
      <c r="C265" s="179" t="s">
        <v>143</v>
      </c>
      <c r="D265" s="205" t="s">
        <v>128</v>
      </c>
      <c r="E265" s="184">
        <v>5000</v>
      </c>
      <c r="F265" s="373">
        <v>3520</v>
      </c>
      <c r="G265" s="335">
        <f t="shared" si="4"/>
        <v>1.4204545454545454</v>
      </c>
      <c r="H265" s="556" t="s">
        <v>337</v>
      </c>
      <c r="I265" s="198" t="s">
        <v>18</v>
      </c>
      <c r="J265" s="457" t="s">
        <v>360</v>
      </c>
      <c r="K265" s="197" t="s">
        <v>475</v>
      </c>
      <c r="L265" s="553" t="s">
        <v>45</v>
      </c>
      <c r="M265" s="500"/>
      <c r="N265" s="501"/>
    </row>
    <row r="266" spans="1:14" x14ac:dyDescent="0.25">
      <c r="A266" s="196">
        <v>44739</v>
      </c>
      <c r="B266" s="179" t="s">
        <v>145</v>
      </c>
      <c r="C266" s="179" t="s">
        <v>146</v>
      </c>
      <c r="D266" s="205" t="s">
        <v>128</v>
      </c>
      <c r="E266" s="192">
        <v>8000</v>
      </c>
      <c r="F266" s="373">
        <v>3520</v>
      </c>
      <c r="G266" s="335">
        <f t="shared" si="4"/>
        <v>2.2727272727272729</v>
      </c>
      <c r="H266" s="556" t="s">
        <v>130</v>
      </c>
      <c r="I266" s="198" t="s">
        <v>18</v>
      </c>
      <c r="J266" s="457" t="s">
        <v>365</v>
      </c>
      <c r="K266" s="197" t="s">
        <v>475</v>
      </c>
      <c r="L266" s="553" t="s">
        <v>45</v>
      </c>
      <c r="M266" s="500"/>
      <c r="N266" s="501"/>
    </row>
    <row r="267" spans="1:14" x14ac:dyDescent="0.25">
      <c r="A267" s="196">
        <v>44739</v>
      </c>
      <c r="B267" s="179" t="s">
        <v>145</v>
      </c>
      <c r="C267" s="179" t="s">
        <v>146</v>
      </c>
      <c r="D267" s="205" t="s">
        <v>128</v>
      </c>
      <c r="E267" s="192">
        <v>10000</v>
      </c>
      <c r="F267" s="373">
        <v>3520</v>
      </c>
      <c r="G267" s="335">
        <f t="shared" si="4"/>
        <v>2.8409090909090908</v>
      </c>
      <c r="H267" s="556" t="s">
        <v>130</v>
      </c>
      <c r="I267" s="198" t="s">
        <v>18</v>
      </c>
      <c r="J267" s="457" t="s">
        <v>365</v>
      </c>
      <c r="K267" s="197" t="s">
        <v>475</v>
      </c>
      <c r="L267" s="553" t="s">
        <v>45</v>
      </c>
      <c r="M267" s="500"/>
      <c r="N267" s="501"/>
    </row>
    <row r="268" spans="1:14" x14ac:dyDescent="0.25">
      <c r="A268" s="196">
        <v>44739</v>
      </c>
      <c r="B268" s="179" t="s">
        <v>145</v>
      </c>
      <c r="C268" s="179" t="s">
        <v>146</v>
      </c>
      <c r="D268" s="205" t="s">
        <v>128</v>
      </c>
      <c r="E268" s="192">
        <v>8000</v>
      </c>
      <c r="F268" s="373">
        <v>3520</v>
      </c>
      <c r="G268" s="335">
        <f t="shared" si="4"/>
        <v>2.2727272727272729</v>
      </c>
      <c r="H268" s="556" t="s">
        <v>130</v>
      </c>
      <c r="I268" s="198" t="s">
        <v>18</v>
      </c>
      <c r="J268" s="457" t="s">
        <v>365</v>
      </c>
      <c r="K268" s="197" t="s">
        <v>475</v>
      </c>
      <c r="L268" s="553" t="s">
        <v>45</v>
      </c>
      <c r="M268" s="500"/>
      <c r="N268" s="501"/>
    </row>
    <row r="269" spans="1:14" x14ac:dyDescent="0.25">
      <c r="A269" s="196">
        <v>44739</v>
      </c>
      <c r="B269" s="179" t="s">
        <v>145</v>
      </c>
      <c r="C269" s="179" t="s">
        <v>146</v>
      </c>
      <c r="D269" s="205" t="s">
        <v>128</v>
      </c>
      <c r="E269" s="192">
        <v>12000</v>
      </c>
      <c r="F269" s="373">
        <v>3520</v>
      </c>
      <c r="G269" s="335">
        <f t="shared" si="4"/>
        <v>3.4090909090909092</v>
      </c>
      <c r="H269" s="556" t="s">
        <v>130</v>
      </c>
      <c r="I269" s="198" t="s">
        <v>18</v>
      </c>
      <c r="J269" s="457" t="s">
        <v>365</v>
      </c>
      <c r="K269" s="197" t="s">
        <v>475</v>
      </c>
      <c r="L269" s="553" t="s">
        <v>45</v>
      </c>
      <c r="M269" s="500"/>
      <c r="N269" s="501"/>
    </row>
    <row r="270" spans="1:14" x14ac:dyDescent="0.25">
      <c r="A270" s="196">
        <v>44739</v>
      </c>
      <c r="B270" s="179" t="s">
        <v>145</v>
      </c>
      <c r="C270" s="179" t="s">
        <v>146</v>
      </c>
      <c r="D270" s="205" t="s">
        <v>128</v>
      </c>
      <c r="E270" s="192">
        <v>12000</v>
      </c>
      <c r="F270" s="373">
        <v>3520</v>
      </c>
      <c r="G270" s="335">
        <f t="shared" si="4"/>
        <v>3.4090909090909092</v>
      </c>
      <c r="H270" s="556" t="s">
        <v>130</v>
      </c>
      <c r="I270" s="198" t="s">
        <v>18</v>
      </c>
      <c r="J270" s="457" t="s">
        <v>365</v>
      </c>
      <c r="K270" s="197" t="s">
        <v>475</v>
      </c>
      <c r="L270" s="553" t="s">
        <v>45</v>
      </c>
      <c r="M270" s="500"/>
      <c r="N270" s="501"/>
    </row>
    <row r="271" spans="1:14" x14ac:dyDescent="0.25">
      <c r="A271" s="196">
        <v>44739</v>
      </c>
      <c r="B271" s="179" t="s">
        <v>143</v>
      </c>
      <c r="C271" s="179" t="s">
        <v>143</v>
      </c>
      <c r="D271" s="205" t="s">
        <v>128</v>
      </c>
      <c r="E271" s="192">
        <v>8000</v>
      </c>
      <c r="F271" s="373">
        <v>3520</v>
      </c>
      <c r="G271" s="335">
        <f t="shared" si="4"/>
        <v>2.2727272727272729</v>
      </c>
      <c r="H271" s="556" t="s">
        <v>130</v>
      </c>
      <c r="I271" s="198" t="s">
        <v>18</v>
      </c>
      <c r="J271" s="457" t="s">
        <v>365</v>
      </c>
      <c r="K271" s="197" t="s">
        <v>475</v>
      </c>
      <c r="L271" s="553" t="s">
        <v>45</v>
      </c>
      <c r="M271" s="500"/>
      <c r="N271" s="501"/>
    </row>
    <row r="272" spans="1:14" x14ac:dyDescent="0.25">
      <c r="A272" s="196">
        <v>44739</v>
      </c>
      <c r="B272" s="179" t="s">
        <v>143</v>
      </c>
      <c r="C272" s="179" t="s">
        <v>143</v>
      </c>
      <c r="D272" s="205" t="s">
        <v>128</v>
      </c>
      <c r="E272" s="192">
        <v>2000</v>
      </c>
      <c r="F272" s="373">
        <v>3520</v>
      </c>
      <c r="G272" s="335">
        <f t="shared" si="4"/>
        <v>0.56818181818181823</v>
      </c>
      <c r="H272" s="556" t="s">
        <v>130</v>
      </c>
      <c r="I272" s="198" t="s">
        <v>18</v>
      </c>
      <c r="J272" s="457" t="s">
        <v>365</v>
      </c>
      <c r="K272" s="197" t="s">
        <v>475</v>
      </c>
      <c r="L272" s="553" t="s">
        <v>45</v>
      </c>
      <c r="M272" s="500"/>
      <c r="N272" s="501"/>
    </row>
    <row r="273" spans="1:14" x14ac:dyDescent="0.25">
      <c r="A273" s="182">
        <v>44739</v>
      </c>
      <c r="B273" s="177" t="s">
        <v>145</v>
      </c>
      <c r="C273" s="177" t="s">
        <v>146</v>
      </c>
      <c r="D273" s="177" t="s">
        <v>127</v>
      </c>
      <c r="E273" s="430">
        <v>5000</v>
      </c>
      <c r="F273" s="373">
        <v>3520</v>
      </c>
      <c r="G273" s="335">
        <f t="shared" si="4"/>
        <v>1.4204545454545454</v>
      </c>
      <c r="H273" s="556" t="s">
        <v>129</v>
      </c>
      <c r="I273" s="198" t="s">
        <v>18</v>
      </c>
      <c r="J273" s="457" t="s">
        <v>370</v>
      </c>
      <c r="K273" s="197" t="s">
        <v>475</v>
      </c>
      <c r="L273" s="553" t="s">
        <v>45</v>
      </c>
      <c r="M273" s="500"/>
      <c r="N273" s="501"/>
    </row>
    <row r="274" spans="1:14" x14ac:dyDescent="0.25">
      <c r="A274" s="182">
        <v>44739</v>
      </c>
      <c r="B274" s="177" t="s">
        <v>145</v>
      </c>
      <c r="C274" s="177" t="s">
        <v>146</v>
      </c>
      <c r="D274" s="177" t="s">
        <v>127</v>
      </c>
      <c r="E274" s="430">
        <v>8000</v>
      </c>
      <c r="F274" s="373">
        <v>3520</v>
      </c>
      <c r="G274" s="335">
        <f t="shared" si="4"/>
        <v>2.2727272727272729</v>
      </c>
      <c r="H274" s="556" t="s">
        <v>129</v>
      </c>
      <c r="I274" s="198" t="s">
        <v>18</v>
      </c>
      <c r="J274" s="457" t="s">
        <v>370</v>
      </c>
      <c r="K274" s="197" t="s">
        <v>475</v>
      </c>
      <c r="L274" s="553" t="s">
        <v>45</v>
      </c>
      <c r="M274" s="500"/>
      <c r="N274" s="501"/>
    </row>
    <row r="275" spans="1:14" x14ac:dyDescent="0.25">
      <c r="A275" s="182">
        <v>44739</v>
      </c>
      <c r="B275" s="177" t="s">
        <v>145</v>
      </c>
      <c r="C275" s="177" t="s">
        <v>146</v>
      </c>
      <c r="D275" s="177" t="s">
        <v>127</v>
      </c>
      <c r="E275" s="430">
        <v>7000</v>
      </c>
      <c r="F275" s="373">
        <v>3520</v>
      </c>
      <c r="G275" s="335">
        <f t="shared" si="4"/>
        <v>1.9886363636363635</v>
      </c>
      <c r="H275" s="556" t="s">
        <v>129</v>
      </c>
      <c r="I275" s="198" t="s">
        <v>18</v>
      </c>
      <c r="J275" s="457" t="s">
        <v>370</v>
      </c>
      <c r="K275" s="197" t="s">
        <v>475</v>
      </c>
      <c r="L275" s="553" t="s">
        <v>45</v>
      </c>
      <c r="M275" s="500"/>
      <c r="N275" s="501"/>
    </row>
    <row r="276" spans="1:14" x14ac:dyDescent="0.25">
      <c r="A276" s="182">
        <v>44739</v>
      </c>
      <c r="B276" s="177" t="s">
        <v>145</v>
      </c>
      <c r="C276" s="177" t="s">
        <v>146</v>
      </c>
      <c r="D276" s="177" t="s">
        <v>127</v>
      </c>
      <c r="E276" s="430">
        <v>4000</v>
      </c>
      <c r="F276" s="373">
        <v>3520</v>
      </c>
      <c r="G276" s="335">
        <f t="shared" si="4"/>
        <v>1.1363636363636365</v>
      </c>
      <c r="H276" s="556" t="s">
        <v>129</v>
      </c>
      <c r="I276" s="198" t="s">
        <v>18</v>
      </c>
      <c r="J276" s="457" t="s">
        <v>370</v>
      </c>
      <c r="K276" s="197" t="s">
        <v>475</v>
      </c>
      <c r="L276" s="553" t="s">
        <v>45</v>
      </c>
      <c r="M276" s="500"/>
      <c r="N276" s="501"/>
    </row>
    <row r="277" spans="1:14" x14ac:dyDescent="0.25">
      <c r="A277" s="182">
        <v>44739</v>
      </c>
      <c r="B277" s="177" t="s">
        <v>145</v>
      </c>
      <c r="C277" s="177" t="s">
        <v>146</v>
      </c>
      <c r="D277" s="177" t="s">
        <v>14</v>
      </c>
      <c r="E277" s="430">
        <v>6000</v>
      </c>
      <c r="F277" s="373">
        <v>3520</v>
      </c>
      <c r="G277" s="335">
        <f t="shared" si="4"/>
        <v>1.7045454545454546</v>
      </c>
      <c r="H277" s="556" t="s">
        <v>42</v>
      </c>
      <c r="I277" s="198" t="s">
        <v>18</v>
      </c>
      <c r="J277" s="620" t="s">
        <v>466</v>
      </c>
      <c r="K277" s="197" t="s">
        <v>475</v>
      </c>
      <c r="L277" s="553" t="s">
        <v>45</v>
      </c>
      <c r="M277" s="500"/>
      <c r="N277" s="501"/>
    </row>
    <row r="278" spans="1:14" x14ac:dyDescent="0.25">
      <c r="A278" s="182">
        <v>44739</v>
      </c>
      <c r="B278" s="177" t="s">
        <v>145</v>
      </c>
      <c r="C278" s="177" t="s">
        <v>146</v>
      </c>
      <c r="D278" s="177" t="s">
        <v>14</v>
      </c>
      <c r="E278" s="430">
        <v>7000</v>
      </c>
      <c r="F278" s="373">
        <v>3520</v>
      </c>
      <c r="G278" s="335">
        <f t="shared" si="4"/>
        <v>1.9886363636363635</v>
      </c>
      <c r="H278" s="556" t="s">
        <v>42</v>
      </c>
      <c r="I278" s="198" t="s">
        <v>18</v>
      </c>
      <c r="J278" s="620" t="s">
        <v>466</v>
      </c>
      <c r="K278" s="197" t="s">
        <v>475</v>
      </c>
      <c r="L278" s="553" t="s">
        <v>45</v>
      </c>
      <c r="M278" s="500"/>
      <c r="N278" s="501"/>
    </row>
    <row r="279" spans="1:14" x14ac:dyDescent="0.25">
      <c r="A279" s="538">
        <v>44739</v>
      </c>
      <c r="B279" s="620" t="s">
        <v>373</v>
      </c>
      <c r="C279" s="620" t="s">
        <v>247</v>
      </c>
      <c r="D279" s="556" t="s">
        <v>14</v>
      </c>
      <c r="E279" s="621">
        <v>2935000</v>
      </c>
      <c r="F279" s="373">
        <v>3520</v>
      </c>
      <c r="G279" s="335">
        <f t="shared" si="4"/>
        <v>833.80681818181813</v>
      </c>
      <c r="H279" s="556" t="s">
        <v>311</v>
      </c>
      <c r="I279" s="198" t="s">
        <v>18</v>
      </c>
      <c r="J279" s="620" t="s">
        <v>467</v>
      </c>
      <c r="K279" s="197" t="s">
        <v>475</v>
      </c>
      <c r="L279" s="553" t="s">
        <v>45</v>
      </c>
      <c r="M279" s="500"/>
      <c r="N279" s="501"/>
    </row>
    <row r="280" spans="1:14" x14ac:dyDescent="0.25">
      <c r="A280" s="538">
        <v>44739</v>
      </c>
      <c r="B280" s="620" t="s">
        <v>196</v>
      </c>
      <c r="C280" s="620" t="s">
        <v>197</v>
      </c>
      <c r="D280" s="556" t="s">
        <v>81</v>
      </c>
      <c r="E280" s="621">
        <v>2600</v>
      </c>
      <c r="F280" s="373">
        <v>3520</v>
      </c>
      <c r="G280" s="335">
        <f t="shared" si="4"/>
        <v>0.73863636363636365</v>
      </c>
      <c r="H280" s="556" t="s">
        <v>311</v>
      </c>
      <c r="I280" s="198" t="s">
        <v>18</v>
      </c>
      <c r="J280" s="620" t="s">
        <v>468</v>
      </c>
      <c r="K280" s="197" t="s">
        <v>475</v>
      </c>
      <c r="L280" s="553" t="s">
        <v>45</v>
      </c>
      <c r="M280" s="500"/>
      <c r="N280" s="501"/>
    </row>
    <row r="281" spans="1:14" x14ac:dyDescent="0.25">
      <c r="A281" s="182">
        <v>44740</v>
      </c>
      <c r="B281" s="177" t="s">
        <v>145</v>
      </c>
      <c r="C281" s="177" t="s">
        <v>146</v>
      </c>
      <c r="D281" s="177" t="s">
        <v>127</v>
      </c>
      <c r="E281" s="430">
        <v>5000</v>
      </c>
      <c r="F281" s="373">
        <v>3520</v>
      </c>
      <c r="G281" s="335">
        <f t="shared" si="4"/>
        <v>1.4204545454545454</v>
      </c>
      <c r="H281" s="556" t="s">
        <v>129</v>
      </c>
      <c r="I281" s="198" t="s">
        <v>18</v>
      </c>
      <c r="J281" s="457" t="s">
        <v>378</v>
      </c>
      <c r="K281" s="197" t="s">
        <v>475</v>
      </c>
      <c r="L281" s="553" t="s">
        <v>45</v>
      </c>
      <c r="M281" s="500"/>
      <c r="N281" s="501"/>
    </row>
    <row r="282" spans="1:14" x14ac:dyDescent="0.25">
      <c r="A282" s="182">
        <v>44740</v>
      </c>
      <c r="B282" s="177" t="s">
        <v>145</v>
      </c>
      <c r="C282" s="177" t="s">
        <v>146</v>
      </c>
      <c r="D282" s="177" t="s">
        <v>127</v>
      </c>
      <c r="E282" s="192">
        <v>5000</v>
      </c>
      <c r="F282" s="373">
        <v>3520</v>
      </c>
      <c r="G282" s="335">
        <f t="shared" si="4"/>
        <v>1.4204545454545454</v>
      </c>
      <c r="H282" s="556" t="s">
        <v>129</v>
      </c>
      <c r="I282" s="198" t="s">
        <v>18</v>
      </c>
      <c r="J282" s="457" t="s">
        <v>378</v>
      </c>
      <c r="K282" s="197" t="s">
        <v>475</v>
      </c>
      <c r="L282" s="553" t="s">
        <v>45</v>
      </c>
      <c r="M282" s="500"/>
      <c r="N282" s="501"/>
    </row>
    <row r="283" spans="1:14" x14ac:dyDescent="0.25">
      <c r="A283" s="196">
        <v>44740</v>
      </c>
      <c r="B283" s="177" t="s">
        <v>145</v>
      </c>
      <c r="C283" s="177" t="s">
        <v>146</v>
      </c>
      <c r="D283" s="177" t="s">
        <v>128</v>
      </c>
      <c r="E283" s="557">
        <v>8000</v>
      </c>
      <c r="F283" s="373">
        <v>3520</v>
      </c>
      <c r="G283" s="335">
        <f t="shared" si="4"/>
        <v>2.2727272727272729</v>
      </c>
      <c r="H283" s="556" t="s">
        <v>130</v>
      </c>
      <c r="I283" s="198" t="s">
        <v>18</v>
      </c>
      <c r="J283" s="457" t="s">
        <v>379</v>
      </c>
      <c r="K283" s="197" t="s">
        <v>475</v>
      </c>
      <c r="L283" s="553" t="s">
        <v>45</v>
      </c>
      <c r="M283" s="500"/>
      <c r="N283" s="501"/>
    </row>
    <row r="284" spans="1:14" x14ac:dyDescent="0.25">
      <c r="A284" s="196">
        <v>44740</v>
      </c>
      <c r="B284" s="177" t="s">
        <v>145</v>
      </c>
      <c r="C284" s="177" t="s">
        <v>146</v>
      </c>
      <c r="D284" s="177" t="s">
        <v>128</v>
      </c>
      <c r="E284" s="430">
        <v>17000</v>
      </c>
      <c r="F284" s="373">
        <v>3520</v>
      </c>
      <c r="G284" s="335">
        <f t="shared" si="4"/>
        <v>4.8295454545454541</v>
      </c>
      <c r="H284" s="556" t="s">
        <v>130</v>
      </c>
      <c r="I284" s="198" t="s">
        <v>18</v>
      </c>
      <c r="J284" s="457" t="s">
        <v>379</v>
      </c>
      <c r="K284" s="197" t="s">
        <v>475</v>
      </c>
      <c r="L284" s="553" t="s">
        <v>45</v>
      </c>
      <c r="M284" s="500"/>
      <c r="N284" s="501"/>
    </row>
    <row r="285" spans="1:14" x14ac:dyDescent="0.25">
      <c r="A285" s="196">
        <v>44740</v>
      </c>
      <c r="B285" s="177" t="s">
        <v>145</v>
      </c>
      <c r="C285" s="177" t="s">
        <v>146</v>
      </c>
      <c r="D285" s="177" t="s">
        <v>128</v>
      </c>
      <c r="E285" s="430">
        <v>13000</v>
      </c>
      <c r="F285" s="373">
        <v>3520</v>
      </c>
      <c r="G285" s="335">
        <f t="shared" si="4"/>
        <v>3.6931818181818183</v>
      </c>
      <c r="H285" s="556" t="s">
        <v>130</v>
      </c>
      <c r="I285" s="198" t="s">
        <v>18</v>
      </c>
      <c r="J285" s="457" t="s">
        <v>379</v>
      </c>
      <c r="K285" s="197" t="s">
        <v>475</v>
      </c>
      <c r="L285" s="553" t="s">
        <v>45</v>
      </c>
      <c r="M285" s="500"/>
      <c r="N285" s="501"/>
    </row>
    <row r="286" spans="1:14" x14ac:dyDescent="0.25">
      <c r="A286" s="196">
        <v>44740</v>
      </c>
      <c r="B286" s="177" t="s">
        <v>145</v>
      </c>
      <c r="C286" s="177" t="s">
        <v>146</v>
      </c>
      <c r="D286" s="177" t="s">
        <v>128</v>
      </c>
      <c r="E286" s="430">
        <v>5000</v>
      </c>
      <c r="F286" s="373">
        <v>3520</v>
      </c>
      <c r="G286" s="335">
        <f t="shared" si="4"/>
        <v>1.4204545454545454</v>
      </c>
      <c r="H286" s="556" t="s">
        <v>130</v>
      </c>
      <c r="I286" s="198" t="s">
        <v>18</v>
      </c>
      <c r="J286" s="457" t="s">
        <v>379</v>
      </c>
      <c r="K286" s="197" t="s">
        <v>475</v>
      </c>
      <c r="L286" s="553" t="s">
        <v>45</v>
      </c>
      <c r="M286" s="500"/>
      <c r="N286" s="501"/>
    </row>
    <row r="287" spans="1:14" x14ac:dyDescent="0.25">
      <c r="A287" s="196">
        <v>44740</v>
      </c>
      <c r="B287" s="177" t="s">
        <v>145</v>
      </c>
      <c r="C287" s="177" t="s">
        <v>146</v>
      </c>
      <c r="D287" s="177" t="s">
        <v>128</v>
      </c>
      <c r="E287" s="430">
        <v>8000</v>
      </c>
      <c r="F287" s="373">
        <v>3520</v>
      </c>
      <c r="G287" s="335">
        <f t="shared" si="4"/>
        <v>2.2727272727272729</v>
      </c>
      <c r="H287" s="556" t="s">
        <v>130</v>
      </c>
      <c r="I287" s="198" t="s">
        <v>18</v>
      </c>
      <c r="J287" s="457" t="s">
        <v>379</v>
      </c>
      <c r="K287" s="197" t="s">
        <v>475</v>
      </c>
      <c r="L287" s="553" t="s">
        <v>45</v>
      </c>
      <c r="M287" s="500"/>
      <c r="N287" s="501"/>
    </row>
    <row r="288" spans="1:14" x14ac:dyDescent="0.25">
      <c r="A288" s="196">
        <v>44740</v>
      </c>
      <c r="B288" s="177" t="s">
        <v>143</v>
      </c>
      <c r="C288" s="177" t="s">
        <v>143</v>
      </c>
      <c r="D288" s="189" t="s">
        <v>128</v>
      </c>
      <c r="E288" s="430">
        <v>5000</v>
      </c>
      <c r="F288" s="373">
        <v>3520</v>
      </c>
      <c r="G288" s="335">
        <f t="shared" si="4"/>
        <v>1.4204545454545454</v>
      </c>
      <c r="H288" s="556" t="s">
        <v>130</v>
      </c>
      <c r="I288" s="198" t="s">
        <v>18</v>
      </c>
      <c r="J288" s="457" t="s">
        <v>379</v>
      </c>
      <c r="K288" s="197" t="s">
        <v>475</v>
      </c>
      <c r="L288" s="553" t="s">
        <v>45</v>
      </c>
      <c r="M288" s="500"/>
      <c r="N288" s="501"/>
    </row>
    <row r="289" spans="1:14" x14ac:dyDescent="0.25">
      <c r="A289" s="196">
        <v>44740</v>
      </c>
      <c r="B289" s="177" t="s">
        <v>143</v>
      </c>
      <c r="C289" s="177" t="s">
        <v>143</v>
      </c>
      <c r="D289" s="189" t="s">
        <v>128</v>
      </c>
      <c r="E289" s="430">
        <v>5000</v>
      </c>
      <c r="F289" s="373">
        <v>3520</v>
      </c>
      <c r="G289" s="335">
        <f t="shared" si="4"/>
        <v>1.4204545454545454</v>
      </c>
      <c r="H289" s="556" t="s">
        <v>130</v>
      </c>
      <c r="I289" s="198" t="s">
        <v>18</v>
      </c>
      <c r="J289" s="457" t="s">
        <v>379</v>
      </c>
      <c r="K289" s="197" t="s">
        <v>475</v>
      </c>
      <c r="L289" s="553" t="s">
        <v>45</v>
      </c>
      <c r="M289" s="500"/>
      <c r="N289" s="501"/>
    </row>
    <row r="290" spans="1:14" x14ac:dyDescent="0.25">
      <c r="A290" s="196">
        <v>44740</v>
      </c>
      <c r="B290" s="179" t="s">
        <v>145</v>
      </c>
      <c r="C290" s="179" t="s">
        <v>146</v>
      </c>
      <c r="D290" s="205" t="s">
        <v>128</v>
      </c>
      <c r="E290" s="192">
        <v>8000</v>
      </c>
      <c r="F290" s="373">
        <v>3520</v>
      </c>
      <c r="G290" s="335">
        <f t="shared" si="4"/>
        <v>2.2727272727272729</v>
      </c>
      <c r="H290" s="556" t="s">
        <v>337</v>
      </c>
      <c r="I290" s="198" t="s">
        <v>18</v>
      </c>
      <c r="J290" s="457" t="s">
        <v>384</v>
      </c>
      <c r="K290" s="197" t="s">
        <v>475</v>
      </c>
      <c r="L290" s="553" t="s">
        <v>45</v>
      </c>
      <c r="M290" s="500"/>
      <c r="N290" s="501"/>
    </row>
    <row r="291" spans="1:14" x14ac:dyDescent="0.25">
      <c r="A291" s="196">
        <v>44740</v>
      </c>
      <c r="B291" s="179" t="s">
        <v>145</v>
      </c>
      <c r="C291" s="179" t="s">
        <v>146</v>
      </c>
      <c r="D291" s="205" t="s">
        <v>128</v>
      </c>
      <c r="E291" s="184">
        <v>9000</v>
      </c>
      <c r="F291" s="373">
        <v>3520</v>
      </c>
      <c r="G291" s="335">
        <f t="shared" si="4"/>
        <v>2.5568181818181817</v>
      </c>
      <c r="H291" s="556" t="s">
        <v>337</v>
      </c>
      <c r="I291" s="198" t="s">
        <v>18</v>
      </c>
      <c r="J291" s="457" t="s">
        <v>384</v>
      </c>
      <c r="K291" s="197" t="s">
        <v>475</v>
      </c>
      <c r="L291" s="553" t="s">
        <v>45</v>
      </c>
      <c r="M291" s="500"/>
      <c r="N291" s="501"/>
    </row>
    <row r="292" spans="1:14" x14ac:dyDescent="0.25">
      <c r="A292" s="196">
        <v>44740</v>
      </c>
      <c r="B292" s="179" t="s">
        <v>145</v>
      </c>
      <c r="C292" s="179" t="s">
        <v>146</v>
      </c>
      <c r="D292" s="205" t="s">
        <v>128</v>
      </c>
      <c r="E292" s="184">
        <v>6000</v>
      </c>
      <c r="F292" s="373">
        <v>3520</v>
      </c>
      <c r="G292" s="335">
        <f t="shared" si="4"/>
        <v>1.7045454545454546</v>
      </c>
      <c r="H292" s="556" t="s">
        <v>337</v>
      </c>
      <c r="I292" s="198" t="s">
        <v>18</v>
      </c>
      <c r="J292" s="457" t="s">
        <v>384</v>
      </c>
      <c r="K292" s="197" t="s">
        <v>475</v>
      </c>
      <c r="L292" s="553" t="s">
        <v>45</v>
      </c>
      <c r="M292" s="500"/>
      <c r="N292" s="501"/>
    </row>
    <row r="293" spans="1:14" x14ac:dyDescent="0.25">
      <c r="A293" s="196">
        <v>44740</v>
      </c>
      <c r="B293" s="179" t="s">
        <v>145</v>
      </c>
      <c r="C293" s="179" t="s">
        <v>146</v>
      </c>
      <c r="D293" s="205" t="s">
        <v>128</v>
      </c>
      <c r="E293" s="184">
        <v>10000</v>
      </c>
      <c r="F293" s="373">
        <v>3520</v>
      </c>
      <c r="G293" s="335">
        <f t="shared" si="4"/>
        <v>2.8409090909090908</v>
      </c>
      <c r="H293" s="556" t="s">
        <v>337</v>
      </c>
      <c r="I293" s="198" t="s">
        <v>18</v>
      </c>
      <c r="J293" s="457" t="s">
        <v>384</v>
      </c>
      <c r="K293" s="197" t="s">
        <v>475</v>
      </c>
      <c r="L293" s="553" t="s">
        <v>45</v>
      </c>
      <c r="M293" s="500"/>
      <c r="N293" s="501"/>
    </row>
    <row r="294" spans="1:14" x14ac:dyDescent="0.25">
      <c r="A294" s="196">
        <v>44740</v>
      </c>
      <c r="B294" s="179" t="s">
        <v>145</v>
      </c>
      <c r="C294" s="179" t="s">
        <v>146</v>
      </c>
      <c r="D294" s="205" t="s">
        <v>128</v>
      </c>
      <c r="E294" s="192">
        <v>8000</v>
      </c>
      <c r="F294" s="373">
        <v>3520</v>
      </c>
      <c r="G294" s="335">
        <f t="shared" si="4"/>
        <v>2.2727272727272729</v>
      </c>
      <c r="H294" s="556" t="s">
        <v>337</v>
      </c>
      <c r="I294" s="198" t="s">
        <v>18</v>
      </c>
      <c r="J294" s="457" t="s">
        <v>384</v>
      </c>
      <c r="K294" s="197" t="s">
        <v>475</v>
      </c>
      <c r="L294" s="553" t="s">
        <v>45</v>
      </c>
      <c r="M294" s="500"/>
      <c r="N294" s="501"/>
    </row>
    <row r="295" spans="1:14" x14ac:dyDescent="0.25">
      <c r="A295" s="196">
        <v>44740</v>
      </c>
      <c r="B295" s="179" t="s">
        <v>143</v>
      </c>
      <c r="C295" s="179" t="s">
        <v>143</v>
      </c>
      <c r="D295" s="205" t="s">
        <v>128</v>
      </c>
      <c r="E295" s="192">
        <v>2000</v>
      </c>
      <c r="F295" s="373">
        <v>3520</v>
      </c>
      <c r="G295" s="335">
        <f t="shared" si="4"/>
        <v>0.56818181818181823</v>
      </c>
      <c r="H295" s="556" t="s">
        <v>337</v>
      </c>
      <c r="I295" s="198" t="s">
        <v>18</v>
      </c>
      <c r="J295" s="457" t="s">
        <v>384</v>
      </c>
      <c r="K295" s="197" t="s">
        <v>475</v>
      </c>
      <c r="L295" s="553" t="s">
        <v>45</v>
      </c>
      <c r="M295" s="500"/>
      <c r="N295" s="501"/>
    </row>
    <row r="296" spans="1:14" x14ac:dyDescent="0.25">
      <c r="A296" s="196">
        <v>44740</v>
      </c>
      <c r="B296" s="179" t="s">
        <v>143</v>
      </c>
      <c r="C296" s="179" t="s">
        <v>143</v>
      </c>
      <c r="D296" s="205" t="s">
        <v>128</v>
      </c>
      <c r="E296" s="184">
        <v>2000</v>
      </c>
      <c r="F296" s="373">
        <v>3520</v>
      </c>
      <c r="G296" s="335">
        <f t="shared" si="4"/>
        <v>0.56818181818181823</v>
      </c>
      <c r="H296" s="556" t="s">
        <v>337</v>
      </c>
      <c r="I296" s="198" t="s">
        <v>18</v>
      </c>
      <c r="J296" s="457" t="s">
        <v>384</v>
      </c>
      <c r="K296" s="197" t="s">
        <v>475</v>
      </c>
      <c r="L296" s="553" t="s">
        <v>45</v>
      </c>
      <c r="M296" s="500"/>
      <c r="N296" s="501"/>
    </row>
    <row r="297" spans="1:14" x14ac:dyDescent="0.25">
      <c r="A297" s="196">
        <v>44740</v>
      </c>
      <c r="B297" s="179" t="s">
        <v>143</v>
      </c>
      <c r="C297" s="179" t="s">
        <v>143</v>
      </c>
      <c r="D297" s="205" t="s">
        <v>128</v>
      </c>
      <c r="E297" s="192">
        <v>2000</v>
      </c>
      <c r="F297" s="373">
        <v>3520</v>
      </c>
      <c r="G297" s="335">
        <f t="shared" si="4"/>
        <v>0.56818181818181823</v>
      </c>
      <c r="H297" s="556" t="s">
        <v>337</v>
      </c>
      <c r="I297" s="198" t="s">
        <v>18</v>
      </c>
      <c r="J297" s="457" t="s">
        <v>384</v>
      </c>
      <c r="K297" s="197" t="s">
        <v>475</v>
      </c>
      <c r="L297" s="553" t="s">
        <v>45</v>
      </c>
      <c r="M297" s="500"/>
      <c r="N297" s="501"/>
    </row>
    <row r="298" spans="1:14" x14ac:dyDescent="0.25">
      <c r="A298" s="196">
        <v>44740</v>
      </c>
      <c r="B298" s="179" t="s">
        <v>143</v>
      </c>
      <c r="C298" s="179" t="s">
        <v>143</v>
      </c>
      <c r="D298" s="205" t="s">
        <v>128</v>
      </c>
      <c r="E298" s="192">
        <v>2000</v>
      </c>
      <c r="F298" s="373">
        <v>3520</v>
      </c>
      <c r="G298" s="335">
        <f t="shared" si="4"/>
        <v>0.56818181818181823</v>
      </c>
      <c r="H298" s="556" t="s">
        <v>337</v>
      </c>
      <c r="I298" s="198" t="s">
        <v>18</v>
      </c>
      <c r="J298" s="457" t="s">
        <v>384</v>
      </c>
      <c r="K298" s="197" t="s">
        <v>475</v>
      </c>
      <c r="L298" s="553" t="s">
        <v>45</v>
      </c>
      <c r="M298" s="500"/>
      <c r="N298" s="501"/>
    </row>
    <row r="299" spans="1:14" x14ac:dyDescent="0.25">
      <c r="A299" s="196">
        <v>44740</v>
      </c>
      <c r="B299" s="179" t="s">
        <v>143</v>
      </c>
      <c r="C299" s="179" t="s">
        <v>143</v>
      </c>
      <c r="D299" s="205" t="s">
        <v>128</v>
      </c>
      <c r="E299" s="184">
        <v>2000</v>
      </c>
      <c r="F299" s="373">
        <v>3520</v>
      </c>
      <c r="G299" s="335">
        <f t="shared" si="4"/>
        <v>0.56818181818181823</v>
      </c>
      <c r="H299" s="556" t="s">
        <v>337</v>
      </c>
      <c r="I299" s="198" t="s">
        <v>18</v>
      </c>
      <c r="J299" s="457" t="s">
        <v>384</v>
      </c>
      <c r="K299" s="197" t="s">
        <v>475</v>
      </c>
      <c r="L299" s="553" t="s">
        <v>45</v>
      </c>
      <c r="M299" s="500"/>
      <c r="N299" s="501"/>
    </row>
    <row r="300" spans="1:14" x14ac:dyDescent="0.25">
      <c r="A300" s="196">
        <v>44741</v>
      </c>
      <c r="B300" s="179" t="s">
        <v>145</v>
      </c>
      <c r="C300" s="179" t="s">
        <v>146</v>
      </c>
      <c r="D300" s="205" t="s">
        <v>128</v>
      </c>
      <c r="E300" s="192">
        <v>8000</v>
      </c>
      <c r="F300" s="373">
        <v>3520</v>
      </c>
      <c r="G300" s="335">
        <f t="shared" si="4"/>
        <v>2.2727272727272729</v>
      </c>
      <c r="H300" s="556" t="s">
        <v>337</v>
      </c>
      <c r="I300" s="198" t="s">
        <v>18</v>
      </c>
      <c r="J300" s="457" t="s">
        <v>385</v>
      </c>
      <c r="K300" s="197" t="s">
        <v>475</v>
      </c>
      <c r="L300" s="553" t="s">
        <v>45</v>
      </c>
      <c r="M300" s="500"/>
      <c r="N300" s="501"/>
    </row>
    <row r="301" spans="1:14" x14ac:dyDescent="0.25">
      <c r="A301" s="196">
        <v>44741</v>
      </c>
      <c r="B301" s="179" t="s">
        <v>145</v>
      </c>
      <c r="C301" s="179" t="s">
        <v>146</v>
      </c>
      <c r="D301" s="205" t="s">
        <v>128</v>
      </c>
      <c r="E301" s="192">
        <v>10000</v>
      </c>
      <c r="F301" s="373">
        <v>3520</v>
      </c>
      <c r="G301" s="335">
        <f t="shared" si="4"/>
        <v>2.8409090909090908</v>
      </c>
      <c r="H301" s="556" t="s">
        <v>337</v>
      </c>
      <c r="I301" s="198" t="s">
        <v>18</v>
      </c>
      <c r="J301" s="457" t="s">
        <v>385</v>
      </c>
      <c r="K301" s="197" t="s">
        <v>475</v>
      </c>
      <c r="L301" s="553" t="s">
        <v>45</v>
      </c>
      <c r="M301" s="500"/>
      <c r="N301" s="501"/>
    </row>
    <row r="302" spans="1:14" x14ac:dyDescent="0.25">
      <c r="A302" s="196">
        <v>44741</v>
      </c>
      <c r="B302" s="179" t="s">
        <v>145</v>
      </c>
      <c r="C302" s="179" t="s">
        <v>146</v>
      </c>
      <c r="D302" s="205" t="s">
        <v>128</v>
      </c>
      <c r="E302" s="184">
        <v>10000</v>
      </c>
      <c r="F302" s="373">
        <v>3520</v>
      </c>
      <c r="G302" s="335">
        <f t="shared" si="4"/>
        <v>2.8409090909090908</v>
      </c>
      <c r="H302" s="556" t="s">
        <v>337</v>
      </c>
      <c r="I302" s="198" t="s">
        <v>18</v>
      </c>
      <c r="J302" s="457" t="s">
        <v>385</v>
      </c>
      <c r="K302" s="197" t="s">
        <v>475</v>
      </c>
      <c r="L302" s="553" t="s">
        <v>45</v>
      </c>
      <c r="M302" s="500"/>
      <c r="N302" s="501"/>
    </row>
    <row r="303" spans="1:14" x14ac:dyDescent="0.25">
      <c r="A303" s="196">
        <v>44741</v>
      </c>
      <c r="B303" s="179" t="s">
        <v>145</v>
      </c>
      <c r="C303" s="179" t="s">
        <v>146</v>
      </c>
      <c r="D303" s="205" t="s">
        <v>128</v>
      </c>
      <c r="E303" s="184">
        <v>8000</v>
      </c>
      <c r="F303" s="373">
        <v>3520</v>
      </c>
      <c r="G303" s="335">
        <f t="shared" si="4"/>
        <v>2.2727272727272729</v>
      </c>
      <c r="H303" s="556" t="s">
        <v>337</v>
      </c>
      <c r="I303" s="198" t="s">
        <v>18</v>
      </c>
      <c r="J303" s="457" t="s">
        <v>385</v>
      </c>
      <c r="K303" s="197" t="s">
        <v>475</v>
      </c>
      <c r="L303" s="553" t="s">
        <v>45</v>
      </c>
      <c r="M303" s="500"/>
      <c r="N303" s="501"/>
    </row>
    <row r="304" spans="1:14" x14ac:dyDescent="0.25">
      <c r="A304" s="196">
        <v>44741</v>
      </c>
      <c r="B304" s="179" t="s">
        <v>145</v>
      </c>
      <c r="C304" s="179" t="s">
        <v>146</v>
      </c>
      <c r="D304" s="205" t="s">
        <v>128</v>
      </c>
      <c r="E304" s="184">
        <v>10000</v>
      </c>
      <c r="F304" s="373">
        <v>3520</v>
      </c>
      <c r="G304" s="335">
        <f t="shared" si="4"/>
        <v>2.8409090909090908</v>
      </c>
      <c r="H304" s="556" t="s">
        <v>337</v>
      </c>
      <c r="I304" s="198" t="s">
        <v>18</v>
      </c>
      <c r="J304" s="457" t="s">
        <v>385</v>
      </c>
      <c r="K304" s="197" t="s">
        <v>475</v>
      </c>
      <c r="L304" s="553" t="s">
        <v>45</v>
      </c>
      <c r="M304" s="500"/>
      <c r="N304" s="501"/>
    </row>
    <row r="305" spans="1:14" x14ac:dyDescent="0.25">
      <c r="A305" s="196">
        <v>44741</v>
      </c>
      <c r="B305" s="197" t="s">
        <v>143</v>
      </c>
      <c r="C305" s="197" t="s">
        <v>143</v>
      </c>
      <c r="D305" s="198" t="s">
        <v>128</v>
      </c>
      <c r="E305" s="184">
        <v>2000</v>
      </c>
      <c r="F305" s="373">
        <v>3520</v>
      </c>
      <c r="G305" s="335">
        <f t="shared" si="4"/>
        <v>0.56818181818181823</v>
      </c>
      <c r="H305" s="556" t="s">
        <v>337</v>
      </c>
      <c r="I305" s="198" t="s">
        <v>18</v>
      </c>
      <c r="J305" s="457" t="s">
        <v>385</v>
      </c>
      <c r="K305" s="197" t="s">
        <v>475</v>
      </c>
      <c r="L305" s="553" t="s">
        <v>45</v>
      </c>
      <c r="M305" s="500"/>
      <c r="N305" s="501"/>
    </row>
    <row r="306" spans="1:14" x14ac:dyDescent="0.25">
      <c r="A306" s="196">
        <v>44741</v>
      </c>
      <c r="B306" s="197" t="s">
        <v>143</v>
      </c>
      <c r="C306" s="197" t="s">
        <v>143</v>
      </c>
      <c r="D306" s="198" t="s">
        <v>128</v>
      </c>
      <c r="E306" s="184">
        <v>2000</v>
      </c>
      <c r="F306" s="373">
        <v>3520</v>
      </c>
      <c r="G306" s="335">
        <f t="shared" si="4"/>
        <v>0.56818181818181823</v>
      </c>
      <c r="H306" s="556" t="s">
        <v>337</v>
      </c>
      <c r="I306" s="198" t="s">
        <v>18</v>
      </c>
      <c r="J306" s="457" t="s">
        <v>385</v>
      </c>
      <c r="K306" s="197" t="s">
        <v>475</v>
      </c>
      <c r="L306" s="553" t="s">
        <v>45</v>
      </c>
      <c r="M306" s="500"/>
      <c r="N306" s="501"/>
    </row>
    <row r="307" spans="1:14" x14ac:dyDescent="0.25">
      <c r="A307" s="196">
        <v>44741</v>
      </c>
      <c r="B307" s="197" t="s">
        <v>143</v>
      </c>
      <c r="C307" s="197" t="s">
        <v>143</v>
      </c>
      <c r="D307" s="198" t="s">
        <v>128</v>
      </c>
      <c r="E307" s="184">
        <v>2000</v>
      </c>
      <c r="F307" s="373">
        <v>3520</v>
      </c>
      <c r="G307" s="335">
        <f t="shared" si="4"/>
        <v>0.56818181818181823</v>
      </c>
      <c r="H307" s="556" t="s">
        <v>337</v>
      </c>
      <c r="I307" s="198" t="s">
        <v>18</v>
      </c>
      <c r="J307" s="457" t="s">
        <v>385</v>
      </c>
      <c r="K307" s="197" t="s">
        <v>475</v>
      </c>
      <c r="L307" s="553" t="s">
        <v>45</v>
      </c>
      <c r="M307" s="500"/>
      <c r="N307" s="501"/>
    </row>
    <row r="308" spans="1:14" x14ac:dyDescent="0.25">
      <c r="A308" s="196">
        <v>44741</v>
      </c>
      <c r="B308" s="197" t="s">
        <v>143</v>
      </c>
      <c r="C308" s="197" t="s">
        <v>143</v>
      </c>
      <c r="D308" s="198" t="s">
        <v>128</v>
      </c>
      <c r="E308" s="184">
        <v>2000</v>
      </c>
      <c r="F308" s="373">
        <v>3520</v>
      </c>
      <c r="G308" s="335">
        <f t="shared" si="4"/>
        <v>0.56818181818181823</v>
      </c>
      <c r="H308" s="556" t="s">
        <v>337</v>
      </c>
      <c r="I308" s="198" t="s">
        <v>18</v>
      </c>
      <c r="J308" s="457" t="s">
        <v>385</v>
      </c>
      <c r="K308" s="197" t="s">
        <v>475</v>
      </c>
      <c r="L308" s="553" t="s">
        <v>45</v>
      </c>
      <c r="M308" s="500"/>
      <c r="N308" s="501"/>
    </row>
    <row r="309" spans="1:14" x14ac:dyDescent="0.25">
      <c r="A309" s="196">
        <v>44741</v>
      </c>
      <c r="B309" s="197" t="s">
        <v>143</v>
      </c>
      <c r="C309" s="197" t="s">
        <v>143</v>
      </c>
      <c r="D309" s="198" t="s">
        <v>128</v>
      </c>
      <c r="E309" s="174">
        <v>2000</v>
      </c>
      <c r="F309" s="373">
        <v>3520</v>
      </c>
      <c r="G309" s="335">
        <f t="shared" si="4"/>
        <v>0.56818181818181823</v>
      </c>
      <c r="H309" s="556" t="s">
        <v>337</v>
      </c>
      <c r="I309" s="198" t="s">
        <v>18</v>
      </c>
      <c r="J309" s="457" t="s">
        <v>385</v>
      </c>
      <c r="K309" s="197" t="s">
        <v>475</v>
      </c>
      <c r="L309" s="553" t="s">
        <v>45</v>
      </c>
      <c r="M309" s="500"/>
      <c r="N309" s="501"/>
    </row>
    <row r="310" spans="1:14" x14ac:dyDescent="0.25">
      <c r="A310" s="196">
        <v>44741</v>
      </c>
      <c r="B310" s="179" t="s">
        <v>145</v>
      </c>
      <c r="C310" s="179" t="s">
        <v>146</v>
      </c>
      <c r="D310" s="205" t="s">
        <v>127</v>
      </c>
      <c r="E310" s="192">
        <v>5000</v>
      </c>
      <c r="F310" s="373">
        <v>3520</v>
      </c>
      <c r="G310" s="335">
        <f t="shared" si="4"/>
        <v>1.4204545454545454</v>
      </c>
      <c r="H310" s="556" t="s">
        <v>129</v>
      </c>
      <c r="I310" s="198" t="s">
        <v>18</v>
      </c>
      <c r="J310" s="457" t="s">
        <v>394</v>
      </c>
      <c r="K310" s="197" t="s">
        <v>475</v>
      </c>
      <c r="L310" s="553" t="s">
        <v>45</v>
      </c>
      <c r="M310" s="500"/>
      <c r="N310" s="501"/>
    </row>
    <row r="311" spans="1:14" x14ac:dyDescent="0.25">
      <c r="A311" s="196">
        <v>44741</v>
      </c>
      <c r="B311" s="179" t="s">
        <v>145</v>
      </c>
      <c r="C311" s="179" t="s">
        <v>146</v>
      </c>
      <c r="D311" s="205" t="s">
        <v>127</v>
      </c>
      <c r="E311" s="192">
        <v>5000</v>
      </c>
      <c r="F311" s="373">
        <v>3520</v>
      </c>
      <c r="G311" s="335">
        <f t="shared" si="4"/>
        <v>1.4204545454545454</v>
      </c>
      <c r="H311" s="556" t="s">
        <v>129</v>
      </c>
      <c r="I311" s="198" t="s">
        <v>18</v>
      </c>
      <c r="J311" s="457" t="s">
        <v>394</v>
      </c>
      <c r="K311" s="197" t="s">
        <v>475</v>
      </c>
      <c r="L311" s="553" t="s">
        <v>45</v>
      </c>
      <c r="M311" s="500"/>
      <c r="N311" s="501"/>
    </row>
    <row r="312" spans="1:14" x14ac:dyDescent="0.25">
      <c r="A312" s="196">
        <v>44741</v>
      </c>
      <c r="B312" s="179" t="s">
        <v>145</v>
      </c>
      <c r="C312" s="179" t="s">
        <v>146</v>
      </c>
      <c r="D312" s="205" t="s">
        <v>127</v>
      </c>
      <c r="E312" s="192">
        <v>4000</v>
      </c>
      <c r="F312" s="373">
        <v>3520</v>
      </c>
      <c r="G312" s="335">
        <f t="shared" si="4"/>
        <v>1.1363636363636365</v>
      </c>
      <c r="H312" s="556" t="s">
        <v>129</v>
      </c>
      <c r="I312" s="198" t="s">
        <v>18</v>
      </c>
      <c r="J312" s="457" t="s">
        <v>394</v>
      </c>
      <c r="K312" s="197" t="s">
        <v>475</v>
      </c>
      <c r="L312" s="553" t="s">
        <v>45</v>
      </c>
      <c r="M312" s="500"/>
      <c r="N312" s="501"/>
    </row>
    <row r="313" spans="1:14" x14ac:dyDescent="0.25">
      <c r="A313" s="196">
        <v>44741</v>
      </c>
      <c r="B313" s="179" t="s">
        <v>145</v>
      </c>
      <c r="C313" s="179" t="s">
        <v>146</v>
      </c>
      <c r="D313" s="205" t="s">
        <v>127</v>
      </c>
      <c r="E313" s="192">
        <v>5000</v>
      </c>
      <c r="F313" s="373">
        <v>3520</v>
      </c>
      <c r="G313" s="335">
        <f t="shared" si="4"/>
        <v>1.4204545454545454</v>
      </c>
      <c r="H313" s="556" t="s">
        <v>129</v>
      </c>
      <c r="I313" s="198" t="s">
        <v>18</v>
      </c>
      <c r="J313" s="457" t="s">
        <v>394</v>
      </c>
      <c r="K313" s="197" t="s">
        <v>475</v>
      </c>
      <c r="L313" s="553" t="s">
        <v>45</v>
      </c>
      <c r="M313" s="500"/>
      <c r="N313" s="501"/>
    </row>
    <row r="314" spans="1:14" x14ac:dyDescent="0.25">
      <c r="A314" s="196">
        <v>44741</v>
      </c>
      <c r="B314" s="179" t="s">
        <v>145</v>
      </c>
      <c r="C314" s="179" t="s">
        <v>146</v>
      </c>
      <c r="D314" s="205" t="s">
        <v>127</v>
      </c>
      <c r="E314" s="192">
        <v>4000</v>
      </c>
      <c r="F314" s="373">
        <v>3520</v>
      </c>
      <c r="G314" s="335">
        <f t="shared" si="4"/>
        <v>1.1363636363636365</v>
      </c>
      <c r="H314" s="556" t="s">
        <v>129</v>
      </c>
      <c r="I314" s="198" t="s">
        <v>18</v>
      </c>
      <c r="J314" s="457" t="s">
        <v>394</v>
      </c>
      <c r="K314" s="197" t="s">
        <v>475</v>
      </c>
      <c r="L314" s="553" t="s">
        <v>45</v>
      </c>
      <c r="M314" s="500"/>
      <c r="N314" s="501"/>
    </row>
    <row r="315" spans="1:14" x14ac:dyDescent="0.25">
      <c r="A315" s="182">
        <v>44741</v>
      </c>
      <c r="B315" s="177" t="s">
        <v>145</v>
      </c>
      <c r="C315" s="177" t="s">
        <v>146</v>
      </c>
      <c r="D315" s="177" t="s">
        <v>14</v>
      </c>
      <c r="E315" s="430">
        <v>8000</v>
      </c>
      <c r="F315" s="373">
        <v>3520</v>
      </c>
      <c r="G315" s="335">
        <f t="shared" si="4"/>
        <v>2.2727272727272729</v>
      </c>
      <c r="H315" s="556" t="s">
        <v>42</v>
      </c>
      <c r="I315" s="198" t="s">
        <v>18</v>
      </c>
      <c r="J315" s="620" t="s">
        <v>469</v>
      </c>
      <c r="K315" s="197" t="s">
        <v>475</v>
      </c>
      <c r="L315" s="553" t="s">
        <v>45</v>
      </c>
      <c r="M315" s="500"/>
      <c r="N315" s="501"/>
    </row>
    <row r="316" spans="1:14" x14ac:dyDescent="0.25">
      <c r="A316" s="182">
        <v>44741</v>
      </c>
      <c r="B316" s="177" t="s">
        <v>145</v>
      </c>
      <c r="C316" s="177" t="s">
        <v>146</v>
      </c>
      <c r="D316" s="177" t="s">
        <v>14</v>
      </c>
      <c r="E316" s="430">
        <v>7000</v>
      </c>
      <c r="F316" s="373">
        <v>3520</v>
      </c>
      <c r="G316" s="335">
        <f t="shared" si="4"/>
        <v>1.9886363636363635</v>
      </c>
      <c r="H316" s="556" t="s">
        <v>42</v>
      </c>
      <c r="I316" s="198" t="s">
        <v>18</v>
      </c>
      <c r="J316" s="620" t="s">
        <v>469</v>
      </c>
      <c r="K316" s="197" t="s">
        <v>475</v>
      </c>
      <c r="L316" s="553" t="s">
        <v>45</v>
      </c>
      <c r="M316" s="500"/>
      <c r="N316" s="501"/>
    </row>
    <row r="317" spans="1:14" x14ac:dyDescent="0.25">
      <c r="A317" s="196">
        <v>44741</v>
      </c>
      <c r="B317" s="177" t="s">
        <v>145</v>
      </c>
      <c r="C317" s="177" t="s">
        <v>146</v>
      </c>
      <c r="D317" s="189" t="s">
        <v>128</v>
      </c>
      <c r="E317" s="430">
        <v>6000</v>
      </c>
      <c r="F317" s="373">
        <v>3520</v>
      </c>
      <c r="G317" s="335">
        <f t="shared" si="4"/>
        <v>1.7045454545454546</v>
      </c>
      <c r="H317" s="556" t="s">
        <v>130</v>
      </c>
      <c r="I317" s="198" t="s">
        <v>18</v>
      </c>
      <c r="J317" s="457" t="s">
        <v>398</v>
      </c>
      <c r="K317" s="197" t="s">
        <v>475</v>
      </c>
      <c r="L317" s="553" t="s">
        <v>45</v>
      </c>
      <c r="M317" s="500"/>
      <c r="N317" s="501"/>
    </row>
    <row r="318" spans="1:14" x14ac:dyDescent="0.25">
      <c r="A318" s="196">
        <v>44741</v>
      </c>
      <c r="B318" s="177" t="s">
        <v>145</v>
      </c>
      <c r="C318" s="177" t="s">
        <v>146</v>
      </c>
      <c r="D318" s="189" t="s">
        <v>128</v>
      </c>
      <c r="E318" s="540">
        <v>18000</v>
      </c>
      <c r="F318" s="373">
        <v>3520</v>
      </c>
      <c r="G318" s="335">
        <f t="shared" si="4"/>
        <v>5.1136363636363633</v>
      </c>
      <c r="H318" s="556" t="s">
        <v>130</v>
      </c>
      <c r="I318" s="198" t="s">
        <v>18</v>
      </c>
      <c r="J318" s="457" t="s">
        <v>398</v>
      </c>
      <c r="K318" s="197" t="s">
        <v>475</v>
      </c>
      <c r="L318" s="553" t="s">
        <v>45</v>
      </c>
      <c r="M318" s="500"/>
      <c r="N318" s="501"/>
    </row>
    <row r="319" spans="1:14" x14ac:dyDescent="0.25">
      <c r="A319" s="196">
        <v>44741</v>
      </c>
      <c r="B319" s="177" t="s">
        <v>145</v>
      </c>
      <c r="C319" s="177" t="s">
        <v>146</v>
      </c>
      <c r="D319" s="189" t="s">
        <v>128</v>
      </c>
      <c r="E319" s="430">
        <v>22000</v>
      </c>
      <c r="F319" s="373">
        <v>3520</v>
      </c>
      <c r="G319" s="335">
        <f t="shared" si="4"/>
        <v>6.25</v>
      </c>
      <c r="H319" s="556" t="s">
        <v>130</v>
      </c>
      <c r="I319" s="198" t="s">
        <v>18</v>
      </c>
      <c r="J319" s="457" t="s">
        <v>398</v>
      </c>
      <c r="K319" s="197" t="s">
        <v>475</v>
      </c>
      <c r="L319" s="553" t="s">
        <v>45</v>
      </c>
      <c r="M319" s="500"/>
      <c r="N319" s="501"/>
    </row>
    <row r="320" spans="1:14" x14ac:dyDescent="0.25">
      <c r="A320" s="196">
        <v>44741</v>
      </c>
      <c r="B320" s="177" t="s">
        <v>145</v>
      </c>
      <c r="C320" s="177" t="s">
        <v>146</v>
      </c>
      <c r="D320" s="189" t="s">
        <v>128</v>
      </c>
      <c r="E320" s="430">
        <v>8000</v>
      </c>
      <c r="F320" s="373">
        <v>3520</v>
      </c>
      <c r="G320" s="335">
        <f t="shared" si="4"/>
        <v>2.2727272727272729</v>
      </c>
      <c r="H320" s="556" t="s">
        <v>130</v>
      </c>
      <c r="I320" s="198" t="s">
        <v>18</v>
      </c>
      <c r="J320" s="457" t="s">
        <v>398</v>
      </c>
      <c r="K320" s="197" t="s">
        <v>475</v>
      </c>
      <c r="L320" s="553" t="s">
        <v>45</v>
      </c>
      <c r="M320" s="500"/>
      <c r="N320" s="501"/>
    </row>
    <row r="321" spans="1:14" x14ac:dyDescent="0.25">
      <c r="A321" s="196">
        <v>44741</v>
      </c>
      <c r="B321" s="177" t="s">
        <v>145</v>
      </c>
      <c r="C321" s="177" t="s">
        <v>146</v>
      </c>
      <c r="D321" s="189" t="s">
        <v>128</v>
      </c>
      <c r="E321" s="430">
        <v>8000</v>
      </c>
      <c r="F321" s="373">
        <v>3520</v>
      </c>
      <c r="G321" s="335">
        <f t="shared" si="4"/>
        <v>2.2727272727272729</v>
      </c>
      <c r="H321" s="556" t="s">
        <v>130</v>
      </c>
      <c r="I321" s="198" t="s">
        <v>18</v>
      </c>
      <c r="J321" s="457" t="s">
        <v>398</v>
      </c>
      <c r="K321" s="197" t="s">
        <v>475</v>
      </c>
      <c r="L321" s="553" t="s">
        <v>45</v>
      </c>
      <c r="M321" s="500"/>
      <c r="N321" s="501"/>
    </row>
    <row r="322" spans="1:14" x14ac:dyDescent="0.25">
      <c r="A322" s="196">
        <v>44741</v>
      </c>
      <c r="B322" s="177" t="s">
        <v>143</v>
      </c>
      <c r="C322" s="177" t="s">
        <v>143</v>
      </c>
      <c r="D322" s="177" t="s">
        <v>128</v>
      </c>
      <c r="E322" s="430">
        <v>3000</v>
      </c>
      <c r="F322" s="373">
        <v>3520</v>
      </c>
      <c r="G322" s="335">
        <f t="shared" si="4"/>
        <v>0.85227272727272729</v>
      </c>
      <c r="H322" s="556" t="s">
        <v>130</v>
      </c>
      <c r="I322" s="198" t="s">
        <v>18</v>
      </c>
      <c r="J322" s="457" t="s">
        <v>398</v>
      </c>
      <c r="K322" s="197" t="s">
        <v>475</v>
      </c>
      <c r="L322" s="553" t="s">
        <v>45</v>
      </c>
      <c r="M322" s="500"/>
      <c r="N322" s="501"/>
    </row>
    <row r="323" spans="1:14" x14ac:dyDescent="0.25">
      <c r="A323" s="196">
        <v>44741</v>
      </c>
      <c r="B323" s="177" t="s">
        <v>143</v>
      </c>
      <c r="C323" s="177" t="s">
        <v>143</v>
      </c>
      <c r="D323" s="177" t="s">
        <v>128</v>
      </c>
      <c r="E323" s="430">
        <v>3000</v>
      </c>
      <c r="F323" s="373">
        <v>3520</v>
      </c>
      <c r="G323" s="335">
        <f t="shared" si="4"/>
        <v>0.85227272727272729</v>
      </c>
      <c r="H323" s="556" t="s">
        <v>130</v>
      </c>
      <c r="I323" s="198" t="s">
        <v>18</v>
      </c>
      <c r="J323" s="457" t="s">
        <v>398</v>
      </c>
      <c r="K323" s="197" t="s">
        <v>475</v>
      </c>
      <c r="L323" s="553" t="s">
        <v>45</v>
      </c>
      <c r="M323" s="500"/>
      <c r="N323" s="501"/>
    </row>
    <row r="324" spans="1:14" x14ac:dyDescent="0.25">
      <c r="A324" s="196">
        <v>44741</v>
      </c>
      <c r="B324" s="177" t="s">
        <v>143</v>
      </c>
      <c r="C324" s="177" t="s">
        <v>143</v>
      </c>
      <c r="D324" s="177" t="s">
        <v>128</v>
      </c>
      <c r="E324" s="430">
        <v>3000</v>
      </c>
      <c r="F324" s="373">
        <v>3520</v>
      </c>
      <c r="G324" s="335">
        <f t="shared" si="4"/>
        <v>0.85227272727272729</v>
      </c>
      <c r="H324" s="556" t="s">
        <v>130</v>
      </c>
      <c r="I324" s="198" t="s">
        <v>18</v>
      </c>
      <c r="J324" s="457" t="s">
        <v>398</v>
      </c>
      <c r="K324" s="197" t="s">
        <v>475</v>
      </c>
      <c r="L324" s="553" t="s">
        <v>45</v>
      </c>
      <c r="M324" s="500"/>
      <c r="N324" s="501"/>
    </row>
    <row r="325" spans="1:14" x14ac:dyDescent="0.25">
      <c r="A325" s="196">
        <v>44742</v>
      </c>
      <c r="B325" s="179" t="s">
        <v>145</v>
      </c>
      <c r="C325" s="179" t="s">
        <v>146</v>
      </c>
      <c r="D325" s="205" t="s">
        <v>127</v>
      </c>
      <c r="E325" s="192">
        <v>5000</v>
      </c>
      <c r="F325" s="373">
        <v>3520</v>
      </c>
      <c r="G325" s="335">
        <f t="shared" si="4"/>
        <v>1.4204545454545454</v>
      </c>
      <c r="H325" s="556" t="s">
        <v>129</v>
      </c>
      <c r="I325" s="198" t="s">
        <v>18</v>
      </c>
      <c r="J325" s="457" t="s">
        <v>404</v>
      </c>
      <c r="K325" s="197" t="s">
        <v>475</v>
      </c>
      <c r="L325" s="553" t="s">
        <v>45</v>
      </c>
      <c r="M325" s="500"/>
      <c r="N325" s="501"/>
    </row>
    <row r="326" spans="1:14" x14ac:dyDescent="0.25">
      <c r="A326" s="196">
        <v>44742</v>
      </c>
      <c r="B326" s="179" t="s">
        <v>145</v>
      </c>
      <c r="C326" s="179" t="s">
        <v>146</v>
      </c>
      <c r="D326" s="205" t="s">
        <v>127</v>
      </c>
      <c r="E326" s="192">
        <v>4000</v>
      </c>
      <c r="F326" s="373">
        <v>3520</v>
      </c>
      <c r="G326" s="335">
        <f t="shared" si="4"/>
        <v>1.1363636363636365</v>
      </c>
      <c r="H326" s="556" t="s">
        <v>129</v>
      </c>
      <c r="I326" s="198" t="s">
        <v>18</v>
      </c>
      <c r="J326" s="457" t="s">
        <v>404</v>
      </c>
      <c r="K326" s="197" t="s">
        <v>475</v>
      </c>
      <c r="L326" s="553" t="s">
        <v>45</v>
      </c>
      <c r="M326" s="500"/>
      <c r="N326" s="501"/>
    </row>
    <row r="327" spans="1:14" x14ac:dyDescent="0.25">
      <c r="A327" s="182">
        <v>44742</v>
      </c>
      <c r="B327" s="177" t="s">
        <v>145</v>
      </c>
      <c r="C327" s="177" t="s">
        <v>146</v>
      </c>
      <c r="D327" s="177" t="s">
        <v>14</v>
      </c>
      <c r="E327" s="430">
        <v>7000</v>
      </c>
      <c r="F327" s="373">
        <v>3520</v>
      </c>
      <c r="G327" s="335">
        <f t="shared" ref="G327:G344" si="5">E327/F327</f>
        <v>1.9886363636363635</v>
      </c>
      <c r="H327" s="556" t="s">
        <v>42</v>
      </c>
      <c r="I327" s="198" t="s">
        <v>18</v>
      </c>
      <c r="J327" s="620" t="s">
        <v>470</v>
      </c>
      <c r="K327" s="197" t="s">
        <v>475</v>
      </c>
      <c r="L327" s="553" t="s">
        <v>45</v>
      </c>
      <c r="M327" s="500"/>
      <c r="N327" s="501"/>
    </row>
    <row r="328" spans="1:14" x14ac:dyDescent="0.25">
      <c r="A328" s="182">
        <v>44742</v>
      </c>
      <c r="B328" s="177" t="s">
        <v>145</v>
      </c>
      <c r="C328" s="177" t="s">
        <v>146</v>
      </c>
      <c r="D328" s="177" t="s">
        <v>14</v>
      </c>
      <c r="E328" s="430">
        <v>7000</v>
      </c>
      <c r="F328" s="373">
        <v>3520</v>
      </c>
      <c r="G328" s="335">
        <f t="shared" si="5"/>
        <v>1.9886363636363635</v>
      </c>
      <c r="H328" s="556" t="s">
        <v>42</v>
      </c>
      <c r="I328" s="198" t="s">
        <v>18</v>
      </c>
      <c r="J328" s="620" t="s">
        <v>470</v>
      </c>
      <c r="K328" s="197" t="s">
        <v>475</v>
      </c>
      <c r="L328" s="553" t="s">
        <v>45</v>
      </c>
      <c r="M328" s="500"/>
      <c r="N328" s="501"/>
    </row>
    <row r="329" spans="1:14" x14ac:dyDescent="0.25">
      <c r="A329" s="182">
        <v>44742</v>
      </c>
      <c r="B329" s="177" t="s">
        <v>145</v>
      </c>
      <c r="C329" s="177" t="s">
        <v>146</v>
      </c>
      <c r="D329" s="177" t="s">
        <v>14</v>
      </c>
      <c r="E329" s="430">
        <v>8000</v>
      </c>
      <c r="F329" s="373">
        <v>3520</v>
      </c>
      <c r="G329" s="335">
        <f t="shared" si="5"/>
        <v>2.2727272727272729</v>
      </c>
      <c r="H329" s="556" t="s">
        <v>42</v>
      </c>
      <c r="I329" s="198" t="s">
        <v>18</v>
      </c>
      <c r="J329" s="620" t="s">
        <v>470</v>
      </c>
      <c r="K329" s="197" t="s">
        <v>475</v>
      </c>
      <c r="L329" s="553" t="s">
        <v>45</v>
      </c>
      <c r="M329" s="500"/>
      <c r="N329" s="501"/>
    </row>
    <row r="330" spans="1:14" x14ac:dyDescent="0.25">
      <c r="A330" s="182">
        <v>44742</v>
      </c>
      <c r="B330" s="177" t="s">
        <v>145</v>
      </c>
      <c r="C330" s="177" t="s">
        <v>146</v>
      </c>
      <c r="D330" s="177" t="s">
        <v>14</v>
      </c>
      <c r="E330" s="557">
        <v>7000</v>
      </c>
      <c r="F330" s="373">
        <v>3520</v>
      </c>
      <c r="G330" s="335">
        <f t="shared" si="5"/>
        <v>1.9886363636363635</v>
      </c>
      <c r="H330" s="556" t="s">
        <v>42</v>
      </c>
      <c r="I330" s="198" t="s">
        <v>18</v>
      </c>
      <c r="J330" s="620" t="s">
        <v>470</v>
      </c>
      <c r="K330" s="197" t="s">
        <v>475</v>
      </c>
      <c r="L330" s="553" t="s">
        <v>45</v>
      </c>
      <c r="M330" s="500"/>
      <c r="N330" s="501"/>
    </row>
    <row r="331" spans="1:14" x14ac:dyDescent="0.25">
      <c r="A331" s="196">
        <v>44742</v>
      </c>
      <c r="B331" s="179" t="s">
        <v>145</v>
      </c>
      <c r="C331" s="179" t="s">
        <v>146</v>
      </c>
      <c r="D331" s="205" t="s">
        <v>128</v>
      </c>
      <c r="E331" s="192">
        <v>8000</v>
      </c>
      <c r="F331" s="373">
        <v>3520</v>
      </c>
      <c r="G331" s="335">
        <f t="shared" si="5"/>
        <v>2.2727272727272729</v>
      </c>
      <c r="H331" s="626" t="s">
        <v>337</v>
      </c>
      <c r="I331" s="198" t="s">
        <v>18</v>
      </c>
      <c r="J331" s="457" t="s">
        <v>471</v>
      </c>
      <c r="K331" s="197" t="s">
        <v>475</v>
      </c>
      <c r="L331" s="553" t="s">
        <v>45</v>
      </c>
      <c r="M331" s="500"/>
      <c r="N331" s="501"/>
    </row>
    <row r="332" spans="1:14" x14ac:dyDescent="0.25">
      <c r="A332" s="196">
        <v>44742</v>
      </c>
      <c r="B332" s="179" t="s">
        <v>145</v>
      </c>
      <c r="C332" s="179" t="s">
        <v>146</v>
      </c>
      <c r="D332" s="205" t="s">
        <v>128</v>
      </c>
      <c r="E332" s="192">
        <v>10000</v>
      </c>
      <c r="F332" s="373">
        <v>3520</v>
      </c>
      <c r="G332" s="335">
        <f t="shared" si="5"/>
        <v>2.8409090909090908</v>
      </c>
      <c r="H332" s="626" t="s">
        <v>337</v>
      </c>
      <c r="I332" s="198" t="s">
        <v>18</v>
      </c>
      <c r="J332" s="457" t="s">
        <v>471</v>
      </c>
      <c r="K332" s="197" t="s">
        <v>475</v>
      </c>
      <c r="L332" s="553" t="s">
        <v>45</v>
      </c>
      <c r="M332" s="500"/>
      <c r="N332" s="501"/>
    </row>
    <row r="333" spans="1:14" x14ac:dyDescent="0.25">
      <c r="A333" s="196">
        <v>44742</v>
      </c>
      <c r="B333" s="179" t="s">
        <v>145</v>
      </c>
      <c r="C333" s="179" t="s">
        <v>146</v>
      </c>
      <c r="D333" s="205" t="s">
        <v>128</v>
      </c>
      <c r="E333" s="192">
        <v>10000</v>
      </c>
      <c r="F333" s="373">
        <v>3520</v>
      </c>
      <c r="G333" s="335">
        <f t="shared" si="5"/>
        <v>2.8409090909090908</v>
      </c>
      <c r="H333" s="626" t="s">
        <v>337</v>
      </c>
      <c r="I333" s="198" t="s">
        <v>18</v>
      </c>
      <c r="J333" s="457" t="s">
        <v>471</v>
      </c>
      <c r="K333" s="197" t="s">
        <v>475</v>
      </c>
      <c r="L333" s="553" t="s">
        <v>45</v>
      </c>
      <c r="M333" s="500"/>
      <c r="N333" s="501"/>
    </row>
    <row r="334" spans="1:14" x14ac:dyDescent="0.25">
      <c r="A334" s="196">
        <v>44742</v>
      </c>
      <c r="B334" s="179" t="s">
        <v>145</v>
      </c>
      <c r="C334" s="179" t="s">
        <v>146</v>
      </c>
      <c r="D334" s="205" t="s">
        <v>128</v>
      </c>
      <c r="E334" s="192">
        <v>8000</v>
      </c>
      <c r="F334" s="373">
        <v>3520</v>
      </c>
      <c r="G334" s="335">
        <f t="shared" si="5"/>
        <v>2.2727272727272729</v>
      </c>
      <c r="H334" s="626" t="s">
        <v>337</v>
      </c>
      <c r="I334" s="198" t="s">
        <v>18</v>
      </c>
      <c r="J334" s="457" t="s">
        <v>471</v>
      </c>
      <c r="K334" s="197" t="s">
        <v>475</v>
      </c>
      <c r="L334" s="553" t="s">
        <v>45</v>
      </c>
      <c r="M334" s="500"/>
      <c r="N334" s="501"/>
    </row>
    <row r="335" spans="1:14" x14ac:dyDescent="0.25">
      <c r="A335" s="196">
        <v>44742</v>
      </c>
      <c r="B335" s="179" t="s">
        <v>145</v>
      </c>
      <c r="C335" s="179" t="s">
        <v>146</v>
      </c>
      <c r="D335" s="205" t="s">
        <v>128</v>
      </c>
      <c r="E335" s="192">
        <v>8000</v>
      </c>
      <c r="F335" s="373">
        <v>3520</v>
      </c>
      <c r="G335" s="335">
        <f t="shared" si="5"/>
        <v>2.2727272727272729</v>
      </c>
      <c r="H335" s="626" t="s">
        <v>337</v>
      </c>
      <c r="I335" s="198" t="s">
        <v>18</v>
      </c>
      <c r="J335" s="457" t="s">
        <v>471</v>
      </c>
      <c r="K335" s="197" t="s">
        <v>475</v>
      </c>
      <c r="L335" s="553" t="s">
        <v>45</v>
      </c>
      <c r="M335" s="500"/>
      <c r="N335" s="501"/>
    </row>
    <row r="336" spans="1:14" x14ac:dyDescent="0.25">
      <c r="A336" s="196">
        <v>44742</v>
      </c>
      <c r="B336" s="179" t="s">
        <v>143</v>
      </c>
      <c r="C336" s="179" t="s">
        <v>143</v>
      </c>
      <c r="D336" s="179" t="s">
        <v>128</v>
      </c>
      <c r="E336" s="192">
        <v>5000</v>
      </c>
      <c r="F336" s="373">
        <v>3520</v>
      </c>
      <c r="G336" s="335">
        <f t="shared" si="5"/>
        <v>1.4204545454545454</v>
      </c>
      <c r="H336" s="626" t="s">
        <v>337</v>
      </c>
      <c r="I336" s="198" t="s">
        <v>18</v>
      </c>
      <c r="J336" s="457" t="s">
        <v>471</v>
      </c>
      <c r="K336" s="197" t="s">
        <v>475</v>
      </c>
      <c r="L336" s="553" t="s">
        <v>45</v>
      </c>
      <c r="M336" s="500"/>
      <c r="N336" s="501"/>
    </row>
    <row r="337" spans="1:14" x14ac:dyDescent="0.25">
      <c r="A337" s="196">
        <v>44742</v>
      </c>
      <c r="B337" s="179" t="s">
        <v>143</v>
      </c>
      <c r="C337" s="179" t="s">
        <v>143</v>
      </c>
      <c r="D337" s="179" t="s">
        <v>128</v>
      </c>
      <c r="E337" s="557">
        <v>5000</v>
      </c>
      <c r="F337" s="373">
        <v>3520</v>
      </c>
      <c r="G337" s="335">
        <f t="shared" si="5"/>
        <v>1.4204545454545454</v>
      </c>
      <c r="H337" s="626" t="s">
        <v>337</v>
      </c>
      <c r="I337" s="198" t="s">
        <v>18</v>
      </c>
      <c r="J337" s="457" t="s">
        <v>471</v>
      </c>
      <c r="K337" s="197" t="s">
        <v>475</v>
      </c>
      <c r="L337" s="553" t="s">
        <v>45</v>
      </c>
      <c r="M337" s="500"/>
      <c r="N337" s="501"/>
    </row>
    <row r="338" spans="1:14" x14ac:dyDescent="0.25">
      <c r="A338" s="49">
        <v>44742</v>
      </c>
      <c r="B338" s="25" t="s">
        <v>145</v>
      </c>
      <c r="C338" s="25" t="s">
        <v>146</v>
      </c>
      <c r="D338" s="25" t="s">
        <v>128</v>
      </c>
      <c r="E338" s="630">
        <v>8000</v>
      </c>
      <c r="F338" s="373">
        <v>3520</v>
      </c>
      <c r="G338" s="335">
        <f t="shared" si="5"/>
        <v>2.2727272727272729</v>
      </c>
      <c r="H338" s="556" t="s">
        <v>130</v>
      </c>
      <c r="I338" s="198" t="s">
        <v>18</v>
      </c>
      <c r="J338" s="457" t="s">
        <v>413</v>
      </c>
      <c r="K338" s="197" t="s">
        <v>475</v>
      </c>
      <c r="L338" s="553" t="s">
        <v>45</v>
      </c>
      <c r="M338" s="500"/>
      <c r="N338" s="501"/>
    </row>
    <row r="339" spans="1:14" x14ac:dyDescent="0.25">
      <c r="A339" s="49">
        <v>44742</v>
      </c>
      <c r="B339" s="25" t="s">
        <v>145</v>
      </c>
      <c r="C339" s="25" t="s">
        <v>146</v>
      </c>
      <c r="D339" s="25" t="s">
        <v>128</v>
      </c>
      <c r="E339" s="648">
        <v>10000</v>
      </c>
      <c r="F339" s="373">
        <v>3520</v>
      </c>
      <c r="G339" s="335">
        <f t="shared" si="5"/>
        <v>2.8409090909090908</v>
      </c>
      <c r="H339" s="556" t="s">
        <v>130</v>
      </c>
      <c r="I339" s="198" t="s">
        <v>18</v>
      </c>
      <c r="J339" s="457" t="s">
        <v>413</v>
      </c>
      <c r="K339" s="197" t="s">
        <v>475</v>
      </c>
      <c r="L339" s="553" t="s">
        <v>45</v>
      </c>
      <c r="M339" s="500"/>
      <c r="N339" s="501"/>
    </row>
    <row r="340" spans="1:14" x14ac:dyDescent="0.25">
      <c r="A340" s="49">
        <v>44742</v>
      </c>
      <c r="B340" s="25" t="s">
        <v>145</v>
      </c>
      <c r="C340" s="25" t="s">
        <v>146</v>
      </c>
      <c r="D340" s="25" t="s">
        <v>128</v>
      </c>
      <c r="E340" s="630">
        <v>10000</v>
      </c>
      <c r="F340" s="373">
        <v>3520</v>
      </c>
      <c r="G340" s="335">
        <f t="shared" si="5"/>
        <v>2.8409090909090908</v>
      </c>
      <c r="H340" s="556" t="s">
        <v>130</v>
      </c>
      <c r="I340" s="198" t="s">
        <v>18</v>
      </c>
      <c r="J340" s="457" t="s">
        <v>413</v>
      </c>
      <c r="K340" s="197" t="s">
        <v>475</v>
      </c>
      <c r="L340" s="553" t="s">
        <v>45</v>
      </c>
      <c r="M340" s="500"/>
      <c r="N340" s="501"/>
    </row>
    <row r="341" spans="1:14" x14ac:dyDescent="0.25">
      <c r="A341" s="49">
        <v>44742</v>
      </c>
      <c r="B341" s="25" t="s">
        <v>145</v>
      </c>
      <c r="C341" s="25" t="s">
        <v>146</v>
      </c>
      <c r="D341" s="25" t="s">
        <v>128</v>
      </c>
      <c r="E341" s="630">
        <v>16000</v>
      </c>
      <c r="F341" s="373">
        <v>3520</v>
      </c>
      <c r="G341" s="335">
        <f t="shared" si="5"/>
        <v>4.5454545454545459</v>
      </c>
      <c r="H341" s="556" t="s">
        <v>130</v>
      </c>
      <c r="I341" s="198" t="s">
        <v>18</v>
      </c>
      <c r="J341" s="457" t="s">
        <v>413</v>
      </c>
      <c r="K341" s="197" t="s">
        <v>475</v>
      </c>
      <c r="L341" s="553" t="s">
        <v>45</v>
      </c>
      <c r="M341" s="500"/>
      <c r="N341" s="501"/>
    </row>
    <row r="342" spans="1:14" x14ac:dyDescent="0.25">
      <c r="A342" s="49">
        <v>44742</v>
      </c>
      <c r="B342" s="25" t="s">
        <v>145</v>
      </c>
      <c r="C342" s="25" t="s">
        <v>146</v>
      </c>
      <c r="D342" s="25" t="s">
        <v>128</v>
      </c>
      <c r="E342" s="630">
        <v>8000</v>
      </c>
      <c r="F342" s="373">
        <v>3520</v>
      </c>
      <c r="G342" s="335">
        <f t="shared" si="5"/>
        <v>2.2727272727272729</v>
      </c>
      <c r="H342" s="556" t="s">
        <v>130</v>
      </c>
      <c r="I342" s="198" t="s">
        <v>18</v>
      </c>
      <c r="J342" s="457" t="s">
        <v>413</v>
      </c>
      <c r="K342" s="197" t="s">
        <v>475</v>
      </c>
      <c r="L342" s="553" t="s">
        <v>45</v>
      </c>
      <c r="M342" s="500"/>
      <c r="N342" s="501"/>
    </row>
    <row r="343" spans="1:14" x14ac:dyDescent="0.25">
      <c r="A343" s="49">
        <v>44742</v>
      </c>
      <c r="B343" s="25" t="s">
        <v>143</v>
      </c>
      <c r="C343" s="25" t="s">
        <v>143</v>
      </c>
      <c r="D343" s="25" t="s">
        <v>128</v>
      </c>
      <c r="E343" s="630">
        <v>10000</v>
      </c>
      <c r="F343" s="373">
        <v>3520</v>
      </c>
      <c r="G343" s="335">
        <f t="shared" si="5"/>
        <v>2.8409090909090908</v>
      </c>
      <c r="H343" s="556" t="s">
        <v>130</v>
      </c>
      <c r="I343" s="198" t="s">
        <v>18</v>
      </c>
      <c r="J343" s="457" t="s">
        <v>413</v>
      </c>
      <c r="K343" s="197" t="s">
        <v>475</v>
      </c>
      <c r="L343" s="553" t="s">
        <v>45</v>
      </c>
      <c r="M343" s="500"/>
      <c r="N343" s="501"/>
    </row>
    <row r="344" spans="1:14" ht="15.75" thickBot="1" x14ac:dyDescent="0.3">
      <c r="A344" s="182">
        <v>44742</v>
      </c>
      <c r="B344" s="177" t="s">
        <v>416</v>
      </c>
      <c r="C344" s="177" t="s">
        <v>120</v>
      </c>
      <c r="D344" s="189" t="s">
        <v>81</v>
      </c>
      <c r="E344" s="656">
        <v>200000</v>
      </c>
      <c r="F344" s="546">
        <v>3520</v>
      </c>
      <c r="G344" s="547">
        <f t="shared" si="5"/>
        <v>56.81818181818182</v>
      </c>
      <c r="H344" s="556" t="s">
        <v>42</v>
      </c>
      <c r="I344" s="198" t="s">
        <v>18</v>
      </c>
      <c r="J344" s="620" t="s">
        <v>472</v>
      </c>
      <c r="K344" s="197" t="s">
        <v>475</v>
      </c>
      <c r="L344" s="553" t="s">
        <v>45</v>
      </c>
      <c r="M344" s="500"/>
      <c r="N344" s="501"/>
    </row>
    <row r="345" spans="1:14" ht="17.25" customHeight="1" thickBot="1" x14ac:dyDescent="0.3">
      <c r="A345" s="538"/>
      <c r="B345" s="500"/>
      <c r="C345" s="500"/>
      <c r="D345" s="658"/>
      <c r="E345" s="653">
        <f>SUM(E3:E344)</f>
        <v>9548780</v>
      </c>
      <c r="F345" s="654"/>
      <c r="G345" s="655">
        <f>SUM(G3:G344)</f>
        <v>2670.4779545454585</v>
      </c>
      <c r="H345" s="659"/>
      <c r="I345" s="198"/>
      <c r="J345" s="500"/>
      <c r="K345" s="553"/>
      <c r="L345" s="553"/>
      <c r="M345" s="500"/>
      <c r="N345" s="501"/>
    </row>
    <row r="346" spans="1:14" x14ac:dyDescent="0.25">
      <c r="A346" s="538"/>
      <c r="B346" s="500"/>
      <c r="C346" s="500"/>
      <c r="D346" s="539"/>
      <c r="E346" s="660"/>
      <c r="F346" s="661"/>
      <c r="G346" s="662"/>
      <c r="H346" s="539"/>
      <c r="I346" s="198"/>
      <c r="J346" s="500"/>
      <c r="K346" s="553"/>
      <c r="L346" s="553"/>
      <c r="M346" s="500"/>
      <c r="N346" s="501"/>
    </row>
    <row r="347" spans="1:14" x14ac:dyDescent="0.25">
      <c r="A347" s="538"/>
      <c r="B347" s="500"/>
      <c r="C347" s="500"/>
      <c r="D347" s="539"/>
      <c r="E347" s="539"/>
      <c r="F347" s="373"/>
      <c r="G347" s="335"/>
      <c r="H347" s="539"/>
      <c r="I347" s="198"/>
      <c r="J347" s="500"/>
      <c r="K347" s="553"/>
      <c r="L347" s="553"/>
      <c r="M347" s="500"/>
      <c r="N347" s="501"/>
    </row>
    <row r="348" spans="1:14" x14ac:dyDescent="0.25">
      <c r="A348" s="538"/>
      <c r="B348" s="500"/>
      <c r="C348" s="500"/>
      <c r="D348" s="539"/>
      <c r="E348" s="539"/>
      <c r="F348" s="373"/>
      <c r="G348" s="335"/>
      <c r="H348" s="539"/>
      <c r="I348" s="198"/>
      <c r="J348" s="500"/>
      <c r="K348" s="553"/>
      <c r="L348" s="553"/>
      <c r="M348" s="500"/>
      <c r="N348" s="501"/>
    </row>
    <row r="349" spans="1:14" x14ac:dyDescent="0.25">
      <c r="A349" s="538"/>
      <c r="B349" s="500"/>
      <c r="C349" s="500"/>
      <c r="D349" s="539"/>
      <c r="E349" s="539"/>
      <c r="F349" s="373"/>
      <c r="G349" s="335"/>
      <c r="H349" s="539"/>
      <c r="I349" s="198"/>
      <c r="J349" s="500"/>
      <c r="K349" s="553"/>
      <c r="L349" s="553"/>
      <c r="M349" s="500"/>
      <c r="N349" s="501"/>
    </row>
    <row r="350" spans="1:14" x14ac:dyDescent="0.25">
      <c r="A350" s="538"/>
      <c r="B350" s="500"/>
      <c r="C350" s="500"/>
      <c r="D350" s="539"/>
      <c r="E350" s="539"/>
      <c r="F350" s="373"/>
      <c r="G350" s="335"/>
      <c r="H350" s="539"/>
      <c r="I350" s="198"/>
      <c r="J350" s="500"/>
      <c r="K350" s="553"/>
      <c r="L350" s="553"/>
      <c r="M350" s="500"/>
      <c r="N350" s="501"/>
    </row>
    <row r="351" spans="1:14" x14ac:dyDescent="0.25">
      <c r="A351" s="538"/>
      <c r="B351" s="500"/>
      <c r="C351" s="500"/>
      <c r="D351" s="539"/>
      <c r="E351" s="539"/>
      <c r="F351" s="373"/>
      <c r="G351" s="335"/>
      <c r="H351" s="539"/>
      <c r="I351" s="198"/>
      <c r="J351" s="500"/>
      <c r="K351" s="553"/>
      <c r="L351" s="553"/>
      <c r="M351" s="500"/>
      <c r="N351" s="501"/>
    </row>
    <row r="352" spans="1:14" x14ac:dyDescent="0.25">
      <c r="A352" s="538"/>
      <c r="B352" s="500"/>
      <c r="C352" s="500"/>
      <c r="D352" s="539"/>
      <c r="E352" s="539"/>
      <c r="F352" s="373"/>
      <c r="G352" s="335"/>
      <c r="H352" s="539"/>
      <c r="I352" s="198"/>
      <c r="J352" s="500"/>
      <c r="K352" s="553"/>
      <c r="L352" s="553"/>
      <c r="M352" s="500"/>
      <c r="N352" s="501"/>
    </row>
    <row r="353" spans="1:14" x14ac:dyDescent="0.25">
      <c r="A353" s="538"/>
      <c r="B353" s="500"/>
      <c r="C353" s="500"/>
      <c r="D353" s="539"/>
      <c r="E353" s="539"/>
      <c r="F353" s="373"/>
      <c r="G353" s="335"/>
      <c r="H353" s="539"/>
      <c r="I353" s="198"/>
      <c r="J353" s="500"/>
      <c r="K353" s="553"/>
      <c r="L353" s="553"/>
      <c r="M353" s="500"/>
      <c r="N353" s="501"/>
    </row>
    <row r="354" spans="1:14" x14ac:dyDescent="0.25">
      <c r="A354" s="538"/>
      <c r="B354" s="500"/>
      <c r="C354" s="500"/>
      <c r="D354" s="539"/>
      <c r="E354" s="539"/>
      <c r="F354" s="373"/>
      <c r="G354" s="335"/>
      <c r="H354" s="539"/>
      <c r="I354" s="198"/>
      <c r="J354" s="500"/>
      <c r="K354" s="553"/>
      <c r="L354" s="553"/>
      <c r="M354" s="500"/>
      <c r="N354" s="501"/>
    </row>
    <row r="355" spans="1:14" x14ac:dyDescent="0.25">
      <c r="A355" s="538"/>
      <c r="B355" s="500"/>
      <c r="C355" s="500"/>
      <c r="D355" s="539"/>
      <c r="E355" s="539"/>
      <c r="F355" s="373"/>
      <c r="G355" s="335"/>
      <c r="H355" s="539"/>
      <c r="I355" s="198"/>
      <c r="J355" s="500"/>
      <c r="K355" s="553"/>
      <c r="L355" s="553"/>
      <c r="M355" s="500"/>
      <c r="N355" s="501"/>
    </row>
  </sheetData>
  <autoFilter ref="A2:N345"/>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4"/>
  <sheetViews>
    <sheetView workbookViewId="0">
      <selection activeCell="F17" sqref="F17"/>
    </sheetView>
  </sheetViews>
  <sheetFormatPr defaultRowHeight="15" x14ac:dyDescent="0.25"/>
  <cols>
    <col min="1" max="1" width="13.140625" customWidth="1"/>
    <col min="2" max="2" width="36.5703125" customWidth="1"/>
    <col min="3" max="3" width="15.85546875" customWidth="1"/>
    <col min="4" max="4" width="14.28515625" customWidth="1"/>
    <col min="5" max="5" width="5" customWidth="1"/>
    <col min="6" max="6" width="6" customWidth="1"/>
    <col min="7" max="7" width="7" customWidth="1"/>
    <col min="8" max="8" width="8" customWidth="1"/>
    <col min="9" max="9" width="7.28515625" customWidth="1"/>
    <col min="10" max="10" width="11.28515625" customWidth="1"/>
    <col min="11" max="11" width="10.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8.85546875" customWidth="1"/>
    <col min="23" max="23" width="11.85546875" customWidth="1"/>
    <col min="24" max="24" width="8.85546875" customWidth="1"/>
    <col min="25" max="25" width="11.85546875" customWidth="1"/>
    <col min="26" max="26" width="8.85546875" customWidth="1"/>
    <col min="27" max="27" width="11.85546875" customWidth="1"/>
    <col min="28" max="28" width="8.85546875" customWidth="1"/>
    <col min="29" max="29" width="11.85546875" customWidth="1"/>
    <col min="30" max="30" width="8.85546875" customWidth="1"/>
    <col min="31" max="31" width="11.85546875" customWidth="1"/>
    <col min="32" max="32" width="8.85546875" customWidth="1"/>
    <col min="33" max="33" width="11.85546875" customWidth="1"/>
    <col min="35" max="37" width="5" customWidth="1"/>
    <col min="38" max="38" width="6" customWidth="1"/>
    <col min="39" max="39" width="7" customWidth="1"/>
    <col min="40" max="40" width="8" customWidth="1"/>
    <col min="41" max="41" width="7.28515625" customWidth="1"/>
    <col min="42" max="42" width="12.140625" customWidth="1"/>
    <col min="43" max="43" width="11.28515625" customWidth="1"/>
    <col min="44" max="46" width="9.28515625" bestFit="1" customWidth="1"/>
    <col min="47" max="47" width="10.28515625" bestFit="1" customWidth="1"/>
    <col min="48" max="48" width="11.28515625" bestFit="1" customWidth="1"/>
    <col min="49" max="49" width="12.28515625" bestFit="1" customWidth="1"/>
    <col min="50" max="50" width="11.5703125" bestFit="1" customWidth="1"/>
    <col min="51" max="51" width="11.28515625" bestFit="1" customWidth="1"/>
  </cols>
  <sheetData>
    <row r="4" spans="1:4" x14ac:dyDescent="0.25">
      <c r="A4" s="477" t="s">
        <v>106</v>
      </c>
      <c r="B4" t="s">
        <v>113</v>
      </c>
      <c r="C4" t="s">
        <v>112</v>
      </c>
    </row>
    <row r="5" spans="1:4" x14ac:dyDescent="0.25">
      <c r="A5" s="204" t="s">
        <v>65</v>
      </c>
      <c r="B5" s="478">
        <v>350000</v>
      </c>
      <c r="C5" s="478"/>
      <c r="D5" s="664">
        <f>GETPIVOTDATA("Sum of spent in national currency (Ugx)",$A$4,"Name","Airtime")-GETPIVOTDATA("Sum of Received",$A$4,"Name","Airtime")</f>
        <v>350000</v>
      </c>
    </row>
    <row r="6" spans="1:4" x14ac:dyDescent="0.25">
      <c r="A6" s="204" t="s">
        <v>42</v>
      </c>
      <c r="B6" s="478">
        <v>2523000</v>
      </c>
      <c r="C6" s="478">
        <v>48400</v>
      </c>
      <c r="D6" s="664">
        <f>GETPIVOTDATA("Sum of spent in national currency (Ugx)",$A$4,"Name","Lydia")-GETPIVOTDATA("Sum of Received",$A$4,"Name","Lydia")</f>
        <v>2474600</v>
      </c>
    </row>
    <row r="7" spans="1:4" x14ac:dyDescent="0.25">
      <c r="A7" s="204" t="s">
        <v>107</v>
      </c>
      <c r="B7" s="478"/>
      <c r="C7" s="478">
        <v>4128000</v>
      </c>
      <c r="D7" s="664"/>
    </row>
    <row r="8" spans="1:4" x14ac:dyDescent="0.25">
      <c r="A8" s="204" t="s">
        <v>129</v>
      </c>
      <c r="B8" s="478">
        <v>392800</v>
      </c>
      <c r="C8" s="478">
        <v>41900</v>
      </c>
      <c r="D8" s="664">
        <f>GETPIVOTDATA("Sum of spent in national currency (Ugx)",$A$4,"Name","Grace")-GETPIVOTDATA("Sum of Received",$A$4,"Name","Grace")</f>
        <v>350900</v>
      </c>
    </row>
    <row r="9" spans="1:4" x14ac:dyDescent="0.25">
      <c r="A9" s="204" t="s">
        <v>130</v>
      </c>
      <c r="B9" s="478">
        <v>789000</v>
      </c>
      <c r="C9" s="478">
        <v>13000</v>
      </c>
      <c r="D9" s="478">
        <f>GETPIVOTDATA("Sum of spent in national currency (Ugx)",$A$4,"Name","i35")-GETPIVOTDATA("Sum of Received",$A$4,"Name","i35")</f>
        <v>776000</v>
      </c>
    </row>
    <row r="10" spans="1:4" x14ac:dyDescent="0.25">
      <c r="A10" s="204" t="s">
        <v>131</v>
      </c>
      <c r="B10" s="478">
        <v>509000</v>
      </c>
      <c r="C10" s="478">
        <v>69000</v>
      </c>
      <c r="D10" s="478">
        <f>GETPIVOTDATA("Sum of spent in national currency (Ugx)",$A$4,"Name","i21")-GETPIVOTDATA("Sum of Received",$A$4,"Name","i21")</f>
        <v>440000</v>
      </c>
    </row>
    <row r="11" spans="1:4" x14ac:dyDescent="0.25">
      <c r="A11" s="204" t="s">
        <v>337</v>
      </c>
      <c r="B11" s="478">
        <v>341000</v>
      </c>
      <c r="C11" s="478">
        <v>6000</v>
      </c>
      <c r="D11" s="478">
        <f>GETPIVOTDATA("Sum of spent in national currency (Ugx)",$A$4,"Name","i5")-GETPIVOTDATA("Sum of Received",$A$4,"Name","i5")</f>
        <v>335000</v>
      </c>
    </row>
    <row r="12" spans="1:4" x14ac:dyDescent="0.25">
      <c r="A12" s="204" t="s">
        <v>108</v>
      </c>
      <c r="B12" s="478">
        <v>4904800</v>
      </c>
      <c r="C12" s="478">
        <v>4306300</v>
      </c>
    </row>
    <row r="14" spans="1:4" x14ac:dyDescent="0.25">
      <c r="C14" s="533">
        <f>GETPIVOTDATA("Sum of Received",$A$4,"Name","Lydia")+GETPIVOTDATA("Sum of Received",$A$4,"Name","Grace")+GETPIVOTDATA("Sum of Received",$A$4,"Name","i35")+GETPIVOTDATA("Sum of Received",$A$4,"Name","i21")+GETPIVOTDATA("Sum of Received",$A$4,"Name","i5")</f>
        <v>178300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13"/>
  <sheetViews>
    <sheetView workbookViewId="0">
      <pane xSplit="1" ySplit="2" topLeftCell="B90" activePane="bottomRight" state="frozen"/>
      <selection pane="topRight" activeCell="B1" sqref="B1"/>
      <selection pane="bottomLeft" activeCell="A4" sqref="A4"/>
      <selection pane="bottomRight" activeCell="E104" sqref="E104"/>
    </sheetView>
  </sheetViews>
  <sheetFormatPr defaultColWidth="10.85546875" defaultRowHeight="15" x14ac:dyDescent="0.25"/>
  <cols>
    <col min="1" max="1" width="17.7109375" style="42" customWidth="1"/>
    <col min="2" max="2" width="39.140625" style="42" bestFit="1" customWidth="1"/>
    <col min="3" max="3" width="18.42578125" style="42" bestFit="1" customWidth="1"/>
    <col min="4" max="4" width="14.7109375" style="42" customWidth="1"/>
    <col min="5" max="5" width="14.42578125" style="79" customWidth="1"/>
    <col min="6" max="6" width="15.140625" style="79" customWidth="1"/>
    <col min="7" max="7" width="21.140625" style="79" customWidth="1"/>
    <col min="8" max="9" width="21.140625" style="42" customWidth="1"/>
    <col min="10" max="10" width="26.140625" style="42" customWidth="1"/>
    <col min="11" max="11" width="10.85546875" style="42"/>
    <col min="12" max="12" width="13.42578125" style="42" customWidth="1"/>
    <col min="13" max="13" width="14.85546875" style="42" customWidth="1"/>
    <col min="14" max="14" width="28" style="42" customWidth="1"/>
    <col min="15" max="16384" width="10.85546875" style="42"/>
  </cols>
  <sheetData>
    <row r="1" spans="1:15" s="2" customFormat="1" ht="21" customHeight="1" x14ac:dyDescent="0.25">
      <c r="A1" s="673" t="s">
        <v>124</v>
      </c>
      <c r="B1" s="673"/>
      <c r="C1" s="673"/>
      <c r="D1" s="673"/>
      <c r="E1" s="673"/>
      <c r="F1" s="673"/>
      <c r="G1" s="673"/>
      <c r="H1" s="673"/>
      <c r="I1" s="673"/>
      <c r="J1" s="673"/>
      <c r="K1" s="673"/>
      <c r="L1" s="673"/>
      <c r="M1" s="673"/>
      <c r="N1" s="673"/>
    </row>
    <row r="2" spans="1:15" s="2" customFormat="1" ht="45.75" customHeight="1" x14ac:dyDescent="0.25">
      <c r="A2" s="43" t="s">
        <v>0</v>
      </c>
      <c r="B2" s="35" t="s">
        <v>5</v>
      </c>
      <c r="C2" s="35" t="s">
        <v>10</v>
      </c>
      <c r="D2" s="36" t="s">
        <v>8</v>
      </c>
      <c r="E2" s="36" t="s">
        <v>56</v>
      </c>
      <c r="F2" s="36" t="s">
        <v>34</v>
      </c>
      <c r="G2" s="37" t="s">
        <v>41</v>
      </c>
      <c r="H2" s="37" t="s">
        <v>2</v>
      </c>
      <c r="I2" s="37" t="s">
        <v>3</v>
      </c>
      <c r="J2" s="35" t="s">
        <v>9</v>
      </c>
      <c r="K2" s="35" t="s">
        <v>1</v>
      </c>
      <c r="L2" s="35" t="s">
        <v>4</v>
      </c>
      <c r="M2" s="38" t="s">
        <v>12</v>
      </c>
      <c r="N2" s="39" t="s">
        <v>11</v>
      </c>
      <c r="O2" s="320"/>
    </row>
    <row r="3" spans="1:15" s="22" customFormat="1" x14ac:dyDescent="0.25">
      <c r="A3" s="124">
        <v>44713</v>
      </c>
      <c r="B3" s="123" t="s">
        <v>125</v>
      </c>
      <c r="C3" s="431"/>
      <c r="D3" s="431"/>
      <c r="E3" s="432"/>
      <c r="F3" s="195"/>
      <c r="G3" s="195">
        <v>2092786</v>
      </c>
      <c r="H3" s="34"/>
      <c r="I3" s="339" t="s">
        <v>18</v>
      </c>
      <c r="J3" s="461"/>
      <c r="K3" s="339" t="s">
        <v>64</v>
      </c>
      <c r="L3" s="339" t="s">
        <v>58</v>
      </c>
      <c r="M3" s="46"/>
      <c r="N3" s="46"/>
      <c r="O3" s="321"/>
    </row>
    <row r="4" spans="1:15" s="22" customFormat="1" x14ac:dyDescent="0.25">
      <c r="A4" s="196">
        <v>44713</v>
      </c>
      <c r="B4" s="197" t="s">
        <v>116</v>
      </c>
      <c r="C4" s="197" t="s">
        <v>49</v>
      </c>
      <c r="D4" s="198" t="s">
        <v>14</v>
      </c>
      <c r="E4" s="174">
        <v>200000</v>
      </c>
      <c r="F4" s="174"/>
      <c r="G4" s="181">
        <f>G3-E4+F4</f>
        <v>1892786</v>
      </c>
      <c r="H4" s="199" t="s">
        <v>42</v>
      </c>
      <c r="I4" s="199" t="s">
        <v>18</v>
      </c>
      <c r="J4" s="457" t="s">
        <v>138</v>
      </c>
      <c r="K4" s="199" t="s">
        <v>64</v>
      </c>
      <c r="L4" s="199" t="s">
        <v>58</v>
      </c>
      <c r="M4" s="199"/>
      <c r="N4" s="199"/>
      <c r="O4" s="321"/>
    </row>
    <row r="5" spans="1:15" s="22" customFormat="1" x14ac:dyDescent="0.25">
      <c r="A5" s="196">
        <v>44713</v>
      </c>
      <c r="B5" s="197" t="s">
        <v>116</v>
      </c>
      <c r="C5" s="197" t="s">
        <v>49</v>
      </c>
      <c r="D5" s="198" t="s">
        <v>14</v>
      </c>
      <c r="E5" s="180">
        <v>54000</v>
      </c>
      <c r="F5" s="186"/>
      <c r="G5" s="181">
        <f>G4-E5+F5</f>
        <v>1838786</v>
      </c>
      <c r="H5" s="215" t="s">
        <v>42</v>
      </c>
      <c r="I5" s="339" t="s">
        <v>18</v>
      </c>
      <c r="J5" s="457" t="s">
        <v>147</v>
      </c>
      <c r="K5" s="339" t="s">
        <v>64</v>
      </c>
      <c r="L5" s="339" t="s">
        <v>58</v>
      </c>
      <c r="M5" s="216"/>
      <c r="N5" s="339"/>
      <c r="O5" s="321"/>
    </row>
    <row r="6" spans="1:15" s="22" customFormat="1" x14ac:dyDescent="0.25">
      <c r="A6" s="196">
        <v>44713</v>
      </c>
      <c r="B6" s="197" t="s">
        <v>208</v>
      </c>
      <c r="C6" s="197" t="s">
        <v>49</v>
      </c>
      <c r="D6" s="198" t="s">
        <v>14</v>
      </c>
      <c r="E6" s="180">
        <v>590000</v>
      </c>
      <c r="F6" s="186"/>
      <c r="G6" s="181">
        <f t="shared" ref="G6:G8" si="0">G5-E6+F6</f>
        <v>1248786</v>
      </c>
      <c r="H6" s="293" t="s">
        <v>42</v>
      </c>
      <c r="I6" s="339" t="s">
        <v>18</v>
      </c>
      <c r="J6" s="457" t="s">
        <v>150</v>
      </c>
      <c r="K6" s="339" t="s">
        <v>64</v>
      </c>
      <c r="L6" s="339" t="s">
        <v>58</v>
      </c>
      <c r="M6" s="216"/>
      <c r="N6" s="339"/>
      <c r="O6" s="321"/>
    </row>
    <row r="7" spans="1:15" s="22" customFormat="1" x14ac:dyDescent="0.25">
      <c r="A7" s="196">
        <v>44718</v>
      </c>
      <c r="B7" s="197" t="s">
        <v>116</v>
      </c>
      <c r="C7" s="197" t="s">
        <v>49</v>
      </c>
      <c r="D7" s="198" t="s">
        <v>14</v>
      </c>
      <c r="E7" s="464">
        <v>40000</v>
      </c>
      <c r="F7" s="174"/>
      <c r="G7" s="181">
        <f t="shared" si="0"/>
        <v>1208786</v>
      </c>
      <c r="H7" s="293" t="s">
        <v>42</v>
      </c>
      <c r="I7" s="339" t="s">
        <v>18</v>
      </c>
      <c r="J7" s="457" t="s">
        <v>151</v>
      </c>
      <c r="K7" s="339" t="s">
        <v>64</v>
      </c>
      <c r="L7" s="339" t="s">
        <v>58</v>
      </c>
      <c r="M7" s="199"/>
      <c r="N7" s="199"/>
      <c r="O7" s="321"/>
    </row>
    <row r="8" spans="1:15" s="22" customFormat="1" x14ac:dyDescent="0.25">
      <c r="A8" s="196">
        <v>44718</v>
      </c>
      <c r="B8" s="197" t="s">
        <v>116</v>
      </c>
      <c r="C8" s="197" t="s">
        <v>49</v>
      </c>
      <c r="D8" s="198" t="s">
        <v>14</v>
      </c>
      <c r="E8" s="464">
        <v>65000</v>
      </c>
      <c r="F8" s="190"/>
      <c r="G8" s="181">
        <f t="shared" si="0"/>
        <v>1143786</v>
      </c>
      <c r="H8" s="293" t="s">
        <v>42</v>
      </c>
      <c r="I8" s="339" t="s">
        <v>18</v>
      </c>
      <c r="J8" s="457" t="s">
        <v>152</v>
      </c>
      <c r="K8" s="339" t="s">
        <v>64</v>
      </c>
      <c r="L8" s="339" t="s">
        <v>58</v>
      </c>
      <c r="M8" s="199"/>
      <c r="N8" s="199"/>
      <c r="O8" s="321"/>
    </row>
    <row r="9" spans="1:15" s="22" customFormat="1" x14ac:dyDescent="0.25">
      <c r="A9" s="196">
        <v>44718</v>
      </c>
      <c r="B9" s="197" t="s">
        <v>116</v>
      </c>
      <c r="C9" s="197" t="s">
        <v>49</v>
      </c>
      <c r="D9" s="198" t="s">
        <v>14</v>
      </c>
      <c r="E9" s="464">
        <v>50000</v>
      </c>
      <c r="F9" s="190"/>
      <c r="G9" s="181">
        <f t="shared" ref="G9:G31" si="1">G8-E9+F9</f>
        <v>1093786</v>
      </c>
      <c r="H9" s="293" t="s">
        <v>42</v>
      </c>
      <c r="I9" s="339" t="s">
        <v>18</v>
      </c>
      <c r="J9" s="457" t="s">
        <v>156</v>
      </c>
      <c r="K9" s="339" t="s">
        <v>64</v>
      </c>
      <c r="L9" s="339" t="s">
        <v>58</v>
      </c>
      <c r="M9" s="199"/>
      <c r="N9" s="199"/>
      <c r="O9" s="321"/>
    </row>
    <row r="10" spans="1:15" s="22" customFormat="1" x14ac:dyDescent="0.25">
      <c r="A10" s="196">
        <v>44718</v>
      </c>
      <c r="B10" s="197" t="s">
        <v>149</v>
      </c>
      <c r="C10" s="197" t="s">
        <v>49</v>
      </c>
      <c r="D10" s="198" t="s">
        <v>14</v>
      </c>
      <c r="E10" s="464"/>
      <c r="F10" s="190">
        <v>26000</v>
      </c>
      <c r="G10" s="181">
        <f t="shared" si="1"/>
        <v>1119786</v>
      </c>
      <c r="H10" s="293" t="s">
        <v>42</v>
      </c>
      <c r="I10" s="339" t="s">
        <v>18</v>
      </c>
      <c r="J10" s="457" t="s">
        <v>150</v>
      </c>
      <c r="K10" s="339" t="s">
        <v>64</v>
      </c>
      <c r="L10" s="339" t="s">
        <v>58</v>
      </c>
      <c r="M10" s="199"/>
      <c r="N10" s="199"/>
      <c r="O10" s="321"/>
    </row>
    <row r="11" spans="1:15" s="22" customFormat="1" x14ac:dyDescent="0.25">
      <c r="A11" s="196">
        <v>44719</v>
      </c>
      <c r="B11" s="197" t="s">
        <v>116</v>
      </c>
      <c r="C11" s="197" t="s">
        <v>49</v>
      </c>
      <c r="D11" s="198" t="s">
        <v>127</v>
      </c>
      <c r="E11" s="464">
        <v>13800</v>
      </c>
      <c r="F11" s="190"/>
      <c r="G11" s="181">
        <f t="shared" si="1"/>
        <v>1105986</v>
      </c>
      <c r="H11" s="293" t="s">
        <v>129</v>
      </c>
      <c r="I11" s="339" t="s">
        <v>18</v>
      </c>
      <c r="J11" s="457" t="s">
        <v>155</v>
      </c>
      <c r="K11" s="339" t="s">
        <v>64</v>
      </c>
      <c r="L11" s="339" t="s">
        <v>58</v>
      </c>
      <c r="M11" s="199"/>
      <c r="N11" s="199"/>
      <c r="O11" s="321"/>
    </row>
    <row r="12" spans="1:15" s="22" customFormat="1" x14ac:dyDescent="0.25">
      <c r="A12" s="196">
        <v>44719</v>
      </c>
      <c r="B12" s="197" t="s">
        <v>116</v>
      </c>
      <c r="C12" s="197" t="s">
        <v>49</v>
      </c>
      <c r="D12" s="198" t="s">
        <v>128</v>
      </c>
      <c r="E12" s="464">
        <v>27000</v>
      </c>
      <c r="F12" s="190"/>
      <c r="G12" s="181">
        <f t="shared" si="1"/>
        <v>1078986</v>
      </c>
      <c r="H12" s="293" t="s">
        <v>130</v>
      </c>
      <c r="I12" s="339" t="s">
        <v>18</v>
      </c>
      <c r="J12" s="457" t="s">
        <v>157</v>
      </c>
      <c r="K12" s="339" t="s">
        <v>64</v>
      </c>
      <c r="L12" s="339" t="s">
        <v>58</v>
      </c>
      <c r="M12" s="199"/>
      <c r="N12" s="199"/>
      <c r="O12" s="321"/>
    </row>
    <row r="13" spans="1:15" s="22" customFormat="1" x14ac:dyDescent="0.25">
      <c r="A13" s="196">
        <v>44719</v>
      </c>
      <c r="B13" s="197" t="s">
        <v>116</v>
      </c>
      <c r="C13" s="197" t="s">
        <v>49</v>
      </c>
      <c r="D13" s="198" t="s">
        <v>128</v>
      </c>
      <c r="E13" s="464">
        <v>22000</v>
      </c>
      <c r="F13" s="190"/>
      <c r="G13" s="181">
        <f t="shared" si="1"/>
        <v>1056986</v>
      </c>
      <c r="H13" s="293" t="s">
        <v>131</v>
      </c>
      <c r="I13" s="339" t="s">
        <v>18</v>
      </c>
      <c r="J13" s="457" t="s">
        <v>158</v>
      </c>
      <c r="K13" s="339" t="s">
        <v>64</v>
      </c>
      <c r="L13" s="339" t="s">
        <v>58</v>
      </c>
      <c r="M13" s="199"/>
      <c r="N13" s="199"/>
      <c r="O13" s="321"/>
    </row>
    <row r="14" spans="1:15" s="22" customFormat="1" x14ac:dyDescent="0.25">
      <c r="A14" s="196">
        <v>44719</v>
      </c>
      <c r="B14" s="197" t="s">
        <v>116</v>
      </c>
      <c r="C14" s="197" t="s">
        <v>49</v>
      </c>
      <c r="D14" s="198" t="s">
        <v>14</v>
      </c>
      <c r="E14" s="464">
        <v>22000</v>
      </c>
      <c r="F14" s="184"/>
      <c r="G14" s="181">
        <f t="shared" si="1"/>
        <v>1034986</v>
      </c>
      <c r="H14" s="293" t="s">
        <v>42</v>
      </c>
      <c r="I14" s="339" t="s">
        <v>18</v>
      </c>
      <c r="J14" s="457" t="s">
        <v>153</v>
      </c>
      <c r="K14" s="339" t="s">
        <v>64</v>
      </c>
      <c r="L14" s="339" t="s">
        <v>58</v>
      </c>
      <c r="M14" s="199"/>
      <c r="N14" s="199"/>
      <c r="O14" s="321"/>
    </row>
    <row r="15" spans="1:15" s="22" customFormat="1" x14ac:dyDescent="0.25">
      <c r="A15" s="196">
        <v>44719</v>
      </c>
      <c r="B15" s="179" t="s">
        <v>116</v>
      </c>
      <c r="C15" s="375" t="s">
        <v>49</v>
      </c>
      <c r="D15" s="376" t="s">
        <v>14</v>
      </c>
      <c r="E15" s="464">
        <v>162000</v>
      </c>
      <c r="F15" s="184"/>
      <c r="G15" s="181">
        <f t="shared" si="1"/>
        <v>872986</v>
      </c>
      <c r="H15" s="293" t="s">
        <v>42</v>
      </c>
      <c r="I15" s="339" t="s">
        <v>18</v>
      </c>
      <c r="J15" s="457" t="s">
        <v>167</v>
      </c>
      <c r="K15" s="339" t="s">
        <v>64</v>
      </c>
      <c r="L15" s="339" t="s">
        <v>58</v>
      </c>
      <c r="M15" s="199"/>
      <c r="N15" s="199"/>
      <c r="O15" s="321"/>
    </row>
    <row r="16" spans="1:15" s="22" customFormat="1" x14ac:dyDescent="0.25">
      <c r="A16" s="196">
        <v>44719</v>
      </c>
      <c r="B16" s="179" t="s">
        <v>116</v>
      </c>
      <c r="C16" s="375" t="s">
        <v>49</v>
      </c>
      <c r="D16" s="376" t="s">
        <v>14</v>
      </c>
      <c r="E16" s="464">
        <v>60000</v>
      </c>
      <c r="F16" s="184"/>
      <c r="G16" s="181">
        <f t="shared" si="1"/>
        <v>812986</v>
      </c>
      <c r="H16" s="293" t="s">
        <v>42</v>
      </c>
      <c r="I16" s="339" t="s">
        <v>18</v>
      </c>
      <c r="J16" s="457" t="s">
        <v>168</v>
      </c>
      <c r="K16" s="339" t="s">
        <v>64</v>
      </c>
      <c r="L16" s="339" t="s">
        <v>58</v>
      </c>
      <c r="M16" s="199"/>
      <c r="N16" s="199"/>
      <c r="O16" s="321"/>
    </row>
    <row r="17" spans="1:15" s="22" customFormat="1" x14ac:dyDescent="0.25">
      <c r="A17" s="196">
        <v>44719</v>
      </c>
      <c r="B17" s="179" t="s">
        <v>65</v>
      </c>
      <c r="C17" s="375" t="s">
        <v>49</v>
      </c>
      <c r="D17" s="376" t="s">
        <v>14</v>
      </c>
      <c r="E17" s="464">
        <v>200000</v>
      </c>
      <c r="F17" s="184"/>
      <c r="G17" s="181">
        <f t="shared" si="1"/>
        <v>612986</v>
      </c>
      <c r="H17" s="293" t="s">
        <v>65</v>
      </c>
      <c r="I17" s="339" t="s">
        <v>18</v>
      </c>
      <c r="J17" s="457" t="s">
        <v>184</v>
      </c>
      <c r="K17" s="339" t="s">
        <v>64</v>
      </c>
      <c r="L17" s="339" t="s">
        <v>58</v>
      </c>
      <c r="M17" s="199"/>
      <c r="N17" s="199"/>
      <c r="O17" s="321"/>
    </row>
    <row r="18" spans="1:15" s="22" customFormat="1" x14ac:dyDescent="0.25">
      <c r="A18" s="196">
        <v>44719</v>
      </c>
      <c r="B18" s="179" t="s">
        <v>132</v>
      </c>
      <c r="C18" s="375" t="s">
        <v>133</v>
      </c>
      <c r="D18" s="376"/>
      <c r="E18" s="464"/>
      <c r="F18" s="184">
        <v>1771000</v>
      </c>
      <c r="G18" s="181">
        <f t="shared" si="1"/>
        <v>2383986</v>
      </c>
      <c r="H18" s="293"/>
      <c r="I18" s="339" t="s">
        <v>18</v>
      </c>
      <c r="J18" s="207" t="s">
        <v>432</v>
      </c>
      <c r="K18" s="339" t="s">
        <v>64</v>
      </c>
      <c r="L18" s="339" t="s">
        <v>58</v>
      </c>
      <c r="M18" s="199"/>
      <c r="N18" s="199"/>
      <c r="O18" s="321"/>
    </row>
    <row r="19" spans="1:15" s="22" customFormat="1" x14ac:dyDescent="0.25">
      <c r="A19" s="196">
        <v>44720</v>
      </c>
      <c r="B19" s="179" t="s">
        <v>149</v>
      </c>
      <c r="C19" s="375" t="s">
        <v>49</v>
      </c>
      <c r="D19" s="376" t="s">
        <v>127</v>
      </c>
      <c r="E19" s="464"/>
      <c r="F19" s="184">
        <v>1900</v>
      </c>
      <c r="G19" s="181">
        <f t="shared" si="1"/>
        <v>2385886</v>
      </c>
      <c r="H19" s="293" t="s">
        <v>129</v>
      </c>
      <c r="I19" s="339" t="s">
        <v>18</v>
      </c>
      <c r="J19" s="457" t="s">
        <v>155</v>
      </c>
      <c r="K19" s="339" t="s">
        <v>64</v>
      </c>
      <c r="L19" s="339" t="s">
        <v>58</v>
      </c>
      <c r="M19" s="199"/>
      <c r="N19" s="199"/>
      <c r="O19" s="321"/>
    </row>
    <row r="20" spans="1:15" s="22" customFormat="1" x14ac:dyDescent="0.25">
      <c r="A20" s="196">
        <v>44720</v>
      </c>
      <c r="B20" s="179" t="s">
        <v>149</v>
      </c>
      <c r="C20" s="375" t="s">
        <v>49</v>
      </c>
      <c r="D20" s="376" t="s">
        <v>14</v>
      </c>
      <c r="E20" s="464"/>
      <c r="F20" s="184">
        <v>22400</v>
      </c>
      <c r="G20" s="181">
        <f t="shared" si="1"/>
        <v>2408286</v>
      </c>
      <c r="H20" s="293" t="s">
        <v>42</v>
      </c>
      <c r="I20" s="339" t="s">
        <v>18</v>
      </c>
      <c r="J20" s="457" t="s">
        <v>167</v>
      </c>
      <c r="K20" s="339" t="s">
        <v>64</v>
      </c>
      <c r="L20" s="339" t="s">
        <v>58</v>
      </c>
      <c r="M20" s="199"/>
      <c r="N20" s="199"/>
      <c r="O20" s="321"/>
    </row>
    <row r="21" spans="1:15" s="22" customFormat="1" x14ac:dyDescent="0.25">
      <c r="A21" s="196">
        <v>44720</v>
      </c>
      <c r="B21" s="179" t="s">
        <v>116</v>
      </c>
      <c r="C21" s="375" t="s">
        <v>49</v>
      </c>
      <c r="D21" s="376" t="s">
        <v>127</v>
      </c>
      <c r="E21" s="464">
        <v>20000</v>
      </c>
      <c r="F21" s="184"/>
      <c r="G21" s="181">
        <f t="shared" si="1"/>
        <v>2388286</v>
      </c>
      <c r="H21" s="293" t="s">
        <v>129</v>
      </c>
      <c r="I21" s="339" t="s">
        <v>18</v>
      </c>
      <c r="J21" s="207" t="s">
        <v>198</v>
      </c>
      <c r="K21" s="339" t="s">
        <v>64</v>
      </c>
      <c r="L21" s="339" t="s">
        <v>58</v>
      </c>
      <c r="M21" s="199"/>
      <c r="N21" s="199"/>
      <c r="O21" s="321"/>
    </row>
    <row r="22" spans="1:15" s="22" customFormat="1" x14ac:dyDescent="0.25">
      <c r="A22" s="196">
        <v>44720</v>
      </c>
      <c r="B22" s="179" t="s">
        <v>116</v>
      </c>
      <c r="C22" s="375" t="s">
        <v>49</v>
      </c>
      <c r="D22" s="376" t="s">
        <v>128</v>
      </c>
      <c r="E22" s="464">
        <v>50000</v>
      </c>
      <c r="F22" s="184"/>
      <c r="G22" s="181">
        <f t="shared" si="1"/>
        <v>2338286</v>
      </c>
      <c r="H22" s="293" t="s">
        <v>130</v>
      </c>
      <c r="I22" s="339" t="s">
        <v>18</v>
      </c>
      <c r="J22" s="457" t="s">
        <v>201</v>
      </c>
      <c r="K22" s="339" t="s">
        <v>64</v>
      </c>
      <c r="L22" s="339" t="s">
        <v>58</v>
      </c>
      <c r="M22" s="199"/>
      <c r="N22" s="199"/>
      <c r="O22" s="321"/>
    </row>
    <row r="23" spans="1:15" s="22" customFormat="1" x14ac:dyDescent="0.25">
      <c r="A23" s="196">
        <v>44720</v>
      </c>
      <c r="B23" s="179" t="s">
        <v>116</v>
      </c>
      <c r="C23" s="375" t="s">
        <v>49</v>
      </c>
      <c r="D23" s="376" t="s">
        <v>128</v>
      </c>
      <c r="E23" s="464">
        <v>47000</v>
      </c>
      <c r="F23" s="184"/>
      <c r="G23" s="181">
        <f t="shared" si="1"/>
        <v>2291286</v>
      </c>
      <c r="H23" s="293" t="s">
        <v>131</v>
      </c>
      <c r="I23" s="339" t="s">
        <v>18</v>
      </c>
      <c r="J23" s="545" t="s">
        <v>204</v>
      </c>
      <c r="K23" s="339" t="s">
        <v>64</v>
      </c>
      <c r="L23" s="339" t="s">
        <v>58</v>
      </c>
      <c r="M23" s="199"/>
      <c r="N23" s="199"/>
      <c r="O23" s="321"/>
    </row>
    <row r="24" spans="1:15" s="22" customFormat="1" x14ac:dyDescent="0.25">
      <c r="A24" s="196">
        <v>44722</v>
      </c>
      <c r="B24" s="179" t="s">
        <v>149</v>
      </c>
      <c r="C24" s="375" t="s">
        <v>49</v>
      </c>
      <c r="D24" s="376" t="s">
        <v>127</v>
      </c>
      <c r="E24" s="464"/>
      <c r="F24" s="184">
        <v>1000</v>
      </c>
      <c r="G24" s="181">
        <f t="shared" si="1"/>
        <v>2292286</v>
      </c>
      <c r="H24" s="293" t="s">
        <v>129</v>
      </c>
      <c r="I24" s="339" t="s">
        <v>18</v>
      </c>
      <c r="J24" s="545" t="s">
        <v>198</v>
      </c>
      <c r="K24" s="339" t="s">
        <v>64</v>
      </c>
      <c r="L24" s="339" t="s">
        <v>58</v>
      </c>
      <c r="M24" s="199"/>
      <c r="N24" s="199"/>
      <c r="O24" s="321"/>
    </row>
    <row r="25" spans="1:15" s="22" customFormat="1" x14ac:dyDescent="0.25">
      <c r="A25" s="196">
        <v>44722</v>
      </c>
      <c r="B25" s="179" t="s">
        <v>116</v>
      </c>
      <c r="C25" s="375" t="s">
        <v>49</v>
      </c>
      <c r="D25" s="376" t="s">
        <v>128</v>
      </c>
      <c r="E25" s="464">
        <v>60000</v>
      </c>
      <c r="F25" s="184"/>
      <c r="G25" s="181">
        <f t="shared" si="1"/>
        <v>2232286</v>
      </c>
      <c r="H25" s="293" t="s">
        <v>130</v>
      </c>
      <c r="I25" s="339" t="s">
        <v>18</v>
      </c>
      <c r="J25" s="457" t="s">
        <v>210</v>
      </c>
      <c r="K25" s="339" t="s">
        <v>64</v>
      </c>
      <c r="L25" s="339" t="s">
        <v>58</v>
      </c>
      <c r="M25" s="199"/>
      <c r="N25" s="199"/>
      <c r="O25" s="321"/>
    </row>
    <row r="26" spans="1:15" s="22" customFormat="1" x14ac:dyDescent="0.25">
      <c r="A26" s="196">
        <v>44722</v>
      </c>
      <c r="B26" s="179" t="s">
        <v>116</v>
      </c>
      <c r="C26" s="375" t="s">
        <v>49</v>
      </c>
      <c r="D26" s="376" t="s">
        <v>128</v>
      </c>
      <c r="E26" s="464">
        <v>79000</v>
      </c>
      <c r="F26" s="184"/>
      <c r="G26" s="181">
        <f t="shared" si="1"/>
        <v>2153286</v>
      </c>
      <c r="H26" s="293" t="s">
        <v>131</v>
      </c>
      <c r="I26" s="339" t="s">
        <v>18</v>
      </c>
      <c r="J26" s="457" t="s">
        <v>214</v>
      </c>
      <c r="K26" s="339" t="s">
        <v>64</v>
      </c>
      <c r="L26" s="339" t="s">
        <v>58</v>
      </c>
      <c r="M26" s="199"/>
      <c r="N26" s="199"/>
      <c r="O26" s="321"/>
    </row>
    <row r="27" spans="1:15" s="22" customFormat="1" x14ac:dyDescent="0.25">
      <c r="A27" s="196">
        <v>44722</v>
      </c>
      <c r="B27" s="179" t="s">
        <v>149</v>
      </c>
      <c r="C27" s="375" t="s">
        <v>49</v>
      </c>
      <c r="D27" s="376" t="s">
        <v>128</v>
      </c>
      <c r="E27" s="464"/>
      <c r="F27" s="184">
        <v>3000</v>
      </c>
      <c r="G27" s="181">
        <f t="shared" si="1"/>
        <v>2156286</v>
      </c>
      <c r="H27" s="293" t="s">
        <v>131</v>
      </c>
      <c r="I27" s="339" t="s">
        <v>18</v>
      </c>
      <c r="J27" s="457" t="s">
        <v>204</v>
      </c>
      <c r="K27" s="339" t="s">
        <v>64</v>
      </c>
      <c r="L27" s="339" t="s">
        <v>58</v>
      </c>
      <c r="M27" s="199"/>
      <c r="N27" s="199"/>
      <c r="O27" s="321"/>
    </row>
    <row r="28" spans="1:15" s="22" customFormat="1" x14ac:dyDescent="0.25">
      <c r="A28" s="196">
        <v>44722</v>
      </c>
      <c r="B28" s="179" t="s">
        <v>116</v>
      </c>
      <c r="C28" s="375" t="s">
        <v>49</v>
      </c>
      <c r="D28" s="376" t="s">
        <v>127</v>
      </c>
      <c r="E28" s="464">
        <v>10000</v>
      </c>
      <c r="F28" s="184"/>
      <c r="G28" s="181">
        <f t="shared" si="1"/>
        <v>2146286</v>
      </c>
      <c r="H28" s="293" t="s">
        <v>129</v>
      </c>
      <c r="I28" s="339" t="s">
        <v>18</v>
      </c>
      <c r="J28" s="457" t="s">
        <v>219</v>
      </c>
      <c r="K28" s="339" t="s">
        <v>64</v>
      </c>
      <c r="L28" s="339" t="s">
        <v>58</v>
      </c>
      <c r="M28" s="199"/>
      <c r="N28" s="199"/>
      <c r="O28" s="321"/>
    </row>
    <row r="29" spans="1:15" s="22" customFormat="1" x14ac:dyDescent="0.25">
      <c r="A29" s="196">
        <v>44723</v>
      </c>
      <c r="B29" s="179" t="s">
        <v>149</v>
      </c>
      <c r="C29" s="375" t="s">
        <v>49</v>
      </c>
      <c r="D29" s="376" t="s">
        <v>128</v>
      </c>
      <c r="E29" s="464"/>
      <c r="F29" s="184">
        <v>3000</v>
      </c>
      <c r="G29" s="181">
        <f t="shared" si="1"/>
        <v>2149286</v>
      </c>
      <c r="H29" s="293" t="s">
        <v>130</v>
      </c>
      <c r="I29" s="339" t="s">
        <v>18</v>
      </c>
      <c r="J29" s="457" t="s">
        <v>210</v>
      </c>
      <c r="K29" s="339" t="s">
        <v>64</v>
      </c>
      <c r="L29" s="339" t="s">
        <v>58</v>
      </c>
      <c r="M29" s="199"/>
      <c r="N29" s="199"/>
      <c r="O29" s="321"/>
    </row>
    <row r="30" spans="1:15" s="22" customFormat="1" x14ac:dyDescent="0.25">
      <c r="A30" s="196">
        <v>44723</v>
      </c>
      <c r="B30" s="179" t="s">
        <v>149</v>
      </c>
      <c r="C30" s="375" t="s">
        <v>49</v>
      </c>
      <c r="D30" s="376" t="s">
        <v>128</v>
      </c>
      <c r="E30" s="464"/>
      <c r="F30" s="184">
        <v>13000</v>
      </c>
      <c r="G30" s="181">
        <f t="shared" si="1"/>
        <v>2162286</v>
      </c>
      <c r="H30" s="293" t="s">
        <v>131</v>
      </c>
      <c r="I30" s="339" t="s">
        <v>18</v>
      </c>
      <c r="J30" s="457" t="s">
        <v>214</v>
      </c>
      <c r="K30" s="339" t="s">
        <v>64</v>
      </c>
      <c r="L30" s="339" t="s">
        <v>58</v>
      </c>
      <c r="M30" s="199"/>
      <c r="N30" s="199"/>
      <c r="O30" s="321"/>
    </row>
    <row r="31" spans="1:15" s="22" customFormat="1" x14ac:dyDescent="0.25">
      <c r="A31" s="196">
        <v>44723</v>
      </c>
      <c r="B31" s="179" t="s">
        <v>116</v>
      </c>
      <c r="C31" s="375" t="s">
        <v>49</v>
      </c>
      <c r="D31" s="376" t="s">
        <v>128</v>
      </c>
      <c r="E31" s="464">
        <v>63000</v>
      </c>
      <c r="F31" s="184"/>
      <c r="G31" s="181">
        <f t="shared" si="1"/>
        <v>2099286</v>
      </c>
      <c r="H31" s="293" t="s">
        <v>131</v>
      </c>
      <c r="I31" s="339" t="s">
        <v>18</v>
      </c>
      <c r="J31" s="457" t="s">
        <v>221</v>
      </c>
      <c r="K31" s="339" t="s">
        <v>64</v>
      </c>
      <c r="L31" s="339" t="s">
        <v>58</v>
      </c>
      <c r="M31" s="199"/>
      <c r="N31" s="199"/>
      <c r="O31" s="321"/>
    </row>
    <row r="32" spans="1:15" s="22" customFormat="1" x14ac:dyDescent="0.25">
      <c r="A32" s="196">
        <v>44723</v>
      </c>
      <c r="B32" s="179" t="s">
        <v>116</v>
      </c>
      <c r="C32" s="375" t="s">
        <v>49</v>
      </c>
      <c r="D32" s="376" t="s">
        <v>128</v>
      </c>
      <c r="E32" s="464">
        <v>49000</v>
      </c>
      <c r="F32" s="184"/>
      <c r="G32" s="181">
        <f t="shared" ref="G32:G106" si="2">G31-E32+F32</f>
        <v>2050286</v>
      </c>
      <c r="H32" s="293" t="s">
        <v>130</v>
      </c>
      <c r="I32" s="339" t="s">
        <v>18</v>
      </c>
      <c r="J32" s="457" t="s">
        <v>225</v>
      </c>
      <c r="K32" s="339" t="s">
        <v>64</v>
      </c>
      <c r="L32" s="339" t="s">
        <v>58</v>
      </c>
      <c r="M32" s="199"/>
      <c r="N32" s="199"/>
      <c r="O32" s="321"/>
    </row>
    <row r="33" spans="1:15" s="22" customFormat="1" x14ac:dyDescent="0.25">
      <c r="A33" s="196">
        <v>44723</v>
      </c>
      <c r="B33" s="179" t="s">
        <v>116</v>
      </c>
      <c r="C33" s="375" t="s">
        <v>49</v>
      </c>
      <c r="D33" s="376" t="s">
        <v>127</v>
      </c>
      <c r="E33" s="464">
        <v>10000</v>
      </c>
      <c r="F33" s="184"/>
      <c r="G33" s="181">
        <f t="shared" si="2"/>
        <v>2040286</v>
      </c>
      <c r="H33" s="293" t="s">
        <v>129</v>
      </c>
      <c r="I33" s="339" t="s">
        <v>18</v>
      </c>
      <c r="J33" s="457" t="s">
        <v>230</v>
      </c>
      <c r="K33" s="339" t="s">
        <v>64</v>
      </c>
      <c r="L33" s="339" t="s">
        <v>58</v>
      </c>
      <c r="M33" s="199"/>
      <c r="N33" s="199"/>
      <c r="O33" s="321"/>
    </row>
    <row r="34" spans="1:15" s="22" customFormat="1" x14ac:dyDescent="0.25">
      <c r="A34" s="196">
        <v>44723</v>
      </c>
      <c r="B34" s="179" t="s">
        <v>220</v>
      </c>
      <c r="C34" s="375" t="s">
        <v>49</v>
      </c>
      <c r="D34" s="376" t="s">
        <v>127</v>
      </c>
      <c r="E34" s="464"/>
      <c r="F34" s="184">
        <v>1000</v>
      </c>
      <c r="G34" s="181">
        <f t="shared" si="2"/>
        <v>2041286</v>
      </c>
      <c r="H34" s="293" t="s">
        <v>129</v>
      </c>
      <c r="I34" s="339" t="s">
        <v>18</v>
      </c>
      <c r="J34" s="457" t="s">
        <v>219</v>
      </c>
      <c r="K34" s="339" t="s">
        <v>64</v>
      </c>
      <c r="L34" s="339" t="s">
        <v>58</v>
      </c>
      <c r="M34" s="199"/>
      <c r="N34" s="199"/>
      <c r="O34" s="321"/>
    </row>
    <row r="35" spans="1:15" s="22" customFormat="1" x14ac:dyDescent="0.25">
      <c r="A35" s="196">
        <v>44725</v>
      </c>
      <c r="B35" s="179" t="s">
        <v>149</v>
      </c>
      <c r="C35" s="375" t="s">
        <v>49</v>
      </c>
      <c r="D35" s="376" t="s">
        <v>128</v>
      </c>
      <c r="E35" s="464"/>
      <c r="F35" s="184">
        <v>6000</v>
      </c>
      <c r="G35" s="181">
        <f t="shared" si="2"/>
        <v>2047286</v>
      </c>
      <c r="H35" s="293" t="s">
        <v>131</v>
      </c>
      <c r="I35" s="339" t="s">
        <v>18</v>
      </c>
      <c r="J35" s="457" t="s">
        <v>221</v>
      </c>
      <c r="K35" s="339" t="s">
        <v>64</v>
      </c>
      <c r="L35" s="339" t="s">
        <v>58</v>
      </c>
      <c r="M35" s="199"/>
      <c r="N35" s="199"/>
      <c r="O35" s="321"/>
    </row>
    <row r="36" spans="1:15" s="22" customFormat="1" x14ac:dyDescent="0.25">
      <c r="A36" s="196">
        <v>44725</v>
      </c>
      <c r="B36" s="179" t="s">
        <v>149</v>
      </c>
      <c r="C36" s="375" t="s">
        <v>49</v>
      </c>
      <c r="D36" s="376" t="s">
        <v>128</v>
      </c>
      <c r="E36" s="464"/>
      <c r="F36" s="184">
        <v>1000</v>
      </c>
      <c r="G36" s="181">
        <f t="shared" si="2"/>
        <v>2048286</v>
      </c>
      <c r="H36" s="293" t="s">
        <v>130</v>
      </c>
      <c r="I36" s="339" t="s">
        <v>18</v>
      </c>
      <c r="J36" s="457" t="s">
        <v>225</v>
      </c>
      <c r="K36" s="339" t="s">
        <v>64</v>
      </c>
      <c r="L36" s="339" t="s">
        <v>58</v>
      </c>
      <c r="M36" s="199"/>
      <c r="N36" s="199"/>
      <c r="O36" s="321"/>
    </row>
    <row r="37" spans="1:15" s="22" customFormat="1" x14ac:dyDescent="0.25">
      <c r="A37" s="196">
        <v>44725</v>
      </c>
      <c r="B37" s="179" t="s">
        <v>116</v>
      </c>
      <c r="C37" s="375" t="s">
        <v>49</v>
      </c>
      <c r="D37" s="376" t="s">
        <v>127</v>
      </c>
      <c r="E37" s="464">
        <v>80000</v>
      </c>
      <c r="F37" s="184"/>
      <c r="G37" s="181">
        <f t="shared" si="2"/>
        <v>1968286</v>
      </c>
      <c r="H37" s="293" t="s">
        <v>129</v>
      </c>
      <c r="I37" s="339" t="s">
        <v>18</v>
      </c>
      <c r="J37" s="457" t="s">
        <v>232</v>
      </c>
      <c r="K37" s="339" t="s">
        <v>64</v>
      </c>
      <c r="L37" s="339" t="s">
        <v>58</v>
      </c>
      <c r="M37" s="199"/>
      <c r="N37" s="199"/>
      <c r="O37" s="321"/>
    </row>
    <row r="38" spans="1:15" s="22" customFormat="1" x14ac:dyDescent="0.25">
      <c r="A38" s="196">
        <v>44725</v>
      </c>
      <c r="B38" s="179" t="s">
        <v>116</v>
      </c>
      <c r="C38" s="375" t="s">
        <v>49</v>
      </c>
      <c r="D38" s="376" t="s">
        <v>128</v>
      </c>
      <c r="E38" s="464">
        <v>57000</v>
      </c>
      <c r="F38" s="184"/>
      <c r="G38" s="181">
        <f t="shared" si="2"/>
        <v>1911286</v>
      </c>
      <c r="H38" s="293" t="s">
        <v>130</v>
      </c>
      <c r="I38" s="339" t="s">
        <v>18</v>
      </c>
      <c r="J38" s="457" t="s">
        <v>236</v>
      </c>
      <c r="K38" s="339" t="s">
        <v>64</v>
      </c>
      <c r="L38" s="339" t="s">
        <v>58</v>
      </c>
      <c r="M38" s="199"/>
      <c r="N38" s="199"/>
      <c r="O38" s="321"/>
    </row>
    <row r="39" spans="1:15" s="22" customFormat="1" x14ac:dyDescent="0.25">
      <c r="A39" s="196">
        <v>44725</v>
      </c>
      <c r="B39" s="179" t="s">
        <v>116</v>
      </c>
      <c r="C39" s="375" t="s">
        <v>49</v>
      </c>
      <c r="D39" s="376" t="s">
        <v>14</v>
      </c>
      <c r="E39" s="464">
        <v>20000</v>
      </c>
      <c r="F39" s="184"/>
      <c r="G39" s="181">
        <f t="shared" si="2"/>
        <v>1891286</v>
      </c>
      <c r="H39" s="293" t="s">
        <v>42</v>
      </c>
      <c r="I39" s="339" t="s">
        <v>18</v>
      </c>
      <c r="J39" s="457" t="s">
        <v>437</v>
      </c>
      <c r="K39" s="339" t="s">
        <v>64</v>
      </c>
      <c r="L39" s="339" t="s">
        <v>58</v>
      </c>
      <c r="M39" s="199"/>
      <c r="N39" s="199"/>
      <c r="O39" s="321"/>
    </row>
    <row r="40" spans="1:15" s="22" customFormat="1" x14ac:dyDescent="0.25">
      <c r="A40" s="196">
        <v>44725</v>
      </c>
      <c r="B40" s="179" t="s">
        <v>116</v>
      </c>
      <c r="C40" s="375" t="s">
        <v>49</v>
      </c>
      <c r="D40" s="376" t="s">
        <v>128</v>
      </c>
      <c r="E40" s="464">
        <v>51000</v>
      </c>
      <c r="F40" s="184"/>
      <c r="G40" s="181">
        <f t="shared" si="2"/>
        <v>1840286</v>
      </c>
      <c r="H40" s="293" t="s">
        <v>131</v>
      </c>
      <c r="I40" s="339" t="s">
        <v>18</v>
      </c>
      <c r="J40" s="457" t="s">
        <v>250</v>
      </c>
      <c r="K40" s="339" t="s">
        <v>64</v>
      </c>
      <c r="L40" s="339" t="s">
        <v>58</v>
      </c>
      <c r="M40" s="199"/>
      <c r="N40" s="199"/>
      <c r="O40" s="321"/>
    </row>
    <row r="41" spans="1:15" s="22" customFormat="1" x14ac:dyDescent="0.25">
      <c r="A41" s="196">
        <v>44725</v>
      </c>
      <c r="B41" s="179" t="s">
        <v>116</v>
      </c>
      <c r="C41" s="375" t="s">
        <v>49</v>
      </c>
      <c r="D41" s="376" t="s">
        <v>14</v>
      </c>
      <c r="E41" s="464">
        <v>17000</v>
      </c>
      <c r="F41" s="184"/>
      <c r="G41" s="181">
        <f t="shared" si="2"/>
        <v>1823286</v>
      </c>
      <c r="H41" s="293" t="s">
        <v>42</v>
      </c>
      <c r="I41" s="339" t="s">
        <v>18</v>
      </c>
      <c r="J41" s="620" t="s">
        <v>439</v>
      </c>
      <c r="K41" s="339" t="s">
        <v>64</v>
      </c>
      <c r="L41" s="339" t="s">
        <v>58</v>
      </c>
      <c r="M41" s="199"/>
      <c r="N41" s="199"/>
      <c r="O41" s="321"/>
    </row>
    <row r="42" spans="1:15" s="22" customFormat="1" x14ac:dyDescent="0.25">
      <c r="A42" s="196">
        <v>44725</v>
      </c>
      <c r="B42" s="179" t="s">
        <v>254</v>
      </c>
      <c r="C42" s="375" t="s">
        <v>49</v>
      </c>
      <c r="D42" s="376" t="s">
        <v>14</v>
      </c>
      <c r="E42" s="464">
        <v>29000</v>
      </c>
      <c r="F42" s="184"/>
      <c r="G42" s="181">
        <f t="shared" si="2"/>
        <v>1794286</v>
      </c>
      <c r="H42" s="293" t="s">
        <v>42</v>
      </c>
      <c r="I42" s="339" t="s">
        <v>18</v>
      </c>
      <c r="J42" s="457" t="s">
        <v>437</v>
      </c>
      <c r="K42" s="339" t="s">
        <v>64</v>
      </c>
      <c r="L42" s="339" t="s">
        <v>58</v>
      </c>
      <c r="M42" s="199"/>
      <c r="N42" s="199"/>
      <c r="O42" s="321"/>
    </row>
    <row r="43" spans="1:15" s="22" customFormat="1" x14ac:dyDescent="0.25">
      <c r="A43" s="196">
        <v>44726</v>
      </c>
      <c r="B43" s="179" t="s">
        <v>231</v>
      </c>
      <c r="C43" s="375" t="s">
        <v>49</v>
      </c>
      <c r="D43" s="376" t="s">
        <v>127</v>
      </c>
      <c r="E43" s="464">
        <v>9000</v>
      </c>
      <c r="F43" s="184"/>
      <c r="G43" s="181">
        <f t="shared" si="2"/>
        <v>1785286</v>
      </c>
      <c r="H43" s="293" t="s">
        <v>129</v>
      </c>
      <c r="I43" s="339" t="s">
        <v>18</v>
      </c>
      <c r="J43" s="457" t="s">
        <v>232</v>
      </c>
      <c r="K43" s="339" t="s">
        <v>64</v>
      </c>
      <c r="L43" s="339" t="s">
        <v>58</v>
      </c>
      <c r="M43" s="199"/>
      <c r="N43" s="199"/>
      <c r="O43" s="321"/>
    </row>
    <row r="44" spans="1:15" s="22" customFormat="1" x14ac:dyDescent="0.25">
      <c r="A44" s="196">
        <v>44726</v>
      </c>
      <c r="B44" s="179" t="s">
        <v>149</v>
      </c>
      <c r="C44" s="375" t="s">
        <v>49</v>
      </c>
      <c r="D44" s="376" t="s">
        <v>128</v>
      </c>
      <c r="E44" s="464"/>
      <c r="F44" s="184">
        <v>1000</v>
      </c>
      <c r="G44" s="181">
        <f t="shared" si="2"/>
        <v>1786286</v>
      </c>
      <c r="H44" s="293" t="s">
        <v>130</v>
      </c>
      <c r="I44" s="339" t="s">
        <v>18</v>
      </c>
      <c r="J44" s="457" t="s">
        <v>236</v>
      </c>
      <c r="K44" s="339" t="s">
        <v>64</v>
      </c>
      <c r="L44" s="339" t="s">
        <v>58</v>
      </c>
      <c r="M44" s="199"/>
      <c r="N44" s="199"/>
      <c r="O44" s="321"/>
    </row>
    <row r="45" spans="1:15" s="22" customFormat="1" x14ac:dyDescent="0.25">
      <c r="A45" s="196">
        <v>44726</v>
      </c>
      <c r="B45" s="179" t="s">
        <v>249</v>
      </c>
      <c r="C45" s="375" t="s">
        <v>49</v>
      </c>
      <c r="D45" s="376" t="s">
        <v>14</v>
      </c>
      <c r="E45" s="464">
        <v>3000</v>
      </c>
      <c r="F45" s="184"/>
      <c r="G45" s="181">
        <f t="shared" si="2"/>
        <v>1783286</v>
      </c>
      <c r="H45" s="293" t="s">
        <v>131</v>
      </c>
      <c r="I45" s="339" t="s">
        <v>18</v>
      </c>
      <c r="J45" s="457" t="s">
        <v>250</v>
      </c>
      <c r="K45" s="339" t="s">
        <v>64</v>
      </c>
      <c r="L45" s="339" t="s">
        <v>58</v>
      </c>
      <c r="M45" s="199"/>
      <c r="N45" s="199"/>
      <c r="O45" s="321"/>
    </row>
    <row r="46" spans="1:15" s="22" customFormat="1" x14ac:dyDescent="0.25">
      <c r="A46" s="196">
        <v>44726</v>
      </c>
      <c r="B46" s="179" t="s">
        <v>116</v>
      </c>
      <c r="C46" s="375" t="s">
        <v>49</v>
      </c>
      <c r="D46" s="376" t="s">
        <v>128</v>
      </c>
      <c r="E46" s="464">
        <v>58000</v>
      </c>
      <c r="F46" s="184"/>
      <c r="G46" s="181">
        <f t="shared" si="2"/>
        <v>1725286</v>
      </c>
      <c r="H46" s="293" t="s">
        <v>131</v>
      </c>
      <c r="I46" s="339" t="s">
        <v>18</v>
      </c>
      <c r="J46" s="457" t="s">
        <v>258</v>
      </c>
      <c r="K46" s="339" t="s">
        <v>64</v>
      </c>
      <c r="L46" s="339" t="s">
        <v>58</v>
      </c>
      <c r="M46" s="199"/>
      <c r="N46" s="199"/>
      <c r="O46" s="321"/>
    </row>
    <row r="47" spans="1:15" s="22" customFormat="1" x14ac:dyDescent="0.25">
      <c r="A47" s="196">
        <v>44726</v>
      </c>
      <c r="B47" s="179" t="s">
        <v>116</v>
      </c>
      <c r="C47" s="375" t="s">
        <v>49</v>
      </c>
      <c r="D47" s="376" t="s">
        <v>128</v>
      </c>
      <c r="E47" s="464">
        <v>60000</v>
      </c>
      <c r="F47" s="184"/>
      <c r="G47" s="181">
        <f t="shared" si="2"/>
        <v>1665286</v>
      </c>
      <c r="H47" s="293" t="s">
        <v>130</v>
      </c>
      <c r="I47" s="339" t="s">
        <v>18</v>
      </c>
      <c r="J47" s="457" t="s">
        <v>263</v>
      </c>
      <c r="K47" s="339" t="s">
        <v>64</v>
      </c>
      <c r="L47" s="339" t="s">
        <v>58</v>
      </c>
      <c r="M47" s="199"/>
      <c r="N47" s="199"/>
      <c r="O47" s="321"/>
    </row>
    <row r="48" spans="1:15" s="22" customFormat="1" x14ac:dyDescent="0.25">
      <c r="A48" s="196">
        <v>44726</v>
      </c>
      <c r="B48" s="179" t="s">
        <v>116</v>
      </c>
      <c r="C48" s="375" t="s">
        <v>49</v>
      </c>
      <c r="D48" s="376" t="s">
        <v>127</v>
      </c>
      <c r="E48" s="464">
        <v>25000</v>
      </c>
      <c r="F48" s="184"/>
      <c r="G48" s="181">
        <f t="shared" si="2"/>
        <v>1640286</v>
      </c>
      <c r="H48" s="293" t="s">
        <v>129</v>
      </c>
      <c r="I48" s="339" t="s">
        <v>18</v>
      </c>
      <c r="J48" s="457" t="s">
        <v>269</v>
      </c>
      <c r="K48" s="339" t="s">
        <v>64</v>
      </c>
      <c r="L48" s="339" t="s">
        <v>58</v>
      </c>
      <c r="M48" s="199"/>
      <c r="N48" s="199"/>
      <c r="O48" s="321"/>
    </row>
    <row r="49" spans="1:15" s="22" customFormat="1" x14ac:dyDescent="0.25">
      <c r="A49" s="196">
        <v>44727</v>
      </c>
      <c r="B49" s="179" t="s">
        <v>116</v>
      </c>
      <c r="C49" s="375" t="s">
        <v>49</v>
      </c>
      <c r="D49" s="376" t="s">
        <v>128</v>
      </c>
      <c r="E49" s="464">
        <v>63000</v>
      </c>
      <c r="F49" s="184"/>
      <c r="G49" s="181">
        <f t="shared" si="2"/>
        <v>1577286</v>
      </c>
      <c r="H49" s="293" t="s">
        <v>131</v>
      </c>
      <c r="I49" s="339" t="s">
        <v>18</v>
      </c>
      <c r="J49" s="457" t="s">
        <v>274</v>
      </c>
      <c r="K49" s="339" t="s">
        <v>64</v>
      </c>
      <c r="L49" s="339" t="s">
        <v>58</v>
      </c>
      <c r="M49" s="199"/>
      <c r="N49" s="199"/>
      <c r="O49" s="321"/>
    </row>
    <row r="50" spans="1:15" s="22" customFormat="1" x14ac:dyDescent="0.25">
      <c r="A50" s="196">
        <v>44727</v>
      </c>
      <c r="B50" s="179" t="s">
        <v>116</v>
      </c>
      <c r="C50" s="375" t="s">
        <v>49</v>
      </c>
      <c r="D50" s="376" t="s">
        <v>14</v>
      </c>
      <c r="E50" s="464">
        <v>319000</v>
      </c>
      <c r="F50" s="184"/>
      <c r="G50" s="181">
        <f t="shared" si="2"/>
        <v>1258286</v>
      </c>
      <c r="H50" s="293" t="s">
        <v>42</v>
      </c>
      <c r="I50" s="339" t="s">
        <v>18</v>
      </c>
      <c r="J50" s="457" t="s">
        <v>440</v>
      </c>
      <c r="K50" s="339" t="s">
        <v>64</v>
      </c>
      <c r="L50" s="339" t="s">
        <v>58</v>
      </c>
      <c r="M50" s="199"/>
      <c r="N50" s="199"/>
      <c r="O50" s="321"/>
    </row>
    <row r="51" spans="1:15" s="22" customFormat="1" x14ac:dyDescent="0.25">
      <c r="A51" s="196">
        <v>44727</v>
      </c>
      <c r="B51" s="179" t="s">
        <v>116</v>
      </c>
      <c r="C51" s="375" t="s">
        <v>49</v>
      </c>
      <c r="D51" s="376" t="s">
        <v>14</v>
      </c>
      <c r="E51" s="464">
        <v>206000</v>
      </c>
      <c r="F51" s="184"/>
      <c r="G51" s="181">
        <f t="shared" si="2"/>
        <v>1052286</v>
      </c>
      <c r="H51" s="293" t="s">
        <v>42</v>
      </c>
      <c r="I51" s="339" t="s">
        <v>18</v>
      </c>
      <c r="J51" s="457" t="s">
        <v>441</v>
      </c>
      <c r="K51" s="339" t="s">
        <v>64</v>
      </c>
      <c r="L51" s="339" t="s">
        <v>58</v>
      </c>
      <c r="M51" s="199"/>
      <c r="N51" s="199"/>
      <c r="O51" s="321"/>
    </row>
    <row r="52" spans="1:15" s="22" customFormat="1" x14ac:dyDescent="0.25">
      <c r="A52" s="196">
        <v>44727</v>
      </c>
      <c r="B52" s="179" t="s">
        <v>116</v>
      </c>
      <c r="C52" s="375" t="s">
        <v>49</v>
      </c>
      <c r="D52" s="376" t="s">
        <v>14</v>
      </c>
      <c r="E52" s="464">
        <v>15000</v>
      </c>
      <c r="F52" s="184"/>
      <c r="G52" s="181">
        <f t="shared" si="2"/>
        <v>1037286</v>
      </c>
      <c r="H52" s="293" t="s">
        <v>42</v>
      </c>
      <c r="I52" s="339" t="s">
        <v>18</v>
      </c>
      <c r="J52" s="457" t="s">
        <v>442</v>
      </c>
      <c r="K52" s="339" t="s">
        <v>64</v>
      </c>
      <c r="L52" s="339" t="s">
        <v>58</v>
      </c>
      <c r="M52" s="199"/>
      <c r="N52" s="199"/>
      <c r="O52" s="321"/>
    </row>
    <row r="53" spans="1:15" s="22" customFormat="1" x14ac:dyDescent="0.25">
      <c r="A53" s="196">
        <v>44727</v>
      </c>
      <c r="B53" s="179" t="s">
        <v>149</v>
      </c>
      <c r="C53" s="375" t="s">
        <v>49</v>
      </c>
      <c r="D53" s="376" t="s">
        <v>128</v>
      </c>
      <c r="E53" s="464"/>
      <c r="F53" s="184">
        <v>3000</v>
      </c>
      <c r="G53" s="181">
        <f t="shared" si="2"/>
        <v>1040286</v>
      </c>
      <c r="H53" s="293" t="s">
        <v>131</v>
      </c>
      <c r="I53" s="339" t="s">
        <v>18</v>
      </c>
      <c r="J53" s="457" t="s">
        <v>258</v>
      </c>
      <c r="K53" s="339" t="s">
        <v>64</v>
      </c>
      <c r="L53" s="339" t="s">
        <v>58</v>
      </c>
      <c r="M53" s="199"/>
      <c r="N53" s="199"/>
      <c r="O53" s="321"/>
    </row>
    <row r="54" spans="1:15" s="22" customFormat="1" x14ac:dyDescent="0.25">
      <c r="A54" s="196">
        <v>44727</v>
      </c>
      <c r="B54" s="179" t="s">
        <v>149</v>
      </c>
      <c r="C54" s="375" t="s">
        <v>49</v>
      </c>
      <c r="D54" s="376" t="s">
        <v>128</v>
      </c>
      <c r="E54" s="464"/>
      <c r="F54" s="184">
        <v>2000</v>
      </c>
      <c r="G54" s="181">
        <f t="shared" si="2"/>
        <v>1042286</v>
      </c>
      <c r="H54" s="293" t="s">
        <v>130</v>
      </c>
      <c r="I54" s="339" t="s">
        <v>18</v>
      </c>
      <c r="J54" s="457" t="s">
        <v>263</v>
      </c>
      <c r="K54" s="339" t="s">
        <v>64</v>
      </c>
      <c r="L54" s="339" t="s">
        <v>58</v>
      </c>
      <c r="M54" s="199"/>
      <c r="N54" s="199"/>
      <c r="O54" s="321"/>
    </row>
    <row r="55" spans="1:15" s="22" customFormat="1" x14ac:dyDescent="0.25">
      <c r="A55" s="196">
        <v>44727</v>
      </c>
      <c r="B55" s="179" t="s">
        <v>149</v>
      </c>
      <c r="C55" s="375" t="s">
        <v>49</v>
      </c>
      <c r="D55" s="376" t="s">
        <v>127</v>
      </c>
      <c r="E55" s="464"/>
      <c r="F55" s="184">
        <v>1000</v>
      </c>
      <c r="G55" s="181">
        <f t="shared" si="2"/>
        <v>1043286</v>
      </c>
      <c r="H55" s="293" t="s">
        <v>129</v>
      </c>
      <c r="I55" s="339" t="s">
        <v>18</v>
      </c>
      <c r="J55" s="457" t="s">
        <v>269</v>
      </c>
      <c r="K55" s="339" t="s">
        <v>64</v>
      </c>
      <c r="L55" s="339" t="s">
        <v>58</v>
      </c>
      <c r="M55" s="199"/>
      <c r="N55" s="199"/>
      <c r="O55" s="321"/>
    </row>
    <row r="56" spans="1:15" s="22" customFormat="1" x14ac:dyDescent="0.25">
      <c r="A56" s="196">
        <v>44728</v>
      </c>
      <c r="B56" s="179" t="s">
        <v>149</v>
      </c>
      <c r="C56" s="375" t="s">
        <v>49</v>
      </c>
      <c r="D56" s="376" t="s">
        <v>128</v>
      </c>
      <c r="E56" s="464"/>
      <c r="F56" s="184">
        <v>8000</v>
      </c>
      <c r="G56" s="181">
        <f t="shared" si="2"/>
        <v>1051286</v>
      </c>
      <c r="H56" s="293" t="s">
        <v>131</v>
      </c>
      <c r="I56" s="339" t="s">
        <v>18</v>
      </c>
      <c r="J56" s="457" t="s">
        <v>274</v>
      </c>
      <c r="K56" s="339" t="s">
        <v>64</v>
      </c>
      <c r="L56" s="339" t="s">
        <v>58</v>
      </c>
      <c r="M56" s="199"/>
      <c r="N56" s="199"/>
      <c r="O56" s="321"/>
    </row>
    <row r="57" spans="1:15" s="22" customFormat="1" x14ac:dyDescent="0.25">
      <c r="A57" s="196">
        <v>44728</v>
      </c>
      <c r="B57" s="179" t="s">
        <v>116</v>
      </c>
      <c r="C57" s="375" t="s">
        <v>49</v>
      </c>
      <c r="D57" s="376" t="s">
        <v>128</v>
      </c>
      <c r="E57" s="464">
        <v>59000</v>
      </c>
      <c r="F57" s="184"/>
      <c r="G57" s="181">
        <f t="shared" si="2"/>
        <v>992286</v>
      </c>
      <c r="H57" s="293" t="s">
        <v>131</v>
      </c>
      <c r="I57" s="339" t="s">
        <v>18</v>
      </c>
      <c r="J57" s="457" t="s">
        <v>281</v>
      </c>
      <c r="K57" s="339" t="s">
        <v>64</v>
      </c>
      <c r="L57" s="339" t="s">
        <v>58</v>
      </c>
      <c r="M57" s="199"/>
      <c r="N57" s="199"/>
      <c r="O57" s="321"/>
    </row>
    <row r="58" spans="1:15" s="22" customFormat="1" x14ac:dyDescent="0.25">
      <c r="A58" s="196">
        <v>44728</v>
      </c>
      <c r="B58" s="179" t="s">
        <v>116</v>
      </c>
      <c r="C58" s="375" t="s">
        <v>49</v>
      </c>
      <c r="D58" s="376" t="s">
        <v>127</v>
      </c>
      <c r="E58" s="464">
        <v>20000</v>
      </c>
      <c r="F58" s="184"/>
      <c r="G58" s="181">
        <f t="shared" si="2"/>
        <v>972286</v>
      </c>
      <c r="H58" s="293" t="s">
        <v>129</v>
      </c>
      <c r="I58" s="339" t="s">
        <v>18</v>
      </c>
      <c r="J58" s="457" t="s">
        <v>286</v>
      </c>
      <c r="K58" s="339" t="s">
        <v>64</v>
      </c>
      <c r="L58" s="339" t="s">
        <v>58</v>
      </c>
      <c r="M58" s="199"/>
      <c r="N58" s="199"/>
      <c r="O58" s="321"/>
    </row>
    <row r="59" spans="1:15" s="22" customFormat="1" x14ac:dyDescent="0.25">
      <c r="A59" s="196">
        <v>44729</v>
      </c>
      <c r="B59" s="179" t="s">
        <v>116</v>
      </c>
      <c r="C59" s="375" t="s">
        <v>49</v>
      </c>
      <c r="D59" s="376" t="s">
        <v>128</v>
      </c>
      <c r="E59" s="464">
        <v>64000</v>
      </c>
      <c r="F59" s="184"/>
      <c r="G59" s="181">
        <f t="shared" si="2"/>
        <v>908286</v>
      </c>
      <c r="H59" s="293" t="s">
        <v>131</v>
      </c>
      <c r="I59" s="339" t="s">
        <v>18</v>
      </c>
      <c r="J59" s="457" t="s">
        <v>289</v>
      </c>
      <c r="K59" s="339" t="s">
        <v>64</v>
      </c>
      <c r="L59" s="339" t="s">
        <v>58</v>
      </c>
      <c r="M59" s="199"/>
      <c r="N59" s="199"/>
      <c r="O59" s="321"/>
    </row>
    <row r="60" spans="1:15" s="22" customFormat="1" x14ac:dyDescent="0.25">
      <c r="A60" s="196">
        <v>44729</v>
      </c>
      <c r="B60" s="179" t="s">
        <v>116</v>
      </c>
      <c r="C60" s="375" t="s">
        <v>49</v>
      </c>
      <c r="D60" s="376" t="s">
        <v>127</v>
      </c>
      <c r="E60" s="464">
        <v>10000</v>
      </c>
      <c r="F60" s="184"/>
      <c r="G60" s="181">
        <f t="shared" si="2"/>
        <v>898286</v>
      </c>
      <c r="H60" s="293" t="s">
        <v>129</v>
      </c>
      <c r="I60" s="339" t="s">
        <v>18</v>
      </c>
      <c r="J60" s="457" t="s">
        <v>290</v>
      </c>
      <c r="K60" s="339" t="s">
        <v>64</v>
      </c>
      <c r="L60" s="339" t="s">
        <v>58</v>
      </c>
      <c r="M60" s="199"/>
      <c r="N60" s="199"/>
      <c r="O60" s="321"/>
    </row>
    <row r="61" spans="1:15" s="22" customFormat="1" x14ac:dyDescent="0.25">
      <c r="A61" s="196">
        <v>44729</v>
      </c>
      <c r="B61" s="179" t="s">
        <v>116</v>
      </c>
      <c r="C61" s="375" t="s">
        <v>49</v>
      </c>
      <c r="D61" s="376" t="s">
        <v>14</v>
      </c>
      <c r="E61" s="464">
        <v>55000</v>
      </c>
      <c r="F61" s="184"/>
      <c r="G61" s="181">
        <f t="shared" si="2"/>
        <v>843286</v>
      </c>
      <c r="H61" s="293" t="s">
        <v>42</v>
      </c>
      <c r="I61" s="339" t="s">
        <v>18</v>
      </c>
      <c r="J61" s="620" t="s">
        <v>447</v>
      </c>
      <c r="K61" s="339" t="s">
        <v>64</v>
      </c>
      <c r="L61" s="339" t="s">
        <v>58</v>
      </c>
      <c r="M61" s="199"/>
      <c r="N61" s="199"/>
      <c r="O61" s="321"/>
    </row>
    <row r="62" spans="1:15" s="22" customFormat="1" x14ac:dyDescent="0.25">
      <c r="A62" s="544">
        <v>44729</v>
      </c>
      <c r="B62" s="179" t="s">
        <v>149</v>
      </c>
      <c r="C62" s="375" t="s">
        <v>49</v>
      </c>
      <c r="D62" s="376" t="s">
        <v>128</v>
      </c>
      <c r="E62" s="464"/>
      <c r="F62" s="184">
        <v>10000</v>
      </c>
      <c r="G62" s="181">
        <f t="shared" si="2"/>
        <v>853286</v>
      </c>
      <c r="H62" s="293" t="s">
        <v>131</v>
      </c>
      <c r="I62" s="339" t="s">
        <v>18</v>
      </c>
      <c r="J62" s="457" t="s">
        <v>281</v>
      </c>
      <c r="K62" s="339" t="s">
        <v>64</v>
      </c>
      <c r="L62" s="339" t="s">
        <v>58</v>
      </c>
      <c r="M62" s="199"/>
      <c r="N62" s="199"/>
      <c r="O62" s="321"/>
    </row>
    <row r="63" spans="1:15" s="22" customFormat="1" x14ac:dyDescent="0.25">
      <c r="A63" s="544">
        <v>44732</v>
      </c>
      <c r="B63" s="179" t="s">
        <v>149</v>
      </c>
      <c r="C63" s="375" t="s">
        <v>49</v>
      </c>
      <c r="D63" s="376" t="s">
        <v>128</v>
      </c>
      <c r="E63" s="464"/>
      <c r="F63" s="184">
        <v>26000</v>
      </c>
      <c r="G63" s="181">
        <f t="shared" si="2"/>
        <v>879286</v>
      </c>
      <c r="H63" s="293" t="s">
        <v>131</v>
      </c>
      <c r="I63" s="339" t="s">
        <v>18</v>
      </c>
      <c r="J63" s="457" t="s">
        <v>289</v>
      </c>
      <c r="K63" s="339" t="s">
        <v>64</v>
      </c>
      <c r="L63" s="339" t="s">
        <v>58</v>
      </c>
      <c r="M63" s="199"/>
      <c r="N63" s="199"/>
      <c r="O63" s="321"/>
    </row>
    <row r="64" spans="1:15" s="22" customFormat="1" x14ac:dyDescent="0.25">
      <c r="A64" s="196">
        <v>44732</v>
      </c>
      <c r="B64" s="179" t="s">
        <v>116</v>
      </c>
      <c r="C64" s="375" t="s">
        <v>49</v>
      </c>
      <c r="D64" s="376" t="s">
        <v>127</v>
      </c>
      <c r="E64" s="464">
        <v>35000</v>
      </c>
      <c r="F64" s="184"/>
      <c r="G64" s="181">
        <f t="shared" si="2"/>
        <v>844286</v>
      </c>
      <c r="H64" s="293" t="s">
        <v>129</v>
      </c>
      <c r="I64" s="339" t="s">
        <v>18</v>
      </c>
      <c r="J64" s="457" t="s">
        <v>291</v>
      </c>
      <c r="K64" s="339" t="s">
        <v>64</v>
      </c>
      <c r="L64" s="339" t="s">
        <v>58</v>
      </c>
      <c r="M64" s="199"/>
      <c r="N64" s="199"/>
      <c r="O64" s="321"/>
    </row>
    <row r="65" spans="1:15" s="22" customFormat="1" x14ac:dyDescent="0.25">
      <c r="A65" s="196">
        <v>44732</v>
      </c>
      <c r="B65" s="179" t="s">
        <v>116</v>
      </c>
      <c r="C65" s="375" t="s">
        <v>49</v>
      </c>
      <c r="D65" s="376" t="s">
        <v>128</v>
      </c>
      <c r="E65" s="464">
        <v>53000</v>
      </c>
      <c r="F65" s="184"/>
      <c r="G65" s="181">
        <f t="shared" si="2"/>
        <v>791286</v>
      </c>
      <c r="H65" s="293" t="s">
        <v>130</v>
      </c>
      <c r="I65" s="339" t="s">
        <v>18</v>
      </c>
      <c r="J65" s="457" t="s">
        <v>295</v>
      </c>
      <c r="K65" s="339" t="s">
        <v>64</v>
      </c>
      <c r="L65" s="339" t="s">
        <v>58</v>
      </c>
      <c r="M65" s="199"/>
      <c r="N65" s="199"/>
      <c r="O65" s="321"/>
    </row>
    <row r="66" spans="1:15" s="22" customFormat="1" x14ac:dyDescent="0.25">
      <c r="A66" s="196">
        <v>44732</v>
      </c>
      <c r="B66" s="179" t="s">
        <v>116</v>
      </c>
      <c r="C66" s="375" t="s">
        <v>49</v>
      </c>
      <c r="D66" s="376" t="s">
        <v>14</v>
      </c>
      <c r="E66" s="464">
        <v>22000</v>
      </c>
      <c r="F66" s="184"/>
      <c r="G66" s="181">
        <f t="shared" si="2"/>
        <v>769286</v>
      </c>
      <c r="H66" s="293" t="s">
        <v>42</v>
      </c>
      <c r="I66" s="339" t="s">
        <v>18</v>
      </c>
      <c r="J66" s="620" t="s">
        <v>451</v>
      </c>
      <c r="K66" s="339" t="s">
        <v>64</v>
      </c>
      <c r="L66" s="339" t="s">
        <v>58</v>
      </c>
      <c r="M66" s="199"/>
      <c r="N66" s="199"/>
      <c r="O66" s="321"/>
    </row>
    <row r="67" spans="1:15" s="22" customFormat="1" x14ac:dyDescent="0.25">
      <c r="A67" s="196">
        <v>44732</v>
      </c>
      <c r="B67" s="179" t="s">
        <v>304</v>
      </c>
      <c r="C67" s="375" t="s">
        <v>133</v>
      </c>
      <c r="D67" s="376"/>
      <c r="E67" s="464"/>
      <c r="F67" s="184">
        <v>2357000</v>
      </c>
      <c r="G67" s="181">
        <f t="shared" si="2"/>
        <v>3126286</v>
      </c>
      <c r="H67" s="293"/>
      <c r="I67" s="339" t="s">
        <v>18</v>
      </c>
      <c r="J67" s="457" t="s">
        <v>452</v>
      </c>
      <c r="K67" s="339" t="s">
        <v>64</v>
      </c>
      <c r="L67" s="339" t="s">
        <v>58</v>
      </c>
      <c r="M67" s="199"/>
      <c r="N67" s="199"/>
      <c r="O67" s="321"/>
    </row>
    <row r="68" spans="1:15" s="22" customFormat="1" x14ac:dyDescent="0.25">
      <c r="A68" s="196">
        <v>44732</v>
      </c>
      <c r="B68" s="179" t="s">
        <v>116</v>
      </c>
      <c r="C68" s="375" t="s">
        <v>49</v>
      </c>
      <c r="D68" s="376" t="s">
        <v>14</v>
      </c>
      <c r="E68" s="464">
        <v>150000</v>
      </c>
      <c r="F68" s="184"/>
      <c r="G68" s="181">
        <f t="shared" si="2"/>
        <v>2976286</v>
      </c>
      <c r="H68" s="293" t="s">
        <v>65</v>
      </c>
      <c r="I68" s="339" t="s">
        <v>18</v>
      </c>
      <c r="J68" s="457" t="s">
        <v>453</v>
      </c>
      <c r="K68" s="339" t="s">
        <v>64</v>
      </c>
      <c r="L68" s="339" t="s">
        <v>58</v>
      </c>
      <c r="M68" s="199"/>
      <c r="N68" s="199"/>
      <c r="O68" s="321"/>
    </row>
    <row r="69" spans="1:15" s="22" customFormat="1" x14ac:dyDescent="0.25">
      <c r="A69" s="196">
        <v>44732</v>
      </c>
      <c r="B69" s="179" t="s">
        <v>116</v>
      </c>
      <c r="C69" s="375" t="s">
        <v>49</v>
      </c>
      <c r="D69" s="376" t="s">
        <v>14</v>
      </c>
      <c r="E69" s="464">
        <v>137000</v>
      </c>
      <c r="F69" s="184"/>
      <c r="G69" s="181">
        <f t="shared" si="2"/>
        <v>2839286</v>
      </c>
      <c r="H69" s="293" t="s">
        <v>42</v>
      </c>
      <c r="I69" s="339" t="s">
        <v>18</v>
      </c>
      <c r="J69" s="457" t="s">
        <v>448</v>
      </c>
      <c r="K69" s="339" t="s">
        <v>64</v>
      </c>
      <c r="L69" s="339" t="s">
        <v>58</v>
      </c>
      <c r="M69" s="199"/>
      <c r="N69" s="199"/>
      <c r="O69" s="321"/>
    </row>
    <row r="70" spans="1:15" s="22" customFormat="1" x14ac:dyDescent="0.25">
      <c r="A70" s="196">
        <v>44732</v>
      </c>
      <c r="B70" s="179" t="s">
        <v>116</v>
      </c>
      <c r="C70" s="375" t="s">
        <v>49</v>
      </c>
      <c r="D70" s="376" t="s">
        <v>14</v>
      </c>
      <c r="E70" s="464">
        <v>200000</v>
      </c>
      <c r="F70" s="184"/>
      <c r="G70" s="181">
        <f t="shared" si="2"/>
        <v>2639286</v>
      </c>
      <c r="H70" s="293" t="s">
        <v>42</v>
      </c>
      <c r="I70" s="339" t="s">
        <v>18</v>
      </c>
      <c r="J70" s="457" t="s">
        <v>454</v>
      </c>
      <c r="K70" s="339" t="s">
        <v>64</v>
      </c>
      <c r="L70" s="339" t="s">
        <v>58</v>
      </c>
      <c r="M70" s="199"/>
      <c r="N70" s="199"/>
      <c r="O70" s="321"/>
    </row>
    <row r="71" spans="1:15" s="22" customFormat="1" x14ac:dyDescent="0.25">
      <c r="A71" s="196">
        <v>44733</v>
      </c>
      <c r="B71" s="179" t="s">
        <v>149</v>
      </c>
      <c r="C71" s="375" t="s">
        <v>49</v>
      </c>
      <c r="D71" s="376" t="s">
        <v>128</v>
      </c>
      <c r="E71" s="464"/>
      <c r="F71" s="184">
        <v>3000</v>
      </c>
      <c r="G71" s="181">
        <f t="shared" si="2"/>
        <v>2642286</v>
      </c>
      <c r="H71" s="293" t="s">
        <v>130</v>
      </c>
      <c r="I71" s="339" t="s">
        <v>18</v>
      </c>
      <c r="J71" s="457" t="s">
        <v>295</v>
      </c>
      <c r="K71" s="339" t="s">
        <v>64</v>
      </c>
      <c r="L71" s="339" t="s">
        <v>58</v>
      </c>
      <c r="M71" s="199"/>
      <c r="N71" s="199"/>
      <c r="O71" s="321"/>
    </row>
    <row r="72" spans="1:15" s="22" customFormat="1" x14ac:dyDescent="0.25">
      <c r="A72" s="196">
        <v>44733</v>
      </c>
      <c r="B72" s="179" t="s">
        <v>116</v>
      </c>
      <c r="C72" s="375" t="s">
        <v>49</v>
      </c>
      <c r="D72" s="376" t="s">
        <v>128</v>
      </c>
      <c r="E72" s="464">
        <v>60000</v>
      </c>
      <c r="F72" s="184"/>
      <c r="G72" s="181">
        <f t="shared" si="2"/>
        <v>2582286</v>
      </c>
      <c r="H72" s="293" t="s">
        <v>130</v>
      </c>
      <c r="I72" s="339" t="s">
        <v>18</v>
      </c>
      <c r="J72" s="457" t="s">
        <v>317</v>
      </c>
      <c r="K72" s="339" t="s">
        <v>64</v>
      </c>
      <c r="L72" s="339" t="s">
        <v>58</v>
      </c>
      <c r="M72" s="199"/>
      <c r="N72" s="199"/>
      <c r="O72" s="321"/>
    </row>
    <row r="73" spans="1:15" s="22" customFormat="1" x14ac:dyDescent="0.25">
      <c r="A73" s="196">
        <v>44733</v>
      </c>
      <c r="B73" s="179" t="s">
        <v>116</v>
      </c>
      <c r="C73" s="375" t="s">
        <v>49</v>
      </c>
      <c r="D73" s="376" t="s">
        <v>128</v>
      </c>
      <c r="E73" s="464">
        <v>32000</v>
      </c>
      <c r="F73" s="184"/>
      <c r="G73" s="181">
        <f t="shared" si="2"/>
        <v>2550286</v>
      </c>
      <c r="H73" s="293" t="s">
        <v>129</v>
      </c>
      <c r="I73" s="339" t="s">
        <v>18</v>
      </c>
      <c r="J73" s="457" t="s">
        <v>295</v>
      </c>
      <c r="K73" s="339" t="s">
        <v>64</v>
      </c>
      <c r="L73" s="339" t="s">
        <v>58</v>
      </c>
      <c r="M73" s="199"/>
      <c r="N73" s="199"/>
      <c r="O73" s="321"/>
    </row>
    <row r="74" spans="1:15" s="22" customFormat="1" x14ac:dyDescent="0.25">
      <c r="A74" s="196">
        <v>44733</v>
      </c>
      <c r="B74" s="179" t="s">
        <v>149</v>
      </c>
      <c r="C74" s="375" t="s">
        <v>49</v>
      </c>
      <c r="D74" s="376" t="s">
        <v>14</v>
      </c>
      <c r="E74" s="464"/>
      <c r="F74" s="184">
        <v>12000</v>
      </c>
      <c r="G74" s="181">
        <f t="shared" si="2"/>
        <v>2562286</v>
      </c>
      <c r="H74" s="293" t="s">
        <v>129</v>
      </c>
      <c r="I74" s="339" t="s">
        <v>18</v>
      </c>
      <c r="J74" s="457" t="s">
        <v>291</v>
      </c>
      <c r="K74" s="339" t="s">
        <v>64</v>
      </c>
      <c r="L74" s="339" t="s">
        <v>58</v>
      </c>
      <c r="M74" s="199"/>
      <c r="N74" s="199"/>
      <c r="O74" s="321"/>
    </row>
    <row r="75" spans="1:15" s="22" customFormat="1" x14ac:dyDescent="0.25">
      <c r="A75" s="196">
        <v>44734</v>
      </c>
      <c r="B75" s="179" t="s">
        <v>149</v>
      </c>
      <c r="C75" s="375" t="s">
        <v>49</v>
      </c>
      <c r="D75" s="376" t="s">
        <v>128</v>
      </c>
      <c r="E75" s="464"/>
      <c r="F75" s="184">
        <v>2000</v>
      </c>
      <c r="G75" s="181">
        <f t="shared" si="2"/>
        <v>2564286</v>
      </c>
      <c r="H75" s="293" t="s">
        <v>130</v>
      </c>
      <c r="I75" s="339" t="s">
        <v>18</v>
      </c>
      <c r="J75" s="457" t="s">
        <v>317</v>
      </c>
      <c r="K75" s="339" t="s">
        <v>64</v>
      </c>
      <c r="L75" s="339" t="s">
        <v>58</v>
      </c>
      <c r="M75" s="199"/>
      <c r="N75" s="199"/>
      <c r="O75" s="321"/>
    </row>
    <row r="76" spans="1:15" s="22" customFormat="1" x14ac:dyDescent="0.25">
      <c r="A76" s="196">
        <v>44734</v>
      </c>
      <c r="B76" s="179" t="s">
        <v>149</v>
      </c>
      <c r="C76" s="375" t="s">
        <v>49</v>
      </c>
      <c r="D76" s="376" t="s">
        <v>127</v>
      </c>
      <c r="E76" s="464"/>
      <c r="F76" s="184">
        <v>8000</v>
      </c>
      <c r="G76" s="181">
        <f t="shared" si="2"/>
        <v>2572286</v>
      </c>
      <c r="H76" s="293" t="s">
        <v>129</v>
      </c>
      <c r="I76" s="339" t="s">
        <v>18</v>
      </c>
      <c r="J76" s="457" t="s">
        <v>327</v>
      </c>
      <c r="K76" s="339" t="s">
        <v>64</v>
      </c>
      <c r="L76" s="339" t="s">
        <v>58</v>
      </c>
      <c r="M76" s="199"/>
      <c r="N76" s="199"/>
      <c r="O76" s="321"/>
    </row>
    <row r="77" spans="1:15" s="22" customFormat="1" x14ac:dyDescent="0.25">
      <c r="A77" s="196">
        <v>44734</v>
      </c>
      <c r="B77" s="179" t="s">
        <v>116</v>
      </c>
      <c r="C77" s="375" t="s">
        <v>49</v>
      </c>
      <c r="D77" s="376" t="s">
        <v>128</v>
      </c>
      <c r="E77" s="464">
        <v>58000</v>
      </c>
      <c r="F77" s="184"/>
      <c r="G77" s="181">
        <f t="shared" si="2"/>
        <v>2514286</v>
      </c>
      <c r="H77" s="293" t="s">
        <v>130</v>
      </c>
      <c r="I77" s="339" t="s">
        <v>18</v>
      </c>
      <c r="J77" s="457" t="s">
        <v>328</v>
      </c>
      <c r="K77" s="339" t="s">
        <v>64</v>
      </c>
      <c r="L77" s="339" t="s">
        <v>58</v>
      </c>
      <c r="M77" s="199"/>
      <c r="N77" s="199"/>
      <c r="O77" s="321"/>
    </row>
    <row r="78" spans="1:15" s="22" customFormat="1" x14ac:dyDescent="0.25">
      <c r="A78" s="196">
        <v>44734</v>
      </c>
      <c r="B78" s="179" t="s">
        <v>116</v>
      </c>
      <c r="C78" s="375" t="s">
        <v>49</v>
      </c>
      <c r="D78" s="376" t="s">
        <v>128</v>
      </c>
      <c r="E78" s="464">
        <v>14000</v>
      </c>
      <c r="F78" s="184"/>
      <c r="G78" s="181">
        <f t="shared" si="2"/>
        <v>2500286</v>
      </c>
      <c r="H78" s="293" t="s">
        <v>337</v>
      </c>
      <c r="I78" s="339" t="s">
        <v>18</v>
      </c>
      <c r="J78" s="620" t="s">
        <v>333</v>
      </c>
      <c r="K78" s="339" t="s">
        <v>64</v>
      </c>
      <c r="L78" s="339" t="s">
        <v>58</v>
      </c>
      <c r="M78" s="199"/>
      <c r="N78" s="199"/>
      <c r="O78" s="321"/>
    </row>
    <row r="79" spans="1:15" s="22" customFormat="1" x14ac:dyDescent="0.25">
      <c r="A79" s="196">
        <v>44734</v>
      </c>
      <c r="B79" s="179" t="s">
        <v>116</v>
      </c>
      <c r="C79" s="375" t="s">
        <v>49</v>
      </c>
      <c r="D79" s="376" t="s">
        <v>128</v>
      </c>
      <c r="E79" s="464">
        <v>20000</v>
      </c>
      <c r="F79" s="184"/>
      <c r="G79" s="181">
        <f t="shared" si="2"/>
        <v>2480286</v>
      </c>
      <c r="H79" s="293" t="s">
        <v>42</v>
      </c>
      <c r="I79" s="339" t="s">
        <v>18</v>
      </c>
      <c r="J79" s="457" t="s">
        <v>449</v>
      </c>
      <c r="K79" s="339" t="s">
        <v>64</v>
      </c>
      <c r="L79" s="339" t="s">
        <v>58</v>
      </c>
      <c r="M79" s="199"/>
      <c r="N79" s="199"/>
      <c r="O79" s="321"/>
    </row>
    <row r="80" spans="1:15" s="22" customFormat="1" x14ac:dyDescent="0.25">
      <c r="A80" s="196">
        <v>44735</v>
      </c>
      <c r="B80" s="179" t="s">
        <v>149</v>
      </c>
      <c r="C80" s="375" t="s">
        <v>49</v>
      </c>
      <c r="D80" s="376" t="s">
        <v>128</v>
      </c>
      <c r="E80" s="464">
        <v>1000</v>
      </c>
      <c r="F80" s="184"/>
      <c r="G80" s="181">
        <f t="shared" si="2"/>
        <v>2479286</v>
      </c>
      <c r="H80" s="293" t="s">
        <v>337</v>
      </c>
      <c r="I80" s="339" t="s">
        <v>18</v>
      </c>
      <c r="J80" s="457" t="s">
        <v>333</v>
      </c>
      <c r="K80" s="339" t="s">
        <v>64</v>
      </c>
      <c r="L80" s="339" t="s">
        <v>58</v>
      </c>
      <c r="M80" s="199"/>
      <c r="N80" s="199"/>
      <c r="O80" s="321"/>
    </row>
    <row r="81" spans="1:15" s="22" customFormat="1" x14ac:dyDescent="0.25">
      <c r="A81" s="196">
        <v>44735</v>
      </c>
      <c r="B81" s="179" t="s">
        <v>116</v>
      </c>
      <c r="C81" s="375" t="s">
        <v>49</v>
      </c>
      <c r="D81" s="376" t="s">
        <v>127</v>
      </c>
      <c r="E81" s="464">
        <v>31000</v>
      </c>
      <c r="F81" s="184"/>
      <c r="G81" s="181">
        <f t="shared" si="2"/>
        <v>2448286</v>
      </c>
      <c r="H81" s="293" t="s">
        <v>129</v>
      </c>
      <c r="I81" s="339" t="s">
        <v>18</v>
      </c>
      <c r="J81" s="457" t="s">
        <v>339</v>
      </c>
      <c r="K81" s="339" t="s">
        <v>64</v>
      </c>
      <c r="L81" s="339" t="s">
        <v>58</v>
      </c>
      <c r="M81" s="199"/>
      <c r="N81" s="199"/>
      <c r="O81" s="321"/>
    </row>
    <row r="82" spans="1:15" s="22" customFormat="1" x14ac:dyDescent="0.25">
      <c r="A82" s="196">
        <v>44735</v>
      </c>
      <c r="B82" s="179" t="s">
        <v>116</v>
      </c>
      <c r="C82" s="375" t="s">
        <v>49</v>
      </c>
      <c r="D82" s="376" t="s">
        <v>128</v>
      </c>
      <c r="E82" s="464">
        <v>53000</v>
      </c>
      <c r="F82" s="184"/>
      <c r="G82" s="181">
        <f t="shared" si="2"/>
        <v>2395286</v>
      </c>
      <c r="H82" s="293" t="s">
        <v>337</v>
      </c>
      <c r="I82" s="339" t="s">
        <v>18</v>
      </c>
      <c r="J82" s="457"/>
      <c r="K82" s="339" t="s">
        <v>64</v>
      </c>
      <c r="L82" s="339" t="s">
        <v>58</v>
      </c>
      <c r="M82" s="199"/>
      <c r="N82" s="199"/>
      <c r="O82" s="321"/>
    </row>
    <row r="83" spans="1:15" s="22" customFormat="1" x14ac:dyDescent="0.25">
      <c r="A83" s="196">
        <v>44736</v>
      </c>
      <c r="B83" s="179" t="s">
        <v>116</v>
      </c>
      <c r="C83" s="375" t="s">
        <v>49</v>
      </c>
      <c r="D83" s="376" t="s">
        <v>127</v>
      </c>
      <c r="E83" s="464">
        <v>20000</v>
      </c>
      <c r="F83" s="184"/>
      <c r="G83" s="181">
        <f t="shared" si="2"/>
        <v>2375286</v>
      </c>
      <c r="H83" s="293" t="s">
        <v>129</v>
      </c>
      <c r="I83" s="339" t="s">
        <v>18</v>
      </c>
      <c r="J83" s="457" t="s">
        <v>347</v>
      </c>
      <c r="K83" s="339" t="s">
        <v>64</v>
      </c>
      <c r="L83" s="339" t="s">
        <v>58</v>
      </c>
      <c r="M83" s="199"/>
      <c r="N83" s="199"/>
      <c r="O83" s="321"/>
    </row>
    <row r="84" spans="1:15" s="22" customFormat="1" x14ac:dyDescent="0.25">
      <c r="A84" s="196">
        <v>44736</v>
      </c>
      <c r="B84" s="179" t="s">
        <v>149</v>
      </c>
      <c r="C84" s="375" t="s">
        <v>49</v>
      </c>
      <c r="D84" s="376" t="s">
        <v>127</v>
      </c>
      <c r="E84" s="464"/>
      <c r="F84" s="184">
        <v>1000</v>
      </c>
      <c r="G84" s="181">
        <f t="shared" si="2"/>
        <v>2376286</v>
      </c>
      <c r="H84" s="293" t="s">
        <v>129</v>
      </c>
      <c r="I84" s="339" t="s">
        <v>18</v>
      </c>
      <c r="J84" s="457" t="s">
        <v>339</v>
      </c>
      <c r="K84" s="339" t="s">
        <v>64</v>
      </c>
      <c r="L84" s="339" t="s">
        <v>58</v>
      </c>
      <c r="M84" s="199"/>
      <c r="N84" s="199"/>
      <c r="O84" s="321"/>
    </row>
    <row r="85" spans="1:15" s="22" customFormat="1" x14ac:dyDescent="0.25">
      <c r="A85" s="196">
        <v>44736</v>
      </c>
      <c r="B85" s="179" t="s">
        <v>116</v>
      </c>
      <c r="C85" s="375" t="s">
        <v>49</v>
      </c>
      <c r="D85" s="376" t="s">
        <v>128</v>
      </c>
      <c r="E85" s="464">
        <v>56000</v>
      </c>
      <c r="F85" s="184"/>
      <c r="G85" s="181">
        <f t="shared" si="2"/>
        <v>2320286</v>
      </c>
      <c r="H85" s="293" t="s">
        <v>130</v>
      </c>
      <c r="I85" s="339" t="s">
        <v>18</v>
      </c>
      <c r="J85" s="457" t="s">
        <v>350</v>
      </c>
      <c r="K85" s="339" t="s">
        <v>64</v>
      </c>
      <c r="L85" s="339" t="s">
        <v>58</v>
      </c>
      <c r="M85" s="199"/>
      <c r="N85" s="199"/>
      <c r="O85" s="321"/>
    </row>
    <row r="86" spans="1:15" s="22" customFormat="1" x14ac:dyDescent="0.25">
      <c r="A86" s="196">
        <v>44736</v>
      </c>
      <c r="B86" s="179" t="s">
        <v>116</v>
      </c>
      <c r="C86" s="375" t="s">
        <v>49</v>
      </c>
      <c r="D86" s="376" t="s">
        <v>128</v>
      </c>
      <c r="E86" s="464">
        <v>53000</v>
      </c>
      <c r="F86" s="184"/>
      <c r="G86" s="181">
        <f t="shared" si="2"/>
        <v>2267286</v>
      </c>
      <c r="H86" s="293" t="s">
        <v>337</v>
      </c>
      <c r="I86" s="339" t="s">
        <v>18</v>
      </c>
      <c r="J86" s="457" t="s">
        <v>355</v>
      </c>
      <c r="K86" s="339" t="s">
        <v>64</v>
      </c>
      <c r="L86" s="339" t="s">
        <v>58</v>
      </c>
      <c r="M86" s="199"/>
      <c r="N86" s="199"/>
      <c r="O86" s="321"/>
    </row>
    <row r="87" spans="1:15" s="22" customFormat="1" x14ac:dyDescent="0.25">
      <c r="A87" s="196">
        <v>44739</v>
      </c>
      <c r="B87" s="179" t="s">
        <v>116</v>
      </c>
      <c r="C87" s="375" t="s">
        <v>49</v>
      </c>
      <c r="D87" s="376" t="s">
        <v>127</v>
      </c>
      <c r="E87" s="464">
        <v>53000</v>
      </c>
      <c r="F87" s="184"/>
      <c r="G87" s="181">
        <f t="shared" si="2"/>
        <v>2214286</v>
      </c>
      <c r="H87" s="293" t="s">
        <v>337</v>
      </c>
      <c r="I87" s="339" t="s">
        <v>18</v>
      </c>
      <c r="J87" s="457" t="s">
        <v>360</v>
      </c>
      <c r="K87" s="339" t="s">
        <v>64</v>
      </c>
      <c r="L87" s="339" t="s">
        <v>58</v>
      </c>
      <c r="M87" s="199"/>
      <c r="N87" s="199"/>
      <c r="O87" s="321"/>
    </row>
    <row r="88" spans="1:15" s="22" customFormat="1" x14ac:dyDescent="0.25">
      <c r="A88" s="196">
        <v>44739</v>
      </c>
      <c r="B88" s="179" t="s">
        <v>116</v>
      </c>
      <c r="C88" s="375" t="s">
        <v>49</v>
      </c>
      <c r="D88" s="376" t="s">
        <v>128</v>
      </c>
      <c r="E88" s="464">
        <v>58000</v>
      </c>
      <c r="F88" s="184"/>
      <c r="G88" s="181">
        <f t="shared" si="2"/>
        <v>2156286</v>
      </c>
      <c r="H88" s="293" t="s">
        <v>130</v>
      </c>
      <c r="I88" s="339" t="s">
        <v>18</v>
      </c>
      <c r="J88" s="457" t="s">
        <v>365</v>
      </c>
      <c r="K88" s="339" t="s">
        <v>64</v>
      </c>
      <c r="L88" s="339" t="s">
        <v>58</v>
      </c>
      <c r="M88" s="199"/>
      <c r="N88" s="199"/>
      <c r="O88" s="321"/>
    </row>
    <row r="89" spans="1:15" s="22" customFormat="1" x14ac:dyDescent="0.25">
      <c r="A89" s="196">
        <v>44739</v>
      </c>
      <c r="B89" s="179" t="s">
        <v>116</v>
      </c>
      <c r="C89" s="375" t="s">
        <v>49</v>
      </c>
      <c r="D89" s="376" t="s">
        <v>128</v>
      </c>
      <c r="E89" s="464">
        <v>30000</v>
      </c>
      <c r="F89" s="184"/>
      <c r="G89" s="181">
        <f t="shared" si="2"/>
        <v>2126286</v>
      </c>
      <c r="H89" s="293" t="s">
        <v>129</v>
      </c>
      <c r="I89" s="339" t="s">
        <v>18</v>
      </c>
      <c r="J89" s="457" t="s">
        <v>370</v>
      </c>
      <c r="K89" s="339" t="s">
        <v>64</v>
      </c>
      <c r="L89" s="339" t="s">
        <v>58</v>
      </c>
      <c r="M89" s="199"/>
      <c r="N89" s="199"/>
      <c r="O89" s="321"/>
    </row>
    <row r="90" spans="1:15" s="22" customFormat="1" x14ac:dyDescent="0.25">
      <c r="A90" s="196">
        <v>44739</v>
      </c>
      <c r="B90" s="179" t="s">
        <v>116</v>
      </c>
      <c r="C90" s="375" t="s">
        <v>49</v>
      </c>
      <c r="D90" s="376" t="s">
        <v>14</v>
      </c>
      <c r="E90" s="464">
        <v>12000</v>
      </c>
      <c r="F90" s="184"/>
      <c r="G90" s="181">
        <f t="shared" si="2"/>
        <v>2114286</v>
      </c>
      <c r="H90" s="293" t="s">
        <v>42</v>
      </c>
      <c r="I90" s="339" t="s">
        <v>18</v>
      </c>
      <c r="J90" s="620" t="s">
        <v>466</v>
      </c>
      <c r="K90" s="339" t="s">
        <v>64</v>
      </c>
      <c r="L90" s="339" t="s">
        <v>58</v>
      </c>
      <c r="M90" s="199"/>
      <c r="N90" s="199"/>
      <c r="O90" s="321"/>
    </row>
    <row r="91" spans="1:15" s="22" customFormat="1" x14ac:dyDescent="0.25">
      <c r="A91" s="196">
        <v>44739</v>
      </c>
      <c r="B91" s="179" t="s">
        <v>149</v>
      </c>
      <c r="C91" s="375" t="s">
        <v>49</v>
      </c>
      <c r="D91" s="376" t="s">
        <v>127</v>
      </c>
      <c r="E91" s="464"/>
      <c r="F91" s="184">
        <v>6000</v>
      </c>
      <c r="G91" s="181">
        <f t="shared" si="2"/>
        <v>2120286</v>
      </c>
      <c r="H91" s="293" t="s">
        <v>129</v>
      </c>
      <c r="I91" s="339" t="s">
        <v>18</v>
      </c>
      <c r="J91" s="457" t="s">
        <v>347</v>
      </c>
      <c r="K91" s="339" t="s">
        <v>64</v>
      </c>
      <c r="L91" s="339" t="s">
        <v>58</v>
      </c>
      <c r="M91" s="199"/>
      <c r="N91" s="199"/>
      <c r="O91" s="321"/>
    </row>
    <row r="92" spans="1:15" s="22" customFormat="1" x14ac:dyDescent="0.25">
      <c r="A92" s="196">
        <v>44739</v>
      </c>
      <c r="B92" s="179" t="s">
        <v>149</v>
      </c>
      <c r="C92" s="375" t="s">
        <v>49</v>
      </c>
      <c r="D92" s="376" t="s">
        <v>128</v>
      </c>
      <c r="E92" s="464"/>
      <c r="F92" s="184">
        <v>6000</v>
      </c>
      <c r="G92" s="181">
        <f t="shared" si="2"/>
        <v>2126286</v>
      </c>
      <c r="H92" s="293" t="s">
        <v>337</v>
      </c>
      <c r="I92" s="339" t="s">
        <v>18</v>
      </c>
      <c r="J92" s="457" t="s">
        <v>355</v>
      </c>
      <c r="K92" s="339" t="s">
        <v>64</v>
      </c>
      <c r="L92" s="339" t="s">
        <v>58</v>
      </c>
      <c r="M92" s="199"/>
      <c r="N92" s="199"/>
      <c r="O92" s="321"/>
    </row>
    <row r="93" spans="1:15" s="22" customFormat="1" x14ac:dyDescent="0.25">
      <c r="A93" s="196">
        <v>44740</v>
      </c>
      <c r="B93" s="179" t="s">
        <v>359</v>
      </c>
      <c r="C93" s="375" t="s">
        <v>49</v>
      </c>
      <c r="D93" s="376" t="s">
        <v>128</v>
      </c>
      <c r="E93" s="464">
        <v>6000</v>
      </c>
      <c r="F93" s="184"/>
      <c r="G93" s="181">
        <f t="shared" si="2"/>
        <v>2120286</v>
      </c>
      <c r="H93" s="293" t="s">
        <v>337</v>
      </c>
      <c r="I93" s="339" t="s">
        <v>18</v>
      </c>
      <c r="J93" s="457" t="s">
        <v>360</v>
      </c>
      <c r="K93" s="339" t="s">
        <v>64</v>
      </c>
      <c r="L93" s="339" t="s">
        <v>58</v>
      </c>
      <c r="M93" s="199"/>
      <c r="N93" s="199"/>
      <c r="O93" s="321"/>
    </row>
    <row r="94" spans="1:15" s="22" customFormat="1" x14ac:dyDescent="0.25">
      <c r="A94" s="196">
        <v>44740</v>
      </c>
      <c r="B94" s="179" t="s">
        <v>364</v>
      </c>
      <c r="C94" s="375" t="s">
        <v>49</v>
      </c>
      <c r="D94" s="376" t="s">
        <v>128</v>
      </c>
      <c r="E94" s="464">
        <v>2000</v>
      </c>
      <c r="F94" s="184"/>
      <c r="G94" s="181">
        <f t="shared" si="2"/>
        <v>2118286</v>
      </c>
      <c r="H94" s="293" t="s">
        <v>130</v>
      </c>
      <c r="I94" s="339" t="s">
        <v>18</v>
      </c>
      <c r="J94" s="457" t="s">
        <v>365</v>
      </c>
      <c r="K94" s="339" t="s">
        <v>64</v>
      </c>
      <c r="L94" s="339" t="s">
        <v>58</v>
      </c>
      <c r="M94" s="199"/>
      <c r="N94" s="199"/>
      <c r="O94" s="321"/>
    </row>
    <row r="95" spans="1:15" s="22" customFormat="1" x14ac:dyDescent="0.25">
      <c r="A95" s="196">
        <v>44740</v>
      </c>
      <c r="B95" s="179" t="s">
        <v>149</v>
      </c>
      <c r="C95" s="375" t="s">
        <v>49</v>
      </c>
      <c r="D95" s="376" t="s">
        <v>128</v>
      </c>
      <c r="E95" s="464"/>
      <c r="F95" s="184">
        <v>6000</v>
      </c>
      <c r="G95" s="181">
        <f t="shared" si="2"/>
        <v>2124286</v>
      </c>
      <c r="H95" s="293" t="s">
        <v>129</v>
      </c>
      <c r="I95" s="339" t="s">
        <v>18</v>
      </c>
      <c r="J95" s="457" t="s">
        <v>370</v>
      </c>
      <c r="K95" s="339" t="s">
        <v>64</v>
      </c>
      <c r="L95" s="339" t="s">
        <v>58</v>
      </c>
      <c r="M95" s="199"/>
      <c r="N95" s="199"/>
      <c r="O95" s="321"/>
    </row>
    <row r="96" spans="1:15" s="22" customFormat="1" x14ac:dyDescent="0.25">
      <c r="A96" s="196">
        <v>44740</v>
      </c>
      <c r="B96" s="179" t="s">
        <v>116</v>
      </c>
      <c r="C96" s="375" t="s">
        <v>49</v>
      </c>
      <c r="D96" s="376" t="s">
        <v>127</v>
      </c>
      <c r="E96" s="464">
        <v>10000</v>
      </c>
      <c r="F96" s="184"/>
      <c r="G96" s="181">
        <f t="shared" si="2"/>
        <v>2114286</v>
      </c>
      <c r="H96" s="293" t="s">
        <v>129</v>
      </c>
      <c r="I96" s="339" t="s">
        <v>18</v>
      </c>
      <c r="J96" s="457" t="s">
        <v>378</v>
      </c>
      <c r="K96" s="339" t="s">
        <v>64</v>
      </c>
      <c r="L96" s="339" t="s">
        <v>58</v>
      </c>
      <c r="M96" s="199"/>
      <c r="N96" s="199"/>
      <c r="O96" s="321"/>
    </row>
    <row r="97" spans="1:15" s="22" customFormat="1" x14ac:dyDescent="0.25">
      <c r="A97" s="196">
        <v>44740</v>
      </c>
      <c r="B97" s="179" t="s">
        <v>116</v>
      </c>
      <c r="C97" s="375" t="s">
        <v>49</v>
      </c>
      <c r="D97" s="376" t="s">
        <v>128</v>
      </c>
      <c r="E97" s="464">
        <v>61000</v>
      </c>
      <c r="F97" s="184"/>
      <c r="G97" s="181">
        <f t="shared" si="2"/>
        <v>2053286</v>
      </c>
      <c r="H97" s="293" t="s">
        <v>130</v>
      </c>
      <c r="I97" s="339" t="s">
        <v>18</v>
      </c>
      <c r="J97" s="457" t="s">
        <v>379</v>
      </c>
      <c r="K97" s="339" t="s">
        <v>64</v>
      </c>
      <c r="L97" s="339" t="s">
        <v>58</v>
      </c>
      <c r="M97" s="199"/>
      <c r="N97" s="199"/>
      <c r="O97" s="321"/>
    </row>
    <row r="98" spans="1:15" s="22" customFormat="1" x14ac:dyDescent="0.25">
      <c r="A98" s="196">
        <v>44740</v>
      </c>
      <c r="B98" s="179" t="s">
        <v>116</v>
      </c>
      <c r="C98" s="375" t="s">
        <v>49</v>
      </c>
      <c r="D98" s="376" t="s">
        <v>128</v>
      </c>
      <c r="E98" s="464">
        <v>49000</v>
      </c>
      <c r="F98" s="184"/>
      <c r="G98" s="181">
        <f t="shared" si="2"/>
        <v>2004286</v>
      </c>
      <c r="H98" s="293" t="s">
        <v>337</v>
      </c>
      <c r="I98" s="339" t="s">
        <v>18</v>
      </c>
      <c r="J98" s="457" t="s">
        <v>384</v>
      </c>
      <c r="K98" s="339" t="s">
        <v>64</v>
      </c>
      <c r="L98" s="339" t="s">
        <v>58</v>
      </c>
      <c r="M98" s="199"/>
      <c r="N98" s="199"/>
      <c r="O98" s="321"/>
    </row>
    <row r="99" spans="1:15" s="22" customFormat="1" x14ac:dyDescent="0.25">
      <c r="A99" s="196">
        <v>44741</v>
      </c>
      <c r="B99" s="179" t="s">
        <v>359</v>
      </c>
      <c r="C99" s="375" t="s">
        <v>49</v>
      </c>
      <c r="D99" s="376" t="s">
        <v>128</v>
      </c>
      <c r="E99" s="464">
        <v>2000</v>
      </c>
      <c r="F99" s="184"/>
      <c r="G99" s="181">
        <f t="shared" si="2"/>
        <v>2002286</v>
      </c>
      <c r="H99" s="293" t="s">
        <v>337</v>
      </c>
      <c r="I99" s="339" t="s">
        <v>18</v>
      </c>
      <c r="J99" s="457" t="s">
        <v>384</v>
      </c>
      <c r="K99" s="339" t="s">
        <v>64</v>
      </c>
      <c r="L99" s="339" t="s">
        <v>58</v>
      </c>
      <c r="M99" s="199"/>
      <c r="N99" s="199"/>
      <c r="O99" s="321"/>
    </row>
    <row r="100" spans="1:15" s="22" customFormat="1" x14ac:dyDescent="0.25">
      <c r="A100" s="196">
        <v>44741</v>
      </c>
      <c r="B100" s="179" t="s">
        <v>116</v>
      </c>
      <c r="C100" s="375" t="s">
        <v>49</v>
      </c>
      <c r="D100" s="376" t="s">
        <v>128</v>
      </c>
      <c r="E100" s="464">
        <v>56000</v>
      </c>
      <c r="F100" s="184"/>
      <c r="G100" s="181">
        <f t="shared" si="2"/>
        <v>1946286</v>
      </c>
      <c r="H100" s="293" t="s">
        <v>337</v>
      </c>
      <c r="I100" s="339" t="s">
        <v>18</v>
      </c>
      <c r="J100" s="457" t="s">
        <v>385</v>
      </c>
      <c r="K100" s="339" t="s">
        <v>64</v>
      </c>
      <c r="L100" s="339" t="s">
        <v>58</v>
      </c>
      <c r="M100" s="199"/>
      <c r="N100" s="199"/>
      <c r="O100" s="321"/>
    </row>
    <row r="101" spans="1:15" s="22" customFormat="1" x14ac:dyDescent="0.25">
      <c r="A101" s="196">
        <v>44741</v>
      </c>
      <c r="B101" s="179" t="s">
        <v>116</v>
      </c>
      <c r="C101" s="375" t="s">
        <v>49</v>
      </c>
      <c r="D101" s="376" t="s">
        <v>128</v>
      </c>
      <c r="E101" s="464">
        <v>27000</v>
      </c>
      <c r="F101" s="184"/>
      <c r="G101" s="181">
        <f t="shared" si="2"/>
        <v>1919286</v>
      </c>
      <c r="H101" s="293" t="s">
        <v>129</v>
      </c>
      <c r="I101" s="339" t="s">
        <v>18</v>
      </c>
      <c r="J101" s="457" t="s">
        <v>394</v>
      </c>
      <c r="K101" s="339" t="s">
        <v>64</v>
      </c>
      <c r="L101" s="339" t="s">
        <v>58</v>
      </c>
      <c r="M101" s="199"/>
      <c r="N101" s="199"/>
      <c r="O101" s="321"/>
    </row>
    <row r="102" spans="1:15" s="22" customFormat="1" x14ac:dyDescent="0.25">
      <c r="A102" s="196">
        <v>44741</v>
      </c>
      <c r="B102" s="179" t="s">
        <v>116</v>
      </c>
      <c r="C102" s="375" t="s">
        <v>49</v>
      </c>
      <c r="D102" s="376" t="s">
        <v>14</v>
      </c>
      <c r="E102" s="464">
        <v>15000</v>
      </c>
      <c r="F102" s="184"/>
      <c r="G102" s="181">
        <f t="shared" si="2"/>
        <v>1904286</v>
      </c>
      <c r="H102" s="293" t="s">
        <v>42</v>
      </c>
      <c r="I102" s="339" t="s">
        <v>18</v>
      </c>
      <c r="J102" s="620" t="s">
        <v>469</v>
      </c>
      <c r="K102" s="339" t="s">
        <v>64</v>
      </c>
      <c r="L102" s="339" t="s">
        <v>58</v>
      </c>
      <c r="M102" s="199"/>
      <c r="N102" s="199"/>
      <c r="O102" s="321"/>
    </row>
    <row r="103" spans="1:15" s="22" customFormat="1" x14ac:dyDescent="0.25">
      <c r="A103" s="196">
        <v>44741</v>
      </c>
      <c r="B103" s="179" t="s">
        <v>116</v>
      </c>
      <c r="C103" s="375" t="s">
        <v>49</v>
      </c>
      <c r="D103" s="376" t="s">
        <v>128</v>
      </c>
      <c r="E103" s="464">
        <v>72000</v>
      </c>
      <c r="F103" s="184"/>
      <c r="G103" s="181">
        <f t="shared" si="2"/>
        <v>1832286</v>
      </c>
      <c r="H103" s="293" t="s">
        <v>130</v>
      </c>
      <c r="I103" s="339" t="s">
        <v>18</v>
      </c>
      <c r="J103" s="457" t="s">
        <v>398</v>
      </c>
      <c r="K103" s="339" t="s">
        <v>64</v>
      </c>
      <c r="L103" s="339" t="s">
        <v>58</v>
      </c>
      <c r="M103" s="199"/>
      <c r="N103" s="199"/>
      <c r="O103" s="321"/>
    </row>
    <row r="104" spans="1:15" s="22" customFormat="1" x14ac:dyDescent="0.25">
      <c r="A104" s="196">
        <v>44742</v>
      </c>
      <c r="B104" s="179" t="s">
        <v>116</v>
      </c>
      <c r="C104" s="375" t="s">
        <v>49</v>
      </c>
      <c r="D104" s="376" t="s">
        <v>127</v>
      </c>
      <c r="E104" s="464">
        <v>10000</v>
      </c>
      <c r="F104" s="184"/>
      <c r="G104" s="181">
        <f t="shared" si="2"/>
        <v>1822286</v>
      </c>
      <c r="H104" s="293" t="s">
        <v>129</v>
      </c>
      <c r="I104" s="339" t="s">
        <v>18</v>
      </c>
      <c r="J104" s="457" t="s">
        <v>404</v>
      </c>
      <c r="K104" s="339" t="s">
        <v>64</v>
      </c>
      <c r="L104" s="339" t="s">
        <v>58</v>
      </c>
      <c r="M104" s="199"/>
      <c r="N104" s="199"/>
      <c r="O104" s="321"/>
    </row>
    <row r="105" spans="1:15" s="22" customFormat="1" x14ac:dyDescent="0.25">
      <c r="A105" s="196">
        <v>44742</v>
      </c>
      <c r="B105" s="179" t="s">
        <v>116</v>
      </c>
      <c r="C105" s="375" t="s">
        <v>49</v>
      </c>
      <c r="D105" s="376" t="s">
        <v>14</v>
      </c>
      <c r="E105" s="464">
        <v>13000</v>
      </c>
      <c r="F105" s="184"/>
      <c r="G105" s="181">
        <f t="shared" si="2"/>
        <v>1809286</v>
      </c>
      <c r="H105" s="293" t="s">
        <v>42</v>
      </c>
      <c r="I105" s="339" t="s">
        <v>18</v>
      </c>
      <c r="J105" s="457"/>
      <c r="K105" s="339" t="s">
        <v>64</v>
      </c>
      <c r="L105" s="339" t="s">
        <v>58</v>
      </c>
      <c r="M105" s="199"/>
      <c r="N105" s="199"/>
      <c r="O105" s="321"/>
    </row>
    <row r="106" spans="1:15" s="22" customFormat="1" x14ac:dyDescent="0.25">
      <c r="A106" s="196">
        <v>44742</v>
      </c>
      <c r="B106" s="179" t="s">
        <v>116</v>
      </c>
      <c r="C106" s="375" t="s">
        <v>49</v>
      </c>
      <c r="D106" s="376" t="s">
        <v>128</v>
      </c>
      <c r="E106" s="464">
        <v>54000</v>
      </c>
      <c r="F106" s="184"/>
      <c r="G106" s="181">
        <f t="shared" si="2"/>
        <v>1755286</v>
      </c>
      <c r="H106" s="293" t="s">
        <v>337</v>
      </c>
      <c r="I106" s="339" t="s">
        <v>18</v>
      </c>
      <c r="J106" s="457" t="s">
        <v>412</v>
      </c>
      <c r="K106" s="339" t="s">
        <v>64</v>
      </c>
      <c r="L106" s="339" t="s">
        <v>58</v>
      </c>
      <c r="M106" s="199"/>
      <c r="N106" s="199"/>
      <c r="O106" s="321"/>
    </row>
    <row r="107" spans="1:15" s="22" customFormat="1" x14ac:dyDescent="0.25">
      <c r="A107" s="196">
        <v>44742</v>
      </c>
      <c r="B107" s="179" t="s">
        <v>116</v>
      </c>
      <c r="C107" s="375" t="s">
        <v>49</v>
      </c>
      <c r="D107" s="376" t="s">
        <v>128</v>
      </c>
      <c r="E107" s="464">
        <v>66000</v>
      </c>
      <c r="F107" s="184"/>
      <c r="G107" s="181">
        <f t="shared" ref="G107:G110" si="3">G106-E107+F107</f>
        <v>1689286</v>
      </c>
      <c r="H107" s="293" t="s">
        <v>130</v>
      </c>
      <c r="I107" s="339" t="s">
        <v>18</v>
      </c>
      <c r="J107" s="457" t="s">
        <v>413</v>
      </c>
      <c r="K107" s="339" t="s">
        <v>64</v>
      </c>
      <c r="L107" s="339" t="s">
        <v>58</v>
      </c>
      <c r="M107" s="199"/>
      <c r="N107" s="199"/>
      <c r="O107" s="321"/>
    </row>
    <row r="108" spans="1:15" s="22" customFormat="1" x14ac:dyDescent="0.25">
      <c r="A108" s="196">
        <v>44742</v>
      </c>
      <c r="B108" s="179" t="s">
        <v>149</v>
      </c>
      <c r="C108" s="375" t="s">
        <v>49</v>
      </c>
      <c r="D108" s="376" t="s">
        <v>128</v>
      </c>
      <c r="E108" s="464"/>
      <c r="F108" s="184">
        <v>1000</v>
      </c>
      <c r="G108" s="181">
        <f t="shared" si="3"/>
        <v>1690286</v>
      </c>
      <c r="H108" s="293" t="s">
        <v>130</v>
      </c>
      <c r="I108" s="339" t="s">
        <v>18</v>
      </c>
      <c r="J108" s="457" t="s">
        <v>398</v>
      </c>
      <c r="K108" s="339" t="s">
        <v>64</v>
      </c>
      <c r="L108" s="339" t="s">
        <v>58</v>
      </c>
      <c r="M108" s="199"/>
      <c r="N108" s="199"/>
      <c r="O108" s="321"/>
    </row>
    <row r="109" spans="1:15" s="22" customFormat="1" x14ac:dyDescent="0.25">
      <c r="A109" s="196">
        <v>44742</v>
      </c>
      <c r="B109" s="179" t="s">
        <v>220</v>
      </c>
      <c r="C109" s="375" t="s">
        <v>49</v>
      </c>
      <c r="D109" s="376" t="s">
        <v>127</v>
      </c>
      <c r="E109" s="464"/>
      <c r="F109" s="184">
        <v>4000</v>
      </c>
      <c r="G109" s="181">
        <f t="shared" si="3"/>
        <v>1694286</v>
      </c>
      <c r="H109" s="293" t="s">
        <v>129</v>
      </c>
      <c r="I109" s="339" t="s">
        <v>18</v>
      </c>
      <c r="J109" s="457" t="s">
        <v>394</v>
      </c>
      <c r="K109" s="339" t="s">
        <v>64</v>
      </c>
      <c r="L109" s="339" t="s">
        <v>58</v>
      </c>
      <c r="M109" s="199"/>
      <c r="N109" s="199"/>
      <c r="O109" s="321"/>
    </row>
    <row r="110" spans="1:15" s="22" customFormat="1" ht="15.75" thickBot="1" x14ac:dyDescent="0.3">
      <c r="A110" s="196">
        <v>44742</v>
      </c>
      <c r="B110" s="179" t="s">
        <v>116</v>
      </c>
      <c r="C110" s="375" t="s">
        <v>49</v>
      </c>
      <c r="D110" s="376" t="s">
        <v>14</v>
      </c>
      <c r="E110" s="464">
        <v>200000</v>
      </c>
      <c r="F110" s="184"/>
      <c r="G110" s="181">
        <f t="shared" si="3"/>
        <v>1494286</v>
      </c>
      <c r="H110" s="293" t="s">
        <v>42</v>
      </c>
      <c r="I110" s="339" t="s">
        <v>18</v>
      </c>
      <c r="J110" s="457"/>
      <c r="K110" s="339" t="s">
        <v>64</v>
      </c>
      <c r="L110" s="339" t="s">
        <v>58</v>
      </c>
      <c r="M110" s="199"/>
      <c r="N110" s="199"/>
      <c r="O110" s="321"/>
    </row>
    <row r="111" spans="1:15" ht="26.25" customHeight="1" thickBot="1" x14ac:dyDescent="0.3">
      <c r="A111" s="196"/>
      <c r="B111" s="40"/>
      <c r="C111" s="40"/>
      <c r="D111" s="505"/>
      <c r="E111" s="507">
        <f>SUM(E3:E110)</f>
        <v>4904800</v>
      </c>
      <c r="F111" s="508">
        <f>SUM(F3:F110)+G3</f>
        <v>6399086</v>
      </c>
      <c r="G111" s="509">
        <f>F111-E111</f>
        <v>1494286</v>
      </c>
      <c r="H111" s="506"/>
      <c r="I111" s="339"/>
      <c r="J111" s="40"/>
      <c r="K111" s="339"/>
      <c r="L111" s="339"/>
      <c r="M111" s="40"/>
      <c r="N111" s="40"/>
    </row>
    <row r="112" spans="1:15" x14ac:dyDescent="0.25">
      <c r="A112" s="46"/>
      <c r="I112" s="339"/>
      <c r="K112" s="339"/>
      <c r="L112" s="339"/>
    </row>
    <row r="113" spans="1:7" x14ac:dyDescent="0.25">
      <c r="A113" s="46"/>
      <c r="G113" s="611"/>
    </row>
  </sheetData>
  <autoFilter ref="A2:N111">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F4" activePane="bottomRight" state="frozen"/>
      <selection pane="topRight" activeCell="B1" sqref="B1"/>
      <selection pane="bottomLeft" activeCell="A4" sqref="A4"/>
      <selection pane="bottomRight" activeCell="O10" sqref="O10"/>
    </sheetView>
  </sheetViews>
  <sheetFormatPr defaultColWidth="10.85546875" defaultRowHeight="15" x14ac:dyDescent="0.25"/>
  <cols>
    <col min="1" max="1" width="12.28515625" style="42" customWidth="1"/>
    <col min="2" max="2" width="25.7109375" style="42" customWidth="1"/>
    <col min="3" max="3" width="19.42578125" style="42" customWidth="1"/>
    <col min="4" max="4" width="15.7109375" style="42" bestFit="1" customWidth="1"/>
    <col min="5" max="5" width="13.7109375" style="79" customWidth="1"/>
    <col min="6" max="6" width="12.28515625" style="79" customWidth="1"/>
    <col min="7" max="7" width="14.42578125" style="79" bestFit="1" customWidth="1"/>
    <col min="8" max="8" width="14.42578125" style="42" bestFit="1" customWidth="1"/>
    <col min="9" max="9" width="21.140625" style="42" customWidth="1"/>
    <col min="10" max="10" width="26.140625" style="42" customWidth="1"/>
    <col min="11" max="12" width="10.85546875" style="42"/>
    <col min="13" max="13" width="14.85546875" style="42" customWidth="1"/>
    <col min="14" max="14" width="28" style="42" customWidth="1"/>
    <col min="15" max="16384" width="10.85546875" style="42"/>
  </cols>
  <sheetData>
    <row r="1" spans="1:19" s="2" customFormat="1" ht="36" customHeight="1" x14ac:dyDescent="0.25">
      <c r="A1" s="674" t="s">
        <v>43</v>
      </c>
      <c r="B1" s="675"/>
      <c r="C1" s="675"/>
      <c r="D1" s="675"/>
      <c r="E1" s="675"/>
      <c r="F1" s="675"/>
      <c r="G1" s="675"/>
      <c r="H1" s="675"/>
      <c r="I1" s="675"/>
      <c r="J1" s="675"/>
      <c r="K1" s="675"/>
      <c r="L1" s="675"/>
      <c r="M1" s="675"/>
      <c r="N1" s="675"/>
    </row>
    <row r="2" spans="1:19" s="2" customFormat="1" ht="18.75" x14ac:dyDescent="0.25">
      <c r="A2" s="676" t="s">
        <v>166</v>
      </c>
      <c r="B2" s="676"/>
      <c r="C2" s="676"/>
      <c r="D2" s="676"/>
      <c r="E2" s="676"/>
      <c r="F2" s="676"/>
      <c r="G2" s="676"/>
      <c r="H2" s="676"/>
      <c r="I2" s="676"/>
      <c r="J2" s="676"/>
      <c r="K2" s="676"/>
      <c r="L2" s="676"/>
      <c r="M2" s="676"/>
      <c r="N2" s="676"/>
    </row>
    <row r="3" spans="1:19" s="2" customFormat="1" ht="45" x14ac:dyDescent="0.25">
      <c r="A3" s="43" t="s">
        <v>0</v>
      </c>
      <c r="B3" s="35" t="s">
        <v>5</v>
      </c>
      <c r="C3" s="35" t="s">
        <v>10</v>
      </c>
      <c r="D3" s="36" t="s">
        <v>8</v>
      </c>
      <c r="E3" s="36" t="s">
        <v>62</v>
      </c>
      <c r="F3" s="36" t="s">
        <v>34</v>
      </c>
      <c r="G3" s="37" t="s">
        <v>41</v>
      </c>
      <c r="H3" s="37" t="s">
        <v>2</v>
      </c>
      <c r="I3" s="37" t="s">
        <v>3</v>
      </c>
      <c r="J3" s="35" t="s">
        <v>9</v>
      </c>
      <c r="K3" s="35" t="s">
        <v>1</v>
      </c>
      <c r="L3" s="35" t="s">
        <v>4</v>
      </c>
      <c r="M3" s="38" t="s">
        <v>12</v>
      </c>
      <c r="N3" s="39" t="s">
        <v>11</v>
      </c>
    </row>
    <row r="4" spans="1:19" s="22" customFormat="1" x14ac:dyDescent="0.25">
      <c r="A4" s="339">
        <v>44713</v>
      </c>
      <c r="B4" s="169" t="s">
        <v>135</v>
      </c>
      <c r="C4" s="334"/>
      <c r="D4" s="334"/>
      <c r="E4" s="377"/>
      <c r="F4" s="453">
        <v>5</v>
      </c>
      <c r="G4" s="454">
        <v>5</v>
      </c>
      <c r="H4" s="34"/>
      <c r="I4" s="46"/>
      <c r="J4" s="44"/>
      <c r="K4" s="46"/>
      <c r="L4" s="46"/>
      <c r="M4" s="46"/>
      <c r="N4" s="46"/>
    </row>
    <row r="5" spans="1:19" s="22" customFormat="1" ht="15.75" thickBot="1" x14ac:dyDescent="0.3">
      <c r="A5" s="339"/>
      <c r="B5" s="206"/>
      <c r="C5" s="450"/>
      <c r="D5" s="206"/>
      <c r="E5" s="451"/>
      <c r="F5" s="455"/>
      <c r="G5" s="455"/>
      <c r="H5" s="452"/>
      <c r="I5" s="199"/>
      <c r="J5" s="44"/>
      <c r="K5" s="199"/>
      <c r="L5" s="199"/>
      <c r="M5" s="199"/>
      <c r="N5" s="199"/>
    </row>
    <row r="6" spans="1:19" s="68" customFormat="1" ht="15.75" thickBot="1" x14ac:dyDescent="0.3">
      <c r="A6" s="103"/>
      <c r="B6" s="102"/>
      <c r="C6" s="166"/>
      <c r="D6" s="168"/>
      <c r="E6" s="460">
        <f>SUM(E4:E5)</f>
        <v>0</v>
      </c>
      <c r="F6" s="460">
        <f>SUM(F4:F5)</f>
        <v>5</v>
      </c>
      <c r="G6" s="456">
        <f>F6-E6</f>
        <v>5</v>
      </c>
      <c r="H6" s="167"/>
      <c r="I6" s="102"/>
      <c r="J6" s="102"/>
      <c r="K6" s="54"/>
      <c r="L6" s="54"/>
      <c r="M6" s="54"/>
      <c r="N6" s="54"/>
      <c r="O6" s="104"/>
      <c r="P6" s="104"/>
      <c r="Q6" s="104"/>
      <c r="R6" s="104"/>
      <c r="S6" s="104"/>
    </row>
    <row r="7" spans="1:19" s="26" customFormat="1" x14ac:dyDescent="0.25">
      <c r="A7"/>
      <c r="B7"/>
      <c r="C7" s="140"/>
      <c r="D7" s="144"/>
      <c r="E7" s="147"/>
      <c r="F7" s="148"/>
      <c r="G7" s="147"/>
      <c r="H7" s="149"/>
      <c r="I7" s="150"/>
      <c r="J7" s="151"/>
      <c r="K7" s="145"/>
      <c r="L7" s="145"/>
      <c r="M7" s="146"/>
      <c r="N7" s="142"/>
      <c r="O7" s="146"/>
      <c r="P7" s="55"/>
      <c r="Q7" s="55"/>
      <c r="R7" s="55"/>
      <c r="S7" s="55"/>
    </row>
    <row r="8" spans="1:19" s="26" customFormat="1" x14ac:dyDescent="0.25">
      <c r="A8"/>
      <c r="B8"/>
      <c r="C8" s="140"/>
      <c r="D8" s="144"/>
      <c r="E8" s="147"/>
      <c r="F8" s="148"/>
      <c r="G8" s="147"/>
      <c r="H8" s="149"/>
      <c r="I8" s="150"/>
      <c r="J8" s="151"/>
      <c r="K8" s="145"/>
      <c r="L8" s="145"/>
      <c r="M8" s="146"/>
      <c r="N8" s="142"/>
      <c r="O8" s="146"/>
      <c r="P8" s="55"/>
      <c r="Q8" s="55"/>
      <c r="R8" s="55"/>
      <c r="S8" s="55"/>
    </row>
    <row r="9" spans="1:19" s="26" customFormat="1" x14ac:dyDescent="0.25">
      <c r="A9"/>
      <c r="B9"/>
      <c r="C9" s="140"/>
      <c r="D9" s="144"/>
      <c r="E9" s="147"/>
      <c r="F9" s="148"/>
      <c r="G9" s="147"/>
      <c r="H9" s="149"/>
      <c r="I9" s="150"/>
      <c r="J9" s="151"/>
      <c r="K9" s="145"/>
      <c r="L9" s="145"/>
      <c r="M9" s="146"/>
      <c r="N9" s="142"/>
      <c r="O9" s="146"/>
      <c r="P9" s="55"/>
      <c r="Q9" s="55"/>
      <c r="R9" s="55"/>
      <c r="S9" s="55"/>
    </row>
    <row r="10" spans="1:19" s="26" customFormat="1" x14ac:dyDescent="0.25">
      <c r="A10"/>
      <c r="B10"/>
      <c r="C10" s="140"/>
      <c r="D10" s="144"/>
      <c r="E10" s="147"/>
      <c r="F10" s="148"/>
      <c r="G10" s="147"/>
      <c r="H10" s="149"/>
      <c r="I10" s="150"/>
      <c r="J10" s="151"/>
      <c r="K10" s="145"/>
      <c r="L10" s="145"/>
      <c r="M10" s="146"/>
      <c r="N10" s="152"/>
      <c r="O10" s="146"/>
      <c r="P10" s="55"/>
      <c r="Q10" s="55"/>
      <c r="R10" s="55"/>
      <c r="S10" s="55"/>
    </row>
    <row r="11" spans="1:19" s="90" customFormat="1" x14ac:dyDescent="0.25">
      <c r="A11"/>
      <c r="B11"/>
      <c r="C11" s="140"/>
      <c r="D11" s="153"/>
      <c r="E11" s="147"/>
      <c r="F11" s="147"/>
      <c r="G11" s="147"/>
      <c r="H11" s="149"/>
      <c r="I11" s="153"/>
      <c r="J11" s="154"/>
      <c r="K11" s="141"/>
      <c r="L11" s="141"/>
      <c r="M11" s="141"/>
      <c r="N11" s="142"/>
      <c r="O11" s="143"/>
      <c r="P11" s="71"/>
      <c r="Q11" s="71"/>
      <c r="R11" s="71"/>
      <c r="S11" s="71"/>
    </row>
    <row r="12" spans="1:19" s="26" customFormat="1" x14ac:dyDescent="0.25">
      <c r="A12"/>
      <c r="B12"/>
      <c r="C12" s="140"/>
      <c r="D12" s="144"/>
      <c r="E12" s="147"/>
      <c r="F12" s="148"/>
      <c r="G12" s="144"/>
      <c r="H12" s="149"/>
      <c r="I12" s="150"/>
      <c r="J12" s="151"/>
      <c r="K12" s="145"/>
      <c r="L12" s="145"/>
      <c r="M12" s="146"/>
      <c r="N12" s="152"/>
      <c r="O12" s="146"/>
      <c r="P12" s="55"/>
      <c r="Q12" s="55"/>
      <c r="R12" s="55"/>
      <c r="S12" s="55"/>
    </row>
    <row r="13" spans="1:19" s="26" customFormat="1" x14ac:dyDescent="0.25">
      <c r="A13"/>
      <c r="B13"/>
      <c r="C13" s="140"/>
      <c r="D13" s="144"/>
      <c r="E13" s="147"/>
      <c r="F13" s="148"/>
      <c r="G13" s="144"/>
      <c r="H13" s="149"/>
      <c r="I13" s="150"/>
      <c r="J13" s="151"/>
      <c r="K13" s="145"/>
      <c r="L13" s="145"/>
      <c r="M13" s="146"/>
      <c r="N13" s="152"/>
      <c r="O13" s="146"/>
      <c r="P13" s="55"/>
      <c r="Q13" s="55"/>
      <c r="R13" s="55"/>
      <c r="S13" s="55"/>
    </row>
    <row r="14" spans="1:19" s="26" customFormat="1" x14ac:dyDescent="0.25">
      <c r="A14"/>
      <c r="B14"/>
      <c r="C14" s="140"/>
      <c r="D14" s="144"/>
      <c r="E14" s="147"/>
      <c r="F14" s="148"/>
      <c r="G14" s="144"/>
      <c r="H14" s="149"/>
      <c r="I14" s="150"/>
      <c r="J14" s="151"/>
      <c r="K14" s="145"/>
      <c r="L14" s="145"/>
      <c r="M14" s="146"/>
      <c r="N14" s="152"/>
      <c r="O14" s="146"/>
      <c r="P14" s="55"/>
      <c r="Q14" s="55"/>
      <c r="R14" s="55"/>
      <c r="S14" s="55"/>
    </row>
    <row r="15" spans="1:19" s="26" customFormat="1" x14ac:dyDescent="0.25">
      <c r="A15"/>
      <c r="B15"/>
      <c r="C15" s="140"/>
      <c r="D15" s="144"/>
      <c r="E15" s="147"/>
      <c r="F15" s="148"/>
      <c r="G15" s="144"/>
      <c r="H15" s="149"/>
      <c r="I15" s="150"/>
      <c r="J15" s="151"/>
      <c r="K15" s="145"/>
      <c r="L15" s="145"/>
      <c r="M15" s="146"/>
      <c r="N15" s="152"/>
      <c r="O15" s="146"/>
      <c r="P15" s="55"/>
      <c r="Q15" s="55"/>
      <c r="R15" s="55"/>
      <c r="S15" s="55"/>
    </row>
    <row r="16" spans="1:19" s="26" customFormat="1" x14ac:dyDescent="0.25">
      <c r="A16"/>
      <c r="B16"/>
      <c r="C16" s="140"/>
      <c r="D16" s="144"/>
      <c r="E16" s="147"/>
      <c r="F16" s="148"/>
      <c r="G16" s="144"/>
      <c r="H16" s="149"/>
      <c r="I16" s="150"/>
      <c r="J16" s="151"/>
      <c r="K16" s="145"/>
      <c r="L16" s="145"/>
      <c r="M16" s="146"/>
      <c r="N16" s="152"/>
      <c r="O16" s="146"/>
      <c r="P16" s="55"/>
      <c r="Q16" s="55"/>
      <c r="R16" s="55"/>
      <c r="S16" s="55"/>
    </row>
    <row r="17" spans="1:19" s="26" customFormat="1" x14ac:dyDescent="0.25">
      <c r="A17" s="120"/>
      <c r="B17" s="131"/>
      <c r="C17" s="150"/>
      <c r="D17" s="144"/>
      <c r="E17" s="147"/>
      <c r="F17" s="148"/>
      <c r="G17" s="144"/>
      <c r="H17" s="149"/>
      <c r="I17" s="150"/>
      <c r="J17" s="151"/>
      <c r="K17" s="145"/>
      <c r="L17" s="145"/>
      <c r="M17" s="146"/>
      <c r="N17" s="152"/>
      <c r="O17" s="146"/>
      <c r="P17" s="55"/>
      <c r="Q17" s="55"/>
      <c r="R17" s="55"/>
      <c r="S17" s="55"/>
    </row>
    <row r="18" spans="1:19" s="26" customFormat="1" x14ac:dyDescent="0.25">
      <c r="A18" s="120"/>
      <c r="B18" s="131"/>
      <c r="C18" s="150"/>
      <c r="D18" s="144"/>
      <c r="E18" s="147"/>
      <c r="F18" s="148"/>
      <c r="G18" s="144"/>
      <c r="H18" s="149"/>
      <c r="I18" s="150"/>
      <c r="J18" s="151"/>
      <c r="K18" s="145"/>
      <c r="L18" s="145"/>
      <c r="M18" s="146"/>
      <c r="N18" s="152"/>
      <c r="O18" s="146"/>
      <c r="P18" s="55"/>
      <c r="Q18" s="55"/>
      <c r="R18" s="55"/>
      <c r="S18" s="55"/>
    </row>
    <row r="19" spans="1:19" s="26" customFormat="1" x14ac:dyDescent="0.25">
      <c r="A19" s="120"/>
      <c r="B19" s="131"/>
      <c r="C19" s="150"/>
      <c r="D19" s="144"/>
      <c r="E19" s="147"/>
      <c r="F19" s="148"/>
      <c r="G19" s="144"/>
      <c r="H19" s="149"/>
      <c r="I19" s="150"/>
      <c r="J19" s="151"/>
      <c r="K19" s="145"/>
      <c r="L19" s="145"/>
      <c r="M19" s="146"/>
      <c r="N19" s="152"/>
      <c r="O19" s="146"/>
      <c r="P19" s="55"/>
      <c r="Q19" s="55"/>
      <c r="R19" s="55"/>
      <c r="S19" s="55"/>
    </row>
    <row r="20" spans="1:19" s="26" customFormat="1" x14ac:dyDescent="0.25">
      <c r="A20" s="120"/>
      <c r="B20" s="131"/>
      <c r="C20" s="150"/>
      <c r="D20" s="144"/>
      <c r="E20" s="147"/>
      <c r="F20" s="148"/>
      <c r="G20" s="144"/>
      <c r="H20" s="149"/>
      <c r="I20" s="150"/>
      <c r="J20" s="151"/>
      <c r="K20" s="145"/>
      <c r="L20" s="145"/>
      <c r="M20" s="146"/>
      <c r="N20" s="152"/>
      <c r="O20" s="146"/>
      <c r="P20" s="55"/>
      <c r="Q20" s="55"/>
      <c r="R20" s="55"/>
      <c r="S20" s="55"/>
    </row>
    <row r="21" spans="1:19" s="26" customFormat="1" x14ac:dyDescent="0.25">
      <c r="A21" s="120"/>
      <c r="B21" s="131"/>
      <c r="C21" s="150"/>
      <c r="D21" s="144"/>
      <c r="E21" s="147"/>
      <c r="F21" s="148"/>
      <c r="G21" s="144"/>
      <c r="H21" s="149"/>
      <c r="I21" s="150"/>
      <c r="J21" s="151"/>
      <c r="K21" s="145"/>
      <c r="L21" s="145"/>
      <c r="M21" s="146"/>
      <c r="N21" s="152"/>
      <c r="O21" s="146"/>
      <c r="P21" s="55"/>
      <c r="Q21" s="55"/>
      <c r="R21" s="55"/>
      <c r="S21" s="55"/>
    </row>
    <row r="22" spans="1:19" s="26" customFormat="1" x14ac:dyDescent="0.25">
      <c r="A22" s="120"/>
      <c r="B22" s="131"/>
      <c r="C22" s="150"/>
      <c r="D22" s="144"/>
      <c r="E22" s="147"/>
      <c r="F22" s="148"/>
      <c r="G22" s="144"/>
      <c r="H22" s="149"/>
      <c r="I22" s="150"/>
      <c r="J22" s="151"/>
      <c r="K22" s="145"/>
      <c r="L22" s="145"/>
      <c r="M22" s="146"/>
      <c r="N22" s="152"/>
      <c r="O22" s="146"/>
      <c r="P22" s="55"/>
      <c r="Q22" s="55"/>
      <c r="R22" s="55"/>
      <c r="S22" s="55"/>
    </row>
    <row r="23" spans="1:19" s="26" customFormat="1" x14ac:dyDescent="0.25">
      <c r="A23" s="119"/>
      <c r="B23" s="132"/>
      <c r="C23" s="155"/>
      <c r="D23" s="156"/>
      <c r="E23" s="157"/>
      <c r="F23" s="157"/>
      <c r="G23" s="157"/>
      <c r="H23" s="149"/>
      <c r="I23" s="150"/>
      <c r="J23" s="147"/>
      <c r="K23" s="145"/>
      <c r="L23" s="145"/>
      <c r="M23" s="141"/>
      <c r="N23" s="142"/>
      <c r="O23" s="146"/>
      <c r="P23" s="55"/>
      <c r="Q23" s="55"/>
      <c r="R23" s="55"/>
      <c r="S23" s="55"/>
    </row>
    <row r="24" spans="1:19" s="88" customFormat="1" x14ac:dyDescent="0.25">
      <c r="A24" s="119"/>
      <c r="B24" s="132"/>
      <c r="C24" s="155"/>
      <c r="D24" s="156"/>
      <c r="E24" s="157"/>
      <c r="F24" s="157"/>
      <c r="G24" s="157"/>
      <c r="H24" s="149"/>
      <c r="I24" s="153"/>
      <c r="J24" s="154"/>
      <c r="K24" s="141"/>
      <c r="L24" s="141"/>
      <c r="M24" s="141"/>
      <c r="N24" s="142"/>
      <c r="O24" s="143"/>
      <c r="P24" s="71"/>
      <c r="Q24" s="71"/>
      <c r="R24" s="71"/>
      <c r="S24" s="71"/>
    </row>
    <row r="25" spans="1:19" s="26" customFormat="1" x14ac:dyDescent="0.25">
      <c r="A25" s="120"/>
      <c r="B25" s="131"/>
      <c r="C25" s="150"/>
      <c r="D25" s="144"/>
      <c r="E25" s="147"/>
      <c r="F25" s="148"/>
      <c r="G25" s="147"/>
      <c r="H25" s="149"/>
      <c r="I25" s="150"/>
      <c r="J25" s="151"/>
      <c r="K25" s="145"/>
      <c r="L25" s="145"/>
      <c r="M25" s="146"/>
      <c r="N25" s="152"/>
      <c r="O25" s="146"/>
      <c r="P25" s="55"/>
      <c r="Q25" s="55"/>
      <c r="R25" s="55"/>
      <c r="S25" s="55"/>
    </row>
    <row r="26" spans="1:19" s="26" customFormat="1" x14ac:dyDescent="0.25">
      <c r="A26" s="120"/>
      <c r="B26" s="131"/>
      <c r="C26" s="150"/>
      <c r="D26" s="144"/>
      <c r="E26" s="147"/>
      <c r="F26" s="148"/>
      <c r="G26" s="147"/>
      <c r="H26" s="149"/>
      <c r="I26" s="150"/>
      <c r="J26" s="151"/>
      <c r="K26" s="145"/>
      <c r="L26" s="145"/>
      <c r="M26" s="146"/>
      <c r="N26" s="152"/>
      <c r="O26" s="146"/>
      <c r="P26" s="55"/>
      <c r="Q26" s="55"/>
      <c r="R26" s="55"/>
      <c r="S26" s="55"/>
    </row>
    <row r="27" spans="1:19" s="26" customFormat="1" x14ac:dyDescent="0.25">
      <c r="A27" s="120"/>
      <c r="B27" s="131"/>
      <c r="C27" s="150"/>
      <c r="D27" s="144"/>
      <c r="E27" s="147"/>
      <c r="F27" s="148"/>
      <c r="G27" s="147"/>
      <c r="H27" s="149"/>
      <c r="I27" s="150"/>
      <c r="J27" s="151"/>
      <c r="K27" s="145"/>
      <c r="L27" s="145"/>
      <c r="M27" s="146"/>
      <c r="N27" s="152"/>
      <c r="O27" s="146"/>
      <c r="P27" s="55"/>
      <c r="Q27" s="55"/>
      <c r="R27" s="55"/>
      <c r="S27" s="55"/>
    </row>
    <row r="28" spans="1:19" s="26" customFormat="1" x14ac:dyDescent="0.25">
      <c r="A28" s="120"/>
      <c r="B28" s="131"/>
      <c r="C28" s="150"/>
      <c r="D28" s="144"/>
      <c r="E28" s="147"/>
      <c r="F28" s="148"/>
      <c r="G28" s="147"/>
      <c r="H28" s="149"/>
      <c r="I28" s="150"/>
      <c r="J28" s="151"/>
      <c r="K28" s="145"/>
      <c r="L28" s="145"/>
      <c r="M28" s="146"/>
      <c r="N28" s="152"/>
      <c r="O28" s="146"/>
      <c r="P28" s="55"/>
      <c r="Q28" s="55"/>
      <c r="R28" s="55"/>
      <c r="S28" s="55"/>
    </row>
    <row r="29" spans="1:19" s="26" customFormat="1" x14ac:dyDescent="0.25">
      <c r="A29" s="120"/>
      <c r="B29" s="131"/>
      <c r="C29" s="150"/>
      <c r="D29" s="144"/>
      <c r="E29" s="147"/>
      <c r="F29" s="148"/>
      <c r="G29" s="147"/>
      <c r="H29" s="149"/>
      <c r="I29" s="150"/>
      <c r="J29" s="151"/>
      <c r="K29" s="145"/>
      <c r="L29" s="145"/>
      <c r="M29" s="146"/>
      <c r="N29" s="152"/>
      <c r="O29" s="146"/>
      <c r="P29" s="55"/>
      <c r="Q29" s="55"/>
      <c r="R29" s="55"/>
      <c r="S29" s="55"/>
    </row>
    <row r="30" spans="1:19" s="26" customFormat="1" x14ac:dyDescent="0.25">
      <c r="A30" s="120"/>
      <c r="B30" s="131"/>
      <c r="C30" s="150"/>
      <c r="D30" s="144"/>
      <c r="E30" s="147"/>
      <c r="F30" s="148"/>
      <c r="G30" s="147"/>
      <c r="H30" s="149"/>
      <c r="I30" s="150"/>
      <c r="J30" s="151"/>
      <c r="K30" s="145"/>
      <c r="L30" s="145"/>
      <c r="M30" s="146"/>
      <c r="N30" s="152"/>
      <c r="O30" s="146"/>
      <c r="P30" s="55"/>
      <c r="Q30" s="55"/>
      <c r="R30" s="55"/>
      <c r="S30" s="55"/>
    </row>
    <row r="31" spans="1:19" s="26" customFormat="1" x14ac:dyDescent="0.25">
      <c r="A31" s="120"/>
      <c r="B31" s="131"/>
      <c r="C31" s="150"/>
      <c r="D31" s="144"/>
      <c r="E31" s="147"/>
      <c r="F31" s="148"/>
      <c r="G31" s="147"/>
      <c r="H31" s="149"/>
      <c r="I31" s="150"/>
      <c r="J31" s="151"/>
      <c r="K31" s="145"/>
      <c r="L31" s="145"/>
      <c r="M31" s="146"/>
      <c r="N31" s="152"/>
      <c r="O31" s="146"/>
      <c r="P31" s="55"/>
      <c r="Q31" s="55"/>
      <c r="R31" s="55"/>
      <c r="S31" s="55"/>
    </row>
    <row r="32" spans="1:19" s="26" customFormat="1" x14ac:dyDescent="0.25">
      <c r="A32" s="120"/>
      <c r="B32" s="131"/>
      <c r="C32" s="150"/>
      <c r="D32" s="144"/>
      <c r="E32" s="147"/>
      <c r="F32" s="148"/>
      <c r="G32" s="147"/>
      <c r="H32" s="149"/>
      <c r="I32" s="150"/>
      <c r="J32" s="151"/>
      <c r="K32" s="145"/>
      <c r="L32" s="145"/>
      <c r="M32" s="146"/>
      <c r="N32" s="152"/>
      <c r="O32" s="146"/>
      <c r="P32" s="55"/>
      <c r="Q32" s="55"/>
      <c r="R32" s="55"/>
      <c r="S32" s="55"/>
    </row>
    <row r="33" spans="1:19" s="26" customFormat="1" x14ac:dyDescent="0.25">
      <c r="A33" s="119"/>
      <c r="B33" s="132"/>
      <c r="C33" s="155"/>
      <c r="D33" s="156"/>
      <c r="E33" s="157"/>
      <c r="F33" s="157"/>
      <c r="G33" s="157"/>
      <c r="H33" s="149"/>
      <c r="I33" s="150"/>
      <c r="J33" s="147"/>
      <c r="K33" s="145"/>
      <c r="L33" s="145"/>
      <c r="M33" s="141"/>
      <c r="N33" s="142"/>
      <c r="O33" s="146"/>
      <c r="P33" s="55"/>
      <c r="Q33" s="55"/>
      <c r="R33" s="55"/>
      <c r="S33" s="55"/>
    </row>
    <row r="34" spans="1:19" s="88" customFormat="1" x14ac:dyDescent="0.25">
      <c r="A34" s="119"/>
      <c r="B34" s="132"/>
      <c r="C34" s="155"/>
      <c r="D34" s="156"/>
      <c r="E34" s="157"/>
      <c r="F34" s="157"/>
      <c r="G34" s="157"/>
      <c r="H34" s="149"/>
      <c r="I34" s="153"/>
      <c r="J34" s="154"/>
      <c r="K34" s="141"/>
      <c r="L34" s="141"/>
      <c r="M34" s="141"/>
      <c r="N34" s="142"/>
      <c r="O34" s="143"/>
      <c r="P34" s="71"/>
      <c r="Q34" s="71"/>
      <c r="R34" s="71"/>
      <c r="S34" s="71"/>
    </row>
    <row r="35" spans="1:19" s="26" customFormat="1" x14ac:dyDescent="0.25">
      <c r="A35" s="120"/>
      <c r="B35" s="131"/>
      <c r="C35" s="150"/>
      <c r="D35" s="144"/>
      <c r="E35" s="147"/>
      <c r="F35" s="148"/>
      <c r="G35" s="147"/>
      <c r="H35" s="149"/>
      <c r="I35" s="150"/>
      <c r="J35" s="151"/>
      <c r="K35" s="145"/>
      <c r="L35" s="145"/>
      <c r="M35" s="146"/>
      <c r="N35" s="152"/>
      <c r="O35" s="146"/>
      <c r="P35" s="55"/>
      <c r="Q35" s="55"/>
      <c r="R35" s="55"/>
      <c r="S35" s="55"/>
    </row>
    <row r="36" spans="1:19" s="26" customFormat="1" x14ac:dyDescent="0.25">
      <c r="A36" s="120"/>
      <c r="B36" s="131"/>
      <c r="C36" s="150"/>
      <c r="D36" s="144"/>
      <c r="E36" s="147"/>
      <c r="F36" s="148"/>
      <c r="G36" s="147"/>
      <c r="H36" s="149"/>
      <c r="I36" s="150"/>
      <c r="J36" s="151"/>
      <c r="K36" s="145"/>
      <c r="L36" s="145"/>
      <c r="M36" s="146"/>
      <c r="N36" s="152"/>
      <c r="O36" s="146"/>
      <c r="P36" s="55"/>
      <c r="Q36" s="55"/>
      <c r="R36" s="55"/>
      <c r="S36" s="55"/>
    </row>
    <row r="37" spans="1:19" s="26" customFormat="1" x14ac:dyDescent="0.25">
      <c r="A37" s="120"/>
      <c r="B37" s="131"/>
      <c r="C37" s="150"/>
      <c r="D37" s="144"/>
      <c r="E37" s="147"/>
      <c r="F37" s="148"/>
      <c r="G37" s="147"/>
      <c r="H37" s="149"/>
      <c r="I37" s="150"/>
      <c r="J37" s="151"/>
      <c r="K37" s="145"/>
      <c r="L37" s="145"/>
      <c r="M37" s="146"/>
      <c r="N37" s="152"/>
      <c r="O37" s="146"/>
      <c r="P37" s="55"/>
      <c r="Q37" s="55"/>
      <c r="R37" s="55"/>
      <c r="S37" s="55"/>
    </row>
    <row r="38" spans="1:19" s="26" customFormat="1" x14ac:dyDescent="0.25">
      <c r="A38" s="120"/>
      <c r="B38" s="131"/>
      <c r="C38" s="150"/>
      <c r="D38" s="144"/>
      <c r="E38" s="147"/>
      <c r="F38" s="148"/>
      <c r="G38" s="147"/>
      <c r="H38" s="149"/>
      <c r="I38" s="150"/>
      <c r="J38" s="151"/>
      <c r="K38" s="145"/>
      <c r="L38" s="145"/>
      <c r="M38" s="146"/>
      <c r="N38" s="152"/>
      <c r="O38" s="146"/>
      <c r="P38" s="55"/>
      <c r="Q38" s="55"/>
      <c r="R38" s="55"/>
      <c r="S38" s="55"/>
    </row>
    <row r="39" spans="1:19" s="26" customFormat="1" x14ac:dyDescent="0.25">
      <c r="A39" s="120"/>
      <c r="B39" s="131"/>
      <c r="C39" s="150"/>
      <c r="D39" s="144"/>
      <c r="E39" s="147"/>
      <c r="F39" s="148"/>
      <c r="G39" s="147"/>
      <c r="H39" s="149"/>
      <c r="I39" s="150"/>
      <c r="J39" s="151"/>
      <c r="K39" s="145"/>
      <c r="L39" s="145"/>
      <c r="M39" s="146"/>
      <c r="N39" s="152"/>
      <c r="O39" s="146"/>
      <c r="P39" s="55"/>
      <c r="Q39" s="55"/>
      <c r="R39" s="55"/>
      <c r="S39" s="55"/>
    </row>
    <row r="40" spans="1:19" s="26" customFormat="1" x14ac:dyDescent="0.25">
      <c r="A40" s="120"/>
      <c r="B40" s="131"/>
      <c r="C40" s="150"/>
      <c r="D40" s="144"/>
      <c r="E40" s="147"/>
      <c r="F40" s="148"/>
      <c r="G40" s="147"/>
      <c r="H40" s="149"/>
      <c r="I40" s="150"/>
      <c r="J40" s="151"/>
      <c r="K40" s="145"/>
      <c r="L40" s="145"/>
      <c r="M40" s="146"/>
      <c r="N40" s="152"/>
      <c r="O40" s="146"/>
      <c r="P40" s="55"/>
      <c r="Q40" s="55"/>
      <c r="R40" s="55"/>
      <c r="S40" s="55"/>
    </row>
    <row r="41" spans="1:19" s="26" customFormat="1" x14ac:dyDescent="0.25">
      <c r="A41" s="120"/>
      <c r="B41" s="131"/>
      <c r="C41" s="150"/>
      <c r="D41" s="144"/>
      <c r="E41" s="147"/>
      <c r="F41" s="148"/>
      <c r="G41" s="147"/>
      <c r="H41" s="149"/>
      <c r="I41" s="150"/>
      <c r="J41" s="151"/>
      <c r="K41" s="145"/>
      <c r="L41" s="145"/>
      <c r="M41" s="146"/>
      <c r="N41" s="152"/>
      <c r="O41" s="146"/>
      <c r="P41" s="55"/>
      <c r="Q41" s="55"/>
      <c r="R41" s="55"/>
      <c r="S41" s="55"/>
    </row>
    <row r="42" spans="1:19" s="26" customFormat="1" x14ac:dyDescent="0.25">
      <c r="A42" s="120"/>
      <c r="B42" s="131"/>
      <c r="C42" s="150"/>
      <c r="D42" s="144"/>
      <c r="E42" s="147"/>
      <c r="F42" s="148"/>
      <c r="G42" s="147"/>
      <c r="H42" s="149"/>
      <c r="I42" s="150"/>
      <c r="J42" s="151"/>
      <c r="K42" s="145"/>
      <c r="L42" s="145"/>
      <c r="M42" s="146"/>
      <c r="N42" s="152"/>
      <c r="O42" s="146"/>
      <c r="P42" s="55"/>
      <c r="Q42" s="55"/>
      <c r="R42" s="55"/>
      <c r="S42" s="55"/>
    </row>
    <row r="43" spans="1:19" s="26" customFormat="1" x14ac:dyDescent="0.25">
      <c r="A43" s="120"/>
      <c r="B43" s="131"/>
      <c r="C43" s="150"/>
      <c r="D43" s="144"/>
      <c r="E43" s="147"/>
      <c r="F43" s="148"/>
      <c r="G43" s="147"/>
      <c r="H43" s="149"/>
      <c r="I43" s="150"/>
      <c r="J43" s="151"/>
      <c r="K43" s="145"/>
      <c r="L43" s="145"/>
      <c r="M43" s="146"/>
      <c r="N43" s="152"/>
      <c r="O43" s="146"/>
      <c r="P43" s="55"/>
      <c r="Q43" s="55"/>
      <c r="R43" s="55"/>
      <c r="S43" s="55"/>
    </row>
    <row r="44" spans="1:19" s="26" customFormat="1" x14ac:dyDescent="0.25">
      <c r="A44" s="120"/>
      <c r="B44" s="131"/>
      <c r="C44" s="150"/>
      <c r="D44" s="144"/>
      <c r="E44" s="147"/>
      <c r="F44" s="148"/>
      <c r="G44" s="147"/>
      <c r="H44" s="149"/>
      <c r="I44" s="150"/>
      <c r="J44" s="151"/>
      <c r="K44" s="145"/>
      <c r="L44" s="145"/>
      <c r="M44" s="146"/>
      <c r="N44" s="152"/>
      <c r="O44" s="146"/>
      <c r="P44" s="55"/>
      <c r="Q44" s="55"/>
      <c r="R44" s="55"/>
      <c r="S44" s="55"/>
    </row>
    <row r="45" spans="1:19" s="26" customFormat="1" x14ac:dyDescent="0.25">
      <c r="A45" s="120"/>
      <c r="B45" s="131"/>
      <c r="C45" s="150"/>
      <c r="D45" s="144"/>
      <c r="E45" s="147"/>
      <c r="F45" s="148"/>
      <c r="G45" s="147"/>
      <c r="H45" s="149"/>
      <c r="I45" s="150"/>
      <c r="J45" s="151"/>
      <c r="K45" s="145"/>
      <c r="L45" s="145"/>
      <c r="M45" s="146"/>
      <c r="N45" s="152"/>
      <c r="O45" s="146"/>
      <c r="P45" s="55"/>
      <c r="Q45" s="55"/>
      <c r="R45" s="55"/>
      <c r="S45" s="55"/>
    </row>
    <row r="46" spans="1:19" s="26" customFormat="1" x14ac:dyDescent="0.25">
      <c r="A46" s="119"/>
      <c r="B46" s="132"/>
      <c r="C46" s="155"/>
      <c r="D46" s="156"/>
      <c r="E46" s="157"/>
      <c r="F46" s="157"/>
      <c r="G46" s="157"/>
      <c r="H46" s="149"/>
      <c r="I46" s="150"/>
      <c r="J46" s="147"/>
      <c r="K46" s="145"/>
      <c r="L46" s="145"/>
      <c r="M46" s="141"/>
      <c r="N46" s="142"/>
      <c r="O46" s="146"/>
      <c r="P46" s="55"/>
      <c r="Q46" s="55"/>
      <c r="R46" s="55"/>
      <c r="S46" s="55"/>
    </row>
    <row r="47" spans="1:19" s="26" customFormat="1" x14ac:dyDescent="0.25">
      <c r="A47" s="119"/>
      <c r="B47" s="133"/>
      <c r="C47" s="155"/>
      <c r="D47" s="156"/>
      <c r="E47" s="157"/>
      <c r="F47" s="157"/>
      <c r="G47" s="157"/>
      <c r="H47" s="149"/>
      <c r="I47" s="153"/>
      <c r="J47" s="154"/>
      <c r="K47" s="141"/>
      <c r="L47" s="141"/>
      <c r="M47" s="141"/>
      <c r="N47" s="142"/>
      <c r="O47" s="143"/>
      <c r="P47" s="55"/>
      <c r="Q47" s="55"/>
      <c r="R47" s="55"/>
      <c r="S47" s="55"/>
    </row>
    <row r="48" spans="1:19" s="26" customFormat="1" ht="41.25" customHeight="1" x14ac:dyDescent="0.25">
      <c r="A48" s="120"/>
      <c r="B48" s="131"/>
      <c r="C48" s="150"/>
      <c r="D48" s="144"/>
      <c r="E48" s="147"/>
      <c r="F48" s="147"/>
      <c r="G48" s="144"/>
      <c r="H48" s="149"/>
      <c r="I48" s="150"/>
      <c r="J48" s="151"/>
      <c r="K48" s="145"/>
      <c r="L48" s="145"/>
      <c r="M48" s="146"/>
      <c r="N48" s="152"/>
      <c r="O48" s="146"/>
      <c r="P48" s="55"/>
      <c r="Q48" s="55"/>
      <c r="R48" s="55"/>
      <c r="S48" s="55"/>
    </row>
    <row r="49" spans="1:19" s="26" customFormat="1" x14ac:dyDescent="0.25">
      <c r="A49" s="120"/>
      <c r="B49" s="131"/>
      <c r="C49" s="150"/>
      <c r="D49" s="144"/>
      <c r="E49" s="147"/>
      <c r="F49" s="147"/>
      <c r="G49" s="144"/>
      <c r="H49" s="149"/>
      <c r="I49" s="150"/>
      <c r="J49" s="151"/>
      <c r="K49" s="145"/>
      <c r="L49" s="145"/>
      <c r="M49" s="146"/>
      <c r="N49" s="152"/>
      <c r="O49" s="146"/>
      <c r="P49" s="55"/>
      <c r="Q49" s="55"/>
      <c r="R49" s="55"/>
      <c r="S49" s="55"/>
    </row>
    <row r="50" spans="1:19" s="26" customFormat="1" x14ac:dyDescent="0.25">
      <c r="A50" s="120"/>
      <c r="B50" s="131"/>
      <c r="C50" s="150"/>
      <c r="D50" s="144"/>
      <c r="E50" s="147"/>
      <c r="F50" s="147"/>
      <c r="G50" s="144"/>
      <c r="H50" s="149"/>
      <c r="I50" s="150"/>
      <c r="J50" s="151"/>
      <c r="K50" s="145"/>
      <c r="L50" s="145"/>
      <c r="M50" s="146"/>
      <c r="N50" s="152"/>
      <c r="O50" s="146"/>
      <c r="P50" s="55"/>
      <c r="Q50" s="55"/>
      <c r="R50" s="55"/>
      <c r="S50" s="55"/>
    </row>
    <row r="51" spans="1:19" s="26" customFormat="1" x14ac:dyDescent="0.25">
      <c r="A51" s="120"/>
      <c r="B51" s="131"/>
      <c r="C51" s="150"/>
      <c r="D51" s="144"/>
      <c r="E51" s="147"/>
      <c r="F51" s="147"/>
      <c r="G51" s="144"/>
      <c r="H51" s="149"/>
      <c r="I51" s="150"/>
      <c r="J51" s="151"/>
      <c r="K51" s="145"/>
      <c r="L51" s="145"/>
      <c r="M51" s="146"/>
      <c r="N51" s="152"/>
      <c r="O51" s="146"/>
      <c r="P51" s="55"/>
      <c r="Q51" s="55"/>
      <c r="R51" s="55"/>
      <c r="S51" s="55"/>
    </row>
    <row r="52" spans="1:19" s="26" customFormat="1" x14ac:dyDescent="0.25">
      <c r="A52" s="120"/>
      <c r="B52" s="131"/>
      <c r="C52" s="150"/>
      <c r="D52" s="144"/>
      <c r="E52" s="147"/>
      <c r="F52" s="147"/>
      <c r="G52" s="144"/>
      <c r="H52" s="149"/>
      <c r="I52" s="150"/>
      <c r="J52" s="151"/>
      <c r="K52" s="145"/>
      <c r="L52" s="145"/>
      <c r="M52" s="146"/>
      <c r="N52" s="152"/>
      <c r="O52" s="146"/>
      <c r="P52" s="55"/>
      <c r="Q52" s="55"/>
      <c r="R52" s="55"/>
      <c r="S52" s="55"/>
    </row>
    <row r="53" spans="1:19" s="26" customFormat="1" x14ac:dyDescent="0.25">
      <c r="A53" s="120"/>
      <c r="B53" s="131"/>
      <c r="C53" s="150"/>
      <c r="D53" s="144"/>
      <c r="E53" s="147"/>
      <c r="F53" s="147"/>
      <c r="G53" s="144"/>
      <c r="H53" s="149"/>
      <c r="I53" s="150"/>
      <c r="J53" s="151"/>
      <c r="K53" s="145"/>
      <c r="L53" s="145"/>
      <c r="M53" s="146"/>
      <c r="N53" s="152"/>
      <c r="O53" s="146"/>
      <c r="P53" s="55"/>
      <c r="Q53" s="55"/>
      <c r="R53" s="55"/>
      <c r="S53" s="55"/>
    </row>
    <row r="54" spans="1:19" s="88" customFormat="1" x14ac:dyDescent="0.25">
      <c r="A54" s="119"/>
      <c r="B54" s="132"/>
      <c r="C54" s="155"/>
      <c r="D54" s="156"/>
      <c r="E54" s="157"/>
      <c r="F54" s="157"/>
      <c r="G54" s="157"/>
      <c r="H54" s="149"/>
      <c r="I54" s="153"/>
      <c r="J54" s="154"/>
      <c r="K54" s="141"/>
      <c r="L54" s="141"/>
      <c r="M54" s="141"/>
      <c r="N54" s="142"/>
      <c r="O54" s="143"/>
      <c r="P54" s="71"/>
      <c r="Q54" s="71"/>
      <c r="R54" s="71"/>
      <c r="S54" s="71"/>
    </row>
    <row r="55" spans="1:19" s="26" customFormat="1" x14ac:dyDescent="0.25">
      <c r="A55" s="120"/>
      <c r="B55" s="131"/>
      <c r="C55" s="154"/>
      <c r="D55" s="144"/>
      <c r="E55" s="147"/>
      <c r="F55" s="148"/>
      <c r="G55" s="147"/>
      <c r="H55" s="149"/>
      <c r="I55" s="150"/>
      <c r="J55" s="151"/>
      <c r="K55" s="145"/>
      <c r="L55" s="145"/>
      <c r="M55" s="146"/>
      <c r="N55" s="152"/>
      <c r="O55" s="146"/>
      <c r="P55" s="55"/>
      <c r="Q55" s="55"/>
      <c r="R55" s="55"/>
      <c r="S55" s="55"/>
    </row>
    <row r="56" spans="1:19" s="26" customFormat="1" x14ac:dyDescent="0.25">
      <c r="A56" s="120"/>
      <c r="B56" s="131"/>
      <c r="C56" s="154"/>
      <c r="D56" s="144"/>
      <c r="E56" s="147"/>
      <c r="F56" s="148"/>
      <c r="G56" s="147"/>
      <c r="H56" s="149"/>
      <c r="I56" s="150"/>
      <c r="J56" s="150"/>
      <c r="K56" s="145"/>
      <c r="L56" s="145"/>
      <c r="M56" s="146"/>
      <c r="N56" s="152"/>
      <c r="O56" s="146"/>
      <c r="P56" s="55"/>
      <c r="Q56" s="55"/>
      <c r="R56" s="55"/>
      <c r="S56" s="55"/>
    </row>
    <row r="57" spans="1:19" s="26" customFormat="1" x14ac:dyDescent="0.25">
      <c r="A57" s="120"/>
      <c r="B57" s="131"/>
      <c r="C57" s="154"/>
      <c r="D57" s="144"/>
      <c r="E57" s="147"/>
      <c r="F57" s="148"/>
      <c r="G57" s="147"/>
      <c r="H57" s="149"/>
      <c r="I57" s="150"/>
      <c r="J57" s="150"/>
      <c r="K57" s="145"/>
      <c r="L57" s="145"/>
      <c r="M57" s="146"/>
      <c r="N57" s="142"/>
      <c r="O57" s="146"/>
      <c r="P57" s="55"/>
      <c r="Q57" s="55"/>
      <c r="R57" s="55"/>
      <c r="S57" s="55"/>
    </row>
    <row r="58" spans="1:19" s="26" customFormat="1" x14ac:dyDescent="0.25">
      <c r="A58" s="120"/>
      <c r="B58" s="131"/>
      <c r="C58" s="150"/>
      <c r="D58" s="144"/>
      <c r="E58" s="147"/>
      <c r="F58" s="148"/>
      <c r="G58" s="147"/>
      <c r="H58" s="149"/>
      <c r="I58" s="150"/>
      <c r="J58" s="151"/>
      <c r="K58" s="145"/>
      <c r="L58" s="145"/>
      <c r="M58" s="146"/>
      <c r="N58" s="152"/>
      <c r="O58" s="146"/>
      <c r="P58" s="55"/>
      <c r="Q58" s="55"/>
      <c r="R58" s="55"/>
      <c r="S58" s="55"/>
    </row>
    <row r="59" spans="1:19" s="26" customFormat="1" x14ac:dyDescent="0.25">
      <c r="A59" s="120"/>
      <c r="B59" s="131"/>
      <c r="C59" s="150"/>
      <c r="D59" s="144"/>
      <c r="E59" s="147"/>
      <c r="F59" s="148"/>
      <c r="G59" s="147"/>
      <c r="H59" s="149"/>
      <c r="I59" s="150"/>
      <c r="J59" s="151"/>
      <c r="K59" s="145"/>
      <c r="L59" s="145"/>
      <c r="M59" s="146"/>
      <c r="N59" s="152"/>
      <c r="O59" s="146"/>
      <c r="P59" s="55"/>
      <c r="Q59" s="55"/>
      <c r="R59" s="55"/>
      <c r="S59" s="55"/>
    </row>
    <row r="60" spans="1:19" s="26" customFormat="1" x14ac:dyDescent="0.25">
      <c r="A60" s="120"/>
      <c r="B60" s="131"/>
      <c r="C60" s="154"/>
      <c r="D60" s="144"/>
      <c r="E60" s="147"/>
      <c r="F60" s="148"/>
      <c r="G60" s="147"/>
      <c r="H60" s="149"/>
      <c r="I60" s="150"/>
      <c r="J60" s="151"/>
      <c r="K60" s="145"/>
      <c r="L60" s="145"/>
      <c r="M60" s="146"/>
      <c r="N60" s="152"/>
      <c r="O60" s="146"/>
      <c r="P60" s="55"/>
      <c r="Q60" s="55"/>
      <c r="R60" s="55"/>
      <c r="S60" s="55"/>
    </row>
    <row r="61" spans="1:19" s="26" customFormat="1" x14ac:dyDescent="0.25">
      <c r="A61" s="120"/>
      <c r="B61" s="131"/>
      <c r="C61" s="154"/>
      <c r="D61" s="144"/>
      <c r="E61" s="147"/>
      <c r="F61" s="148"/>
      <c r="G61" s="147"/>
      <c r="H61" s="149"/>
      <c r="I61" s="150"/>
      <c r="J61" s="150"/>
      <c r="K61" s="145"/>
      <c r="L61" s="145"/>
      <c r="M61" s="146"/>
      <c r="N61" s="152"/>
      <c r="O61" s="146"/>
      <c r="P61" s="55"/>
      <c r="Q61" s="55"/>
      <c r="R61" s="55"/>
      <c r="S61" s="55"/>
    </row>
    <row r="62" spans="1:19" s="26" customFormat="1" x14ac:dyDescent="0.25">
      <c r="A62" s="120"/>
      <c r="B62" s="131"/>
      <c r="C62" s="154"/>
      <c r="D62" s="144"/>
      <c r="E62" s="147"/>
      <c r="F62" s="148"/>
      <c r="G62" s="147"/>
      <c r="H62" s="149"/>
      <c r="I62" s="150"/>
      <c r="J62" s="150"/>
      <c r="K62" s="145"/>
      <c r="L62" s="145"/>
      <c r="M62" s="141"/>
      <c r="N62" s="152"/>
      <c r="O62" s="146"/>
      <c r="P62" s="55"/>
      <c r="Q62" s="55"/>
      <c r="R62" s="55"/>
      <c r="S62" s="55"/>
    </row>
    <row r="63" spans="1:19" s="26" customFormat="1" x14ac:dyDescent="0.25">
      <c r="A63" s="120"/>
      <c r="B63" s="131"/>
      <c r="C63" s="154"/>
      <c r="D63" s="144"/>
      <c r="E63" s="147"/>
      <c r="F63" s="148"/>
      <c r="G63" s="147"/>
      <c r="H63" s="149"/>
      <c r="I63" s="150"/>
      <c r="J63" s="150"/>
      <c r="K63" s="145"/>
      <c r="L63" s="145"/>
      <c r="M63" s="141"/>
      <c r="N63" s="152"/>
      <c r="O63" s="146"/>
      <c r="P63" s="55"/>
      <c r="Q63" s="55"/>
      <c r="R63" s="55"/>
      <c r="S63" s="55"/>
    </row>
    <row r="64" spans="1:19" s="26" customFormat="1" x14ac:dyDescent="0.25">
      <c r="A64" s="59"/>
      <c r="B64" s="134"/>
      <c r="C64" s="141"/>
      <c r="D64" s="158"/>
      <c r="E64" s="142"/>
      <c r="F64" s="152"/>
      <c r="G64" s="142"/>
      <c r="H64" s="143"/>
      <c r="I64" s="146"/>
      <c r="J64" s="159"/>
      <c r="K64" s="145"/>
      <c r="L64" s="145"/>
      <c r="M64" s="141"/>
      <c r="N64" s="152"/>
      <c r="O64" s="146"/>
      <c r="P64" s="55"/>
      <c r="Q64" s="55"/>
      <c r="R64" s="55"/>
      <c r="S64" s="55"/>
    </row>
    <row r="65" spans="1:19" s="88" customFormat="1" x14ac:dyDescent="0.25">
      <c r="A65" s="105"/>
      <c r="B65" s="135"/>
      <c r="C65" s="160"/>
      <c r="D65" s="161"/>
      <c r="E65" s="162"/>
      <c r="F65" s="162"/>
      <c r="G65" s="162"/>
      <c r="H65" s="143"/>
      <c r="I65" s="163"/>
      <c r="J65" s="141"/>
      <c r="K65" s="141"/>
      <c r="L65" s="141"/>
      <c r="M65" s="141"/>
      <c r="N65" s="142"/>
      <c r="O65" s="143"/>
      <c r="P65" s="71"/>
      <c r="Q65" s="71"/>
      <c r="R65" s="71"/>
      <c r="S65" s="71"/>
    </row>
    <row r="66" spans="1:19" s="26" customFormat="1" x14ac:dyDescent="0.25">
      <c r="A66" s="61"/>
      <c r="B66" s="134"/>
      <c r="C66" s="141"/>
      <c r="D66" s="158"/>
      <c r="E66" s="142"/>
      <c r="F66" s="152"/>
      <c r="G66" s="142"/>
      <c r="H66" s="143"/>
      <c r="I66" s="146"/>
      <c r="J66" s="159"/>
      <c r="K66" s="145"/>
      <c r="L66" s="145"/>
      <c r="M66" s="141"/>
      <c r="N66" s="152"/>
      <c r="O66" s="146"/>
      <c r="P66" s="55"/>
      <c r="Q66" s="55"/>
      <c r="R66" s="55"/>
      <c r="S66" s="55"/>
    </row>
    <row r="67" spans="1:19" s="26" customFormat="1" x14ac:dyDescent="0.25">
      <c r="A67" s="61"/>
      <c r="B67" s="134"/>
      <c r="C67" s="141"/>
      <c r="D67" s="158"/>
      <c r="E67" s="142"/>
      <c r="F67" s="152"/>
      <c r="G67" s="142"/>
      <c r="H67" s="143"/>
      <c r="I67" s="146"/>
      <c r="J67" s="159"/>
      <c r="K67" s="145"/>
      <c r="L67" s="145"/>
      <c r="M67" s="141"/>
      <c r="N67" s="152"/>
      <c r="O67" s="146"/>
      <c r="P67" s="55"/>
      <c r="Q67" s="55"/>
      <c r="R67" s="55"/>
      <c r="S67" s="55"/>
    </row>
    <row r="68" spans="1:19" s="26" customFormat="1" x14ac:dyDescent="0.25">
      <c r="A68" s="61"/>
      <c r="B68" s="134"/>
      <c r="C68" s="141"/>
      <c r="D68" s="158"/>
      <c r="E68" s="142"/>
      <c r="F68" s="152"/>
      <c r="G68" s="142"/>
      <c r="H68" s="143"/>
      <c r="I68" s="146"/>
      <c r="J68" s="159"/>
      <c r="K68" s="145"/>
      <c r="L68" s="145"/>
      <c r="M68" s="141"/>
      <c r="N68" s="152"/>
      <c r="O68" s="146"/>
      <c r="P68" s="55"/>
      <c r="Q68" s="55"/>
      <c r="R68" s="55"/>
      <c r="S68" s="55"/>
    </row>
    <row r="69" spans="1:19" s="26" customFormat="1" x14ac:dyDescent="0.25">
      <c r="A69" s="61"/>
      <c r="B69" s="134"/>
      <c r="C69" s="141"/>
      <c r="D69" s="158"/>
      <c r="E69" s="142"/>
      <c r="F69" s="152"/>
      <c r="G69" s="142"/>
      <c r="H69" s="143"/>
      <c r="I69" s="146"/>
      <c r="J69" s="159"/>
      <c r="K69" s="145"/>
      <c r="L69" s="145"/>
      <c r="M69" s="141"/>
      <c r="N69" s="152"/>
      <c r="O69" s="146"/>
      <c r="P69" s="55"/>
      <c r="Q69" s="55"/>
      <c r="R69" s="55"/>
      <c r="S69" s="55"/>
    </row>
    <row r="70" spans="1:19" s="26" customFormat="1" x14ac:dyDescent="0.25">
      <c r="A70" s="61"/>
      <c r="B70" s="134"/>
      <c r="C70" s="141"/>
      <c r="D70" s="158"/>
      <c r="E70" s="142"/>
      <c r="F70" s="152"/>
      <c r="G70" s="142"/>
      <c r="H70" s="143"/>
      <c r="I70" s="142"/>
      <c r="J70" s="142"/>
      <c r="K70" s="145"/>
      <c r="L70" s="145"/>
      <c r="M70" s="141"/>
      <c r="N70" s="152"/>
      <c r="O70" s="146"/>
      <c r="P70" s="55"/>
      <c r="Q70" s="55"/>
      <c r="R70" s="55"/>
      <c r="S70" s="55"/>
    </row>
    <row r="71" spans="1:19" s="26" customFormat="1" x14ac:dyDescent="0.25">
      <c r="A71" s="61"/>
      <c r="B71" s="134"/>
      <c r="C71" s="141"/>
      <c r="D71" s="158"/>
      <c r="E71" s="142"/>
      <c r="F71" s="152"/>
      <c r="G71" s="142"/>
      <c r="H71" s="143"/>
      <c r="I71" s="142"/>
      <c r="J71" s="142"/>
      <c r="K71" s="145"/>
      <c r="L71" s="145"/>
      <c r="M71" s="141"/>
      <c r="N71" s="152"/>
      <c r="O71" s="146"/>
      <c r="P71" s="55"/>
      <c r="Q71" s="55"/>
      <c r="R71" s="55"/>
      <c r="S71" s="55"/>
    </row>
    <row r="72" spans="1:19" s="26" customFormat="1" x14ac:dyDescent="0.25">
      <c r="A72" s="61"/>
      <c r="B72" s="134"/>
      <c r="C72" s="141"/>
      <c r="D72" s="158"/>
      <c r="E72" s="142"/>
      <c r="F72" s="152"/>
      <c r="G72" s="142"/>
      <c r="H72" s="143"/>
      <c r="I72" s="159"/>
      <c r="J72" s="142"/>
      <c r="K72" s="145"/>
      <c r="L72" s="145"/>
      <c r="M72" s="146"/>
      <c r="N72" s="152"/>
      <c r="O72" s="146"/>
      <c r="P72" s="55"/>
      <c r="Q72" s="55"/>
      <c r="R72" s="55"/>
      <c r="S72" s="55"/>
    </row>
    <row r="73" spans="1:19" s="26" customFormat="1" x14ac:dyDescent="0.25">
      <c r="A73" s="61"/>
      <c r="B73" s="134"/>
      <c r="C73" s="141"/>
      <c r="D73" s="158"/>
      <c r="E73" s="142"/>
      <c r="F73" s="152"/>
      <c r="G73" s="142"/>
      <c r="H73" s="143"/>
      <c r="I73" s="159"/>
      <c r="J73" s="142"/>
      <c r="K73" s="145"/>
      <c r="L73" s="145"/>
      <c r="M73" s="146"/>
      <c r="N73" s="152"/>
      <c r="O73" s="146"/>
      <c r="P73" s="55"/>
      <c r="Q73" s="55"/>
      <c r="R73" s="55"/>
      <c r="S73" s="55"/>
    </row>
    <row r="74" spans="1:19" s="26" customFormat="1" x14ac:dyDescent="0.25">
      <c r="A74" s="61"/>
      <c r="B74" s="134"/>
      <c r="C74" s="141"/>
      <c r="D74" s="158"/>
      <c r="E74" s="142"/>
      <c r="F74" s="152"/>
      <c r="G74" s="142"/>
      <c r="H74" s="143"/>
      <c r="I74" s="159"/>
      <c r="J74" s="146"/>
      <c r="K74" s="145"/>
      <c r="L74" s="145"/>
      <c r="M74" s="146"/>
      <c r="N74" s="152"/>
      <c r="O74" s="146"/>
      <c r="P74" s="55"/>
      <c r="Q74" s="55"/>
      <c r="R74" s="55"/>
      <c r="S74" s="55"/>
    </row>
    <row r="75" spans="1:19" s="26" customFormat="1" x14ac:dyDescent="0.25">
      <c r="A75" s="61"/>
      <c r="B75" s="134"/>
      <c r="C75" s="146"/>
      <c r="D75" s="158"/>
      <c r="E75" s="142"/>
      <c r="F75" s="152"/>
      <c r="G75" s="142"/>
      <c r="H75" s="143"/>
      <c r="I75" s="159"/>
      <c r="J75" s="146"/>
      <c r="K75" s="145"/>
      <c r="L75" s="145"/>
      <c r="M75" s="146"/>
      <c r="N75" s="152"/>
      <c r="O75" s="146"/>
      <c r="P75" s="55"/>
      <c r="Q75" s="55"/>
      <c r="R75" s="55"/>
      <c r="S75" s="55"/>
    </row>
    <row r="76" spans="1:19" s="26" customFormat="1" x14ac:dyDescent="0.25">
      <c r="A76" s="61"/>
      <c r="B76" s="134"/>
      <c r="C76" s="146"/>
      <c r="D76" s="158"/>
      <c r="E76" s="142"/>
      <c r="F76" s="152"/>
      <c r="G76" s="142"/>
      <c r="H76" s="143"/>
      <c r="I76" s="159"/>
      <c r="J76" s="146"/>
      <c r="K76" s="145"/>
      <c r="L76" s="145"/>
      <c r="M76" s="146"/>
      <c r="N76" s="152"/>
      <c r="O76" s="146"/>
      <c r="P76" s="55"/>
      <c r="Q76" s="55"/>
      <c r="R76" s="55"/>
      <c r="S76" s="55"/>
    </row>
    <row r="77" spans="1:19" s="48" customFormat="1" x14ac:dyDescent="0.25">
      <c r="A77" s="61"/>
      <c r="B77" s="134"/>
      <c r="C77" s="146"/>
      <c r="D77" s="158"/>
      <c r="E77" s="142"/>
      <c r="F77" s="152"/>
      <c r="G77" s="142"/>
      <c r="H77" s="143"/>
      <c r="I77" s="146"/>
      <c r="J77" s="146"/>
      <c r="K77" s="146"/>
      <c r="L77" s="146"/>
      <c r="M77" s="146"/>
      <c r="N77" s="146"/>
      <c r="O77" s="146"/>
      <c r="P77" s="60"/>
      <c r="Q77" s="60"/>
      <c r="R77" s="60"/>
      <c r="S77" s="60"/>
    </row>
    <row r="78" spans="1:19" s="88" customFormat="1" x14ac:dyDescent="0.25">
      <c r="A78" s="105"/>
      <c r="B78" s="135"/>
      <c r="C78" s="160"/>
      <c r="D78" s="161"/>
      <c r="E78" s="162"/>
      <c r="F78" s="162"/>
      <c r="G78" s="162"/>
      <c r="H78" s="143"/>
      <c r="I78" s="163"/>
      <c r="J78" s="141"/>
      <c r="K78" s="141"/>
      <c r="L78" s="141"/>
      <c r="M78" s="141"/>
      <c r="N78" s="142"/>
      <c r="O78" s="143"/>
      <c r="P78" s="71"/>
      <c r="Q78" s="71"/>
      <c r="R78" s="71"/>
      <c r="S78" s="71"/>
    </row>
    <row r="79" spans="1:19" s="26" customFormat="1" x14ac:dyDescent="0.25">
      <c r="A79" s="50"/>
      <c r="B79" s="136"/>
      <c r="C79" s="146"/>
      <c r="D79" s="146"/>
      <c r="E79" s="142"/>
      <c r="F79" s="152"/>
      <c r="G79" s="142"/>
      <c r="H79" s="143"/>
      <c r="I79" s="146"/>
      <c r="J79" s="146"/>
      <c r="K79" s="146"/>
      <c r="L79" s="146"/>
      <c r="M79" s="146"/>
      <c r="N79" s="146"/>
      <c r="O79" s="146"/>
      <c r="P79" s="55"/>
      <c r="Q79" s="55"/>
      <c r="R79" s="55"/>
      <c r="S79" s="55"/>
    </row>
    <row r="80" spans="1:19" s="26" customFormat="1" x14ac:dyDescent="0.25">
      <c r="A80" s="50"/>
      <c r="B80" s="136"/>
      <c r="C80" s="146"/>
      <c r="D80" s="146"/>
      <c r="E80" s="142"/>
      <c r="F80" s="152"/>
      <c r="G80" s="142"/>
      <c r="H80" s="143"/>
      <c r="I80" s="146"/>
      <c r="J80" s="146"/>
      <c r="K80" s="146"/>
      <c r="L80" s="146"/>
      <c r="M80" s="146"/>
      <c r="N80" s="146"/>
      <c r="O80" s="146"/>
      <c r="P80" s="55"/>
      <c r="Q80" s="55"/>
      <c r="R80" s="55"/>
      <c r="S80" s="55"/>
    </row>
    <row r="81" spans="1:19" s="26" customFormat="1" x14ac:dyDescent="0.25">
      <c r="A81" s="50"/>
      <c r="B81" s="136"/>
      <c r="C81" s="146"/>
      <c r="D81" s="146"/>
      <c r="E81" s="142"/>
      <c r="F81" s="152"/>
      <c r="G81" s="142"/>
      <c r="H81" s="143"/>
      <c r="I81" s="146"/>
      <c r="J81" s="146"/>
      <c r="K81" s="146"/>
      <c r="L81" s="146"/>
      <c r="M81" s="146"/>
      <c r="N81" s="146"/>
      <c r="O81" s="146"/>
      <c r="P81" s="55"/>
      <c r="Q81" s="55"/>
      <c r="R81" s="55"/>
      <c r="S81" s="55"/>
    </row>
    <row r="82" spans="1:19" s="26" customFormat="1" x14ac:dyDescent="0.25">
      <c r="A82" s="50"/>
      <c r="B82" s="136"/>
      <c r="C82" s="146"/>
      <c r="D82" s="146"/>
      <c r="E82" s="142"/>
      <c r="F82" s="152"/>
      <c r="G82" s="142"/>
      <c r="H82" s="143"/>
      <c r="I82" s="146"/>
      <c r="J82" s="146"/>
      <c r="K82" s="146"/>
      <c r="L82" s="146"/>
      <c r="M82" s="146"/>
      <c r="N82" s="146"/>
      <c r="O82" s="146"/>
      <c r="P82" s="55"/>
      <c r="Q82" s="55"/>
      <c r="R82" s="55"/>
      <c r="S82" s="55"/>
    </row>
    <row r="83" spans="1:19" s="88" customFormat="1" x14ac:dyDescent="0.25">
      <c r="A83" s="105"/>
      <c r="B83" s="135"/>
      <c r="C83" s="160"/>
      <c r="D83" s="161"/>
      <c r="E83" s="162"/>
      <c r="F83" s="162"/>
      <c r="G83" s="162"/>
      <c r="H83" s="143"/>
      <c r="I83" s="163"/>
      <c r="J83" s="141"/>
      <c r="K83" s="141"/>
      <c r="L83" s="141"/>
      <c r="M83" s="141"/>
      <c r="N83" s="142"/>
      <c r="O83" s="143"/>
      <c r="P83" s="71"/>
      <c r="Q83" s="71"/>
      <c r="R83" s="71"/>
      <c r="S83" s="71"/>
    </row>
    <row r="84" spans="1:19" s="26" customFormat="1" x14ac:dyDescent="0.25">
      <c r="A84" s="50"/>
      <c r="B84" s="136"/>
      <c r="C84" s="146"/>
      <c r="D84" s="146"/>
      <c r="E84" s="142"/>
      <c r="F84" s="152"/>
      <c r="G84" s="142"/>
      <c r="H84" s="143"/>
      <c r="I84" s="146"/>
      <c r="J84" s="146"/>
      <c r="K84" s="146"/>
      <c r="L84" s="146"/>
      <c r="M84" s="146"/>
      <c r="N84" s="146"/>
      <c r="O84" s="146"/>
      <c r="P84" s="55"/>
      <c r="Q84" s="55"/>
      <c r="R84" s="55"/>
      <c r="S84" s="55"/>
    </row>
    <row r="85" spans="1:19" s="26" customFormat="1" x14ac:dyDescent="0.25">
      <c r="A85" s="50"/>
      <c r="B85" s="136"/>
      <c r="C85" s="146"/>
      <c r="D85" s="146"/>
      <c r="E85" s="142"/>
      <c r="F85" s="152"/>
      <c r="G85" s="142"/>
      <c r="H85" s="143"/>
      <c r="I85" s="146"/>
      <c r="J85" s="146"/>
      <c r="K85" s="146"/>
      <c r="L85" s="146"/>
      <c r="M85" s="146"/>
      <c r="N85" s="146"/>
      <c r="O85" s="146"/>
      <c r="P85" s="55"/>
      <c r="Q85" s="55"/>
      <c r="R85" s="55"/>
      <c r="S85" s="55"/>
    </row>
    <row r="86" spans="1:19" s="26" customFormat="1" x14ac:dyDescent="0.25">
      <c r="A86" s="50"/>
      <c r="B86" s="136"/>
      <c r="C86" s="146"/>
      <c r="D86" s="146"/>
      <c r="E86" s="142"/>
      <c r="F86" s="152"/>
      <c r="G86" s="142"/>
      <c r="H86" s="143"/>
      <c r="I86" s="146"/>
      <c r="J86" s="146"/>
      <c r="K86" s="146"/>
      <c r="L86" s="146"/>
      <c r="M86" s="146"/>
      <c r="N86" s="146"/>
      <c r="O86" s="146"/>
      <c r="P86" s="55"/>
      <c r="Q86" s="55"/>
      <c r="R86" s="55"/>
      <c r="S86" s="55"/>
    </row>
    <row r="87" spans="1:19" s="26" customFormat="1" x14ac:dyDescent="0.25">
      <c r="A87" s="50"/>
      <c r="B87" s="136"/>
      <c r="C87" s="146"/>
      <c r="D87" s="146"/>
      <c r="E87" s="142"/>
      <c r="F87" s="152"/>
      <c r="G87" s="142"/>
      <c r="H87" s="143"/>
      <c r="I87" s="146"/>
      <c r="J87" s="146"/>
      <c r="K87" s="146"/>
      <c r="L87" s="146"/>
      <c r="M87" s="146"/>
      <c r="N87" s="146"/>
      <c r="O87" s="146"/>
      <c r="P87" s="55"/>
      <c r="Q87" s="55"/>
      <c r="R87" s="55"/>
      <c r="S87" s="55"/>
    </row>
    <row r="88" spans="1:19" s="26" customFormat="1" x14ac:dyDescent="0.25">
      <c r="A88" s="50"/>
      <c r="B88" s="136"/>
      <c r="C88" s="146"/>
      <c r="D88" s="146"/>
      <c r="E88" s="142"/>
      <c r="F88" s="152"/>
      <c r="G88" s="142"/>
      <c r="H88" s="143"/>
      <c r="I88" s="146"/>
      <c r="J88" s="146"/>
      <c r="K88" s="146"/>
      <c r="L88" s="146"/>
      <c r="M88" s="146"/>
      <c r="N88" s="146"/>
      <c r="O88" s="146"/>
      <c r="P88" s="55"/>
      <c r="Q88" s="55"/>
      <c r="R88" s="55"/>
      <c r="S88" s="55"/>
    </row>
    <row r="89" spans="1:19" s="26" customFormat="1" x14ac:dyDescent="0.25">
      <c r="A89" s="50"/>
      <c r="B89" s="54"/>
      <c r="C89" s="137"/>
      <c r="D89" s="137"/>
      <c r="E89" s="138"/>
      <c r="F89" s="64"/>
      <c r="G89" s="138"/>
      <c r="H89" s="139"/>
      <c r="I89" s="137"/>
      <c r="J89" s="137"/>
      <c r="K89" s="137"/>
      <c r="L89" s="137"/>
      <c r="M89" s="137"/>
      <c r="N89" s="137"/>
      <c r="O89" s="55"/>
      <c r="P89" s="55"/>
      <c r="Q89" s="55"/>
      <c r="R89" s="55"/>
      <c r="S89" s="55"/>
    </row>
    <row r="90" spans="1:19" s="26" customFormat="1" x14ac:dyDescent="0.25">
      <c r="A90" s="50"/>
      <c r="B90" s="54"/>
      <c r="C90" s="51"/>
      <c r="D90" s="51"/>
      <c r="E90" s="56"/>
      <c r="F90" s="64"/>
      <c r="G90" s="56"/>
      <c r="H90" s="69"/>
      <c r="I90" s="51"/>
      <c r="J90" s="51"/>
      <c r="K90" s="51"/>
      <c r="L90" s="51"/>
      <c r="M90" s="51"/>
      <c r="N90" s="51"/>
      <c r="O90" s="55"/>
      <c r="P90" s="55"/>
      <c r="Q90" s="55"/>
      <c r="R90" s="55"/>
      <c r="S90" s="55"/>
    </row>
    <row r="91" spans="1:19" s="88" customFormat="1" x14ac:dyDescent="0.25">
      <c r="A91" s="82"/>
      <c r="B91" s="83"/>
      <c r="C91" s="83"/>
      <c r="D91" s="47"/>
      <c r="E91" s="78"/>
      <c r="F91" s="66"/>
      <c r="G91" s="66"/>
      <c r="H91" s="92"/>
      <c r="I91" s="84"/>
      <c r="J91" s="85"/>
      <c r="K91" s="85"/>
      <c r="L91" s="85"/>
      <c r="M91" s="86"/>
      <c r="N91" s="99"/>
    </row>
    <row r="92" spans="1:19" s="26" customFormat="1" x14ac:dyDescent="0.25">
      <c r="A92" s="49"/>
      <c r="B92" s="24"/>
      <c r="C92" s="25"/>
      <c r="D92" s="25"/>
      <c r="E92" s="62"/>
      <c r="F92" s="65"/>
      <c r="G92" s="57"/>
      <c r="H92" s="92"/>
      <c r="I92" s="25"/>
      <c r="J92" s="25"/>
      <c r="K92" s="25"/>
      <c r="L92" s="25"/>
      <c r="M92" s="25"/>
      <c r="N92" s="25"/>
    </row>
    <row r="93" spans="1:19" s="26" customFormat="1" x14ac:dyDescent="0.25">
      <c r="A93" s="49"/>
      <c r="B93" s="24"/>
      <c r="C93" s="25"/>
      <c r="D93" s="25"/>
      <c r="E93" s="62"/>
      <c r="F93" s="65"/>
      <c r="G93" s="57"/>
      <c r="H93" s="92"/>
      <c r="I93" s="25"/>
      <c r="J93" s="25"/>
      <c r="K93" s="25"/>
      <c r="L93" s="25"/>
      <c r="M93" s="25"/>
      <c r="N93" s="25"/>
    </row>
    <row r="94" spans="1:19" s="26" customFormat="1" x14ac:dyDescent="0.25">
      <c r="A94" s="49"/>
      <c r="B94" s="24"/>
      <c r="C94" s="25"/>
      <c r="D94" s="25"/>
      <c r="E94" s="62"/>
      <c r="F94" s="65"/>
      <c r="G94" s="57"/>
      <c r="H94" s="92"/>
      <c r="I94" s="25"/>
      <c r="J94" s="25"/>
      <c r="K94" s="25"/>
      <c r="L94" s="25"/>
      <c r="M94" s="25"/>
      <c r="N94" s="25"/>
    </row>
    <row r="95" spans="1:19" s="26" customFormat="1" x14ac:dyDescent="0.25">
      <c r="A95" s="49"/>
      <c r="B95" s="24"/>
      <c r="C95" s="25"/>
      <c r="D95" s="25"/>
      <c r="E95" s="62"/>
      <c r="F95" s="65"/>
      <c r="G95" s="57"/>
      <c r="H95" s="92"/>
      <c r="I95" s="25"/>
      <c r="J95" s="25"/>
      <c r="K95" s="25"/>
      <c r="L95" s="25"/>
      <c r="M95" s="25"/>
      <c r="N95" s="25"/>
    </row>
    <row r="96" spans="1:19" s="26" customFormat="1" x14ac:dyDescent="0.25">
      <c r="A96" s="49"/>
      <c r="B96" s="24"/>
      <c r="C96" s="25"/>
      <c r="D96" s="25"/>
      <c r="E96" s="62"/>
      <c r="F96" s="65"/>
      <c r="G96" s="57"/>
      <c r="H96" s="92"/>
      <c r="I96" s="25"/>
      <c r="J96" s="25"/>
      <c r="K96" s="25"/>
      <c r="L96" s="25"/>
      <c r="M96" s="25"/>
      <c r="N96" s="25"/>
    </row>
    <row r="97" spans="1:15" s="26" customFormat="1" x14ac:dyDescent="0.25">
      <c r="A97" s="49"/>
      <c r="B97" s="24"/>
      <c r="C97" s="25"/>
      <c r="D97" s="25"/>
      <c r="E97" s="62"/>
      <c r="F97" s="65"/>
      <c r="G97" s="57"/>
      <c r="H97" s="92"/>
      <c r="I97" s="25"/>
      <c r="J97" s="25"/>
      <c r="K97" s="25"/>
      <c r="L97" s="25"/>
      <c r="M97" s="25"/>
      <c r="N97" s="25"/>
    </row>
    <row r="98" spans="1:15" s="26" customFormat="1" x14ac:dyDescent="0.25">
      <c r="A98" s="49"/>
      <c r="B98" s="24"/>
      <c r="C98" s="25"/>
      <c r="D98" s="25"/>
      <c r="E98" s="62"/>
      <c r="F98" s="65"/>
      <c r="G98" s="57"/>
      <c r="H98" s="92"/>
      <c r="I98" s="25"/>
      <c r="J98" s="25"/>
      <c r="K98" s="25"/>
      <c r="L98" s="25"/>
      <c r="M98" s="25"/>
      <c r="N98" s="25"/>
    </row>
    <row r="99" spans="1:15" s="26" customFormat="1" x14ac:dyDescent="0.25">
      <c r="A99" s="49"/>
      <c r="B99" s="24"/>
      <c r="C99" s="25"/>
      <c r="D99" s="25"/>
      <c r="E99" s="62"/>
      <c r="F99" s="65"/>
      <c r="G99" s="57"/>
      <c r="H99" s="92"/>
      <c r="I99" s="25"/>
      <c r="J99" s="25"/>
      <c r="K99" s="25"/>
      <c r="L99" s="25"/>
      <c r="M99" s="25"/>
      <c r="N99" s="25"/>
    </row>
    <row r="100" spans="1:15" s="53" customFormat="1" x14ac:dyDescent="0.25">
      <c r="A100" s="50"/>
      <c r="B100" s="54"/>
      <c r="C100" s="51"/>
      <c r="D100" s="51"/>
      <c r="E100" s="63"/>
      <c r="F100" s="64"/>
      <c r="G100" s="57"/>
      <c r="H100" s="92"/>
      <c r="I100" s="52"/>
      <c r="J100" s="52"/>
      <c r="K100" s="52"/>
      <c r="L100" s="52"/>
      <c r="M100" s="52"/>
      <c r="N100" s="52"/>
    </row>
    <row r="101" spans="1:15" s="53" customFormat="1" x14ac:dyDescent="0.25">
      <c r="A101" s="50"/>
      <c r="B101" s="54"/>
      <c r="C101" s="51"/>
      <c r="D101" s="51"/>
      <c r="E101" s="63"/>
      <c r="F101" s="64"/>
      <c r="G101" s="80"/>
      <c r="H101" s="92"/>
      <c r="I101" s="52"/>
      <c r="J101" s="52"/>
      <c r="K101" s="52"/>
      <c r="L101" s="52"/>
      <c r="M101" s="52"/>
      <c r="N101" s="52"/>
    </row>
    <row r="102" spans="1:15" s="89" customFormat="1" x14ac:dyDescent="0.25">
      <c r="A102" s="82"/>
      <c r="B102" s="83"/>
      <c r="C102" s="83"/>
      <c r="D102" s="47"/>
      <c r="E102" s="78"/>
      <c r="F102" s="66"/>
      <c r="G102" s="66"/>
      <c r="H102" s="106"/>
      <c r="I102" s="84"/>
      <c r="J102" s="85"/>
      <c r="K102" s="85"/>
      <c r="L102" s="85"/>
      <c r="M102" s="86"/>
      <c r="N102" s="93"/>
    </row>
    <row r="103" spans="1:15" s="26" customFormat="1" x14ac:dyDescent="0.25">
      <c r="A103" s="44"/>
      <c r="B103" s="91"/>
      <c r="C103" s="91"/>
      <c r="D103" s="23"/>
      <c r="E103" s="67"/>
      <c r="F103" s="58"/>
      <c r="G103" s="41"/>
      <c r="H103" s="92"/>
      <c r="I103" s="67"/>
      <c r="J103" s="94"/>
      <c r="K103" s="94"/>
      <c r="L103" s="94"/>
      <c r="M103" s="95"/>
      <c r="N103" s="96"/>
      <c r="O103" s="97"/>
    </row>
    <row r="104" spans="1:15" s="26" customFormat="1" x14ac:dyDescent="0.25">
      <c r="A104" s="44"/>
      <c r="B104" s="91"/>
      <c r="C104" s="91"/>
      <c r="D104" s="23"/>
      <c r="E104" s="67"/>
      <c r="F104" s="58"/>
      <c r="G104" s="41"/>
      <c r="H104" s="92"/>
      <c r="I104" s="67"/>
      <c r="J104" s="94"/>
      <c r="K104" s="94"/>
      <c r="L104" s="94"/>
      <c r="M104" s="95"/>
      <c r="N104" s="96"/>
      <c r="O104" s="97"/>
    </row>
    <row r="105" spans="1:15" s="26" customFormat="1" x14ac:dyDescent="0.25">
      <c r="A105" s="44"/>
      <c r="B105" s="91"/>
      <c r="C105" s="91"/>
      <c r="D105" s="23"/>
      <c r="E105" s="67"/>
      <c r="F105" s="58"/>
      <c r="G105" s="41"/>
      <c r="H105" s="92"/>
      <c r="I105" s="67"/>
      <c r="J105" s="94"/>
      <c r="K105" s="94"/>
      <c r="L105" s="94"/>
      <c r="M105" s="95"/>
      <c r="N105" s="96"/>
      <c r="O105" s="97"/>
    </row>
    <row r="106" spans="1:15" s="26" customFormat="1" x14ac:dyDescent="0.25">
      <c r="A106" s="44"/>
      <c r="B106" s="91"/>
      <c r="C106" s="91"/>
      <c r="D106" s="23"/>
      <c r="E106" s="67"/>
      <c r="F106" s="58"/>
      <c r="G106" s="41"/>
      <c r="H106" s="92"/>
      <c r="I106" s="67"/>
      <c r="J106" s="94"/>
      <c r="K106" s="94"/>
      <c r="L106" s="94"/>
      <c r="M106" s="95"/>
      <c r="N106" s="96"/>
      <c r="O106" s="97"/>
    </row>
    <row r="107" spans="1:15" s="26" customFormat="1" ht="27.95" customHeight="1" x14ac:dyDescent="0.25">
      <c r="A107" s="44"/>
      <c r="B107" s="91"/>
      <c r="C107" s="91"/>
      <c r="D107" s="23"/>
      <c r="E107" s="67"/>
      <c r="F107" s="58"/>
      <c r="G107" s="41"/>
      <c r="H107" s="92"/>
      <c r="I107" s="67"/>
      <c r="J107" s="94"/>
      <c r="K107" s="94"/>
      <c r="L107" s="94"/>
      <c r="M107" s="98"/>
      <c r="N107" s="98"/>
      <c r="O107" s="97"/>
    </row>
    <row r="108" spans="1:15" s="26" customFormat="1" x14ac:dyDescent="0.25">
      <c r="A108" s="44"/>
      <c r="B108" s="91"/>
      <c r="C108" s="91"/>
      <c r="D108" s="23"/>
      <c r="E108" s="67"/>
      <c r="F108" s="58"/>
      <c r="G108" s="41"/>
      <c r="H108" s="92"/>
      <c r="I108" s="67"/>
      <c r="J108" s="94"/>
      <c r="K108" s="94"/>
      <c r="L108" s="94"/>
      <c r="M108" s="98"/>
      <c r="N108" s="98"/>
      <c r="O108" s="97"/>
    </row>
    <row r="109" spans="1:15" s="89" customFormat="1" x14ac:dyDescent="0.25">
      <c r="A109" s="82"/>
      <c r="B109" s="83"/>
      <c r="C109" s="83"/>
      <c r="D109" s="47"/>
      <c r="E109" s="78"/>
      <c r="F109" s="66"/>
      <c r="G109" s="66"/>
      <c r="H109" s="106"/>
      <c r="I109" s="84"/>
      <c r="J109" s="85"/>
      <c r="K109" s="85"/>
      <c r="L109" s="85"/>
      <c r="M109" s="86"/>
      <c r="N109" s="99"/>
    </row>
    <row r="110" spans="1:15" s="26" customFormat="1" x14ac:dyDescent="0.25">
      <c r="A110" s="44"/>
      <c r="B110" s="24"/>
      <c r="C110" s="24"/>
      <c r="D110" s="23"/>
      <c r="E110" s="67"/>
      <c r="F110" s="58"/>
      <c r="G110" s="57"/>
      <c r="H110" s="92"/>
      <c r="I110" s="67"/>
      <c r="J110" s="100"/>
      <c r="K110" s="98"/>
      <c r="L110" s="98"/>
      <c r="M110" s="98"/>
      <c r="N110" s="98"/>
      <c r="O110" s="97"/>
    </row>
    <row r="111" spans="1:15" s="26" customFormat="1" x14ac:dyDescent="0.25">
      <c r="A111" s="44"/>
      <c r="B111" s="24"/>
      <c r="C111" s="24"/>
      <c r="D111" s="23"/>
      <c r="E111" s="67"/>
      <c r="F111" s="58"/>
      <c r="G111" s="57"/>
      <c r="H111" s="92"/>
      <c r="I111" s="67"/>
      <c r="J111" s="100"/>
      <c r="K111" s="98"/>
      <c r="L111" s="98"/>
      <c r="M111" s="98"/>
      <c r="N111" s="98"/>
      <c r="O111" s="97"/>
    </row>
    <row r="112" spans="1:15" s="26" customFormat="1" x14ac:dyDescent="0.25">
      <c r="A112" s="44"/>
      <c r="B112" s="24"/>
      <c r="C112" s="24"/>
      <c r="D112" s="23"/>
      <c r="E112" s="67"/>
      <c r="F112" s="58"/>
      <c r="G112" s="57"/>
      <c r="H112" s="92"/>
      <c r="I112" s="67"/>
      <c r="J112" s="100"/>
      <c r="K112" s="98"/>
      <c r="L112" s="98"/>
      <c r="M112" s="98"/>
      <c r="N112" s="98"/>
      <c r="O112" s="97"/>
    </row>
    <row r="113" spans="1:15" s="26" customFormat="1" x14ac:dyDescent="0.25">
      <c r="A113" s="44"/>
      <c r="B113" s="24"/>
      <c r="C113" s="24"/>
      <c r="D113" s="23"/>
      <c r="E113" s="67"/>
      <c r="F113" s="58"/>
      <c r="G113" s="57"/>
      <c r="H113" s="92"/>
      <c r="I113" s="70"/>
      <c r="J113" s="98"/>
      <c r="K113" s="94"/>
      <c r="L113" s="94"/>
      <c r="M113" s="98"/>
      <c r="N113" s="98"/>
      <c r="O113" s="97"/>
    </row>
    <row r="114" spans="1:15" s="26" customFormat="1" x14ac:dyDescent="0.25">
      <c r="A114" s="44"/>
      <c r="B114" s="98"/>
      <c r="C114" s="98"/>
      <c r="D114" s="23"/>
      <c r="E114" s="70"/>
      <c r="F114" s="58"/>
      <c r="G114" s="57"/>
      <c r="H114" s="92"/>
      <c r="I114" s="70"/>
      <c r="J114" s="94"/>
      <c r="K114" s="94"/>
      <c r="L114" s="94"/>
      <c r="M114" s="98"/>
      <c r="N114" s="98"/>
      <c r="O114" s="97"/>
    </row>
    <row r="115" spans="1:15" x14ac:dyDescent="0.25">
      <c r="A115" s="82"/>
      <c r="B115" s="83"/>
      <c r="C115" s="83"/>
      <c r="D115" s="47"/>
      <c r="E115" s="78"/>
      <c r="F115" s="66"/>
      <c r="G115" s="66"/>
      <c r="H115" s="106"/>
      <c r="I115" s="84"/>
      <c r="J115" s="85"/>
      <c r="K115" s="85"/>
      <c r="L115" s="85"/>
      <c r="M115" s="86"/>
      <c r="N115" s="87"/>
    </row>
    <row r="116" spans="1:15" x14ac:dyDescent="0.25">
      <c r="A116" s="44"/>
      <c r="B116" s="91"/>
      <c r="C116" s="91"/>
      <c r="D116" s="23"/>
      <c r="E116" s="45"/>
      <c r="F116" s="58"/>
      <c r="G116" s="41"/>
      <c r="H116" s="92"/>
      <c r="I116" s="101"/>
      <c r="J116" s="94"/>
      <c r="K116" s="94"/>
      <c r="L116" s="94"/>
      <c r="M116" s="95"/>
      <c r="N116" s="96"/>
    </row>
    <row r="117" spans="1:15" x14ac:dyDescent="0.25">
      <c r="A117" s="44"/>
      <c r="B117" s="91"/>
      <c r="C117" s="91"/>
      <c r="D117" s="23"/>
      <c r="E117" s="45"/>
      <c r="F117" s="58"/>
      <c r="G117" s="41"/>
      <c r="H117" s="92"/>
      <c r="I117" s="101"/>
      <c r="J117" s="94"/>
      <c r="K117" s="94"/>
      <c r="L117" s="94"/>
      <c r="M117" s="95"/>
      <c r="N117" s="96"/>
    </row>
    <row r="118" spans="1:15" x14ac:dyDescent="0.25">
      <c r="A118" s="44"/>
      <c r="B118" s="91"/>
      <c r="C118" s="91"/>
      <c r="D118" s="23"/>
      <c r="E118" s="45"/>
      <c r="F118" s="58"/>
      <c r="G118" s="41"/>
      <c r="H118" s="92"/>
      <c r="I118" s="101"/>
      <c r="J118" s="94"/>
      <c r="K118" s="94"/>
      <c r="L118" s="94"/>
      <c r="M118" s="95"/>
      <c r="N118" s="96"/>
    </row>
    <row r="119" spans="1:15" x14ac:dyDescent="0.25">
      <c r="A119" s="44"/>
      <c r="B119" s="91"/>
      <c r="C119" s="91"/>
      <c r="D119" s="23"/>
      <c r="E119" s="45"/>
      <c r="F119" s="58"/>
      <c r="G119" s="41"/>
      <c r="H119" s="92"/>
      <c r="I119" s="25"/>
      <c r="J119" s="25"/>
      <c r="K119" s="25"/>
      <c r="L119" s="25"/>
      <c r="M119" s="25"/>
      <c r="N119" s="25"/>
    </row>
    <row r="120" spans="1:15" x14ac:dyDescent="0.25">
      <c r="A120" s="44"/>
      <c r="B120" s="91"/>
      <c r="C120" s="91"/>
      <c r="D120" s="23"/>
      <c r="E120" s="45"/>
      <c r="F120" s="58"/>
      <c r="G120" s="41"/>
      <c r="H120" s="92"/>
      <c r="I120" s="25"/>
      <c r="J120" s="25"/>
      <c r="K120" s="25"/>
      <c r="L120" s="25"/>
      <c r="M120" s="25"/>
      <c r="N120" s="25"/>
    </row>
    <row r="121" spans="1:15" x14ac:dyDescent="0.25">
      <c r="A121" s="49"/>
      <c r="B121" s="91"/>
      <c r="C121" s="91"/>
      <c r="D121" s="23"/>
      <c r="E121" s="45"/>
      <c r="F121" s="58"/>
      <c r="G121" s="41"/>
      <c r="H121" s="92"/>
      <c r="I121" s="25"/>
      <c r="J121" s="25"/>
      <c r="K121" s="25"/>
      <c r="L121" s="25"/>
      <c r="M121" s="25"/>
      <c r="N121" s="25"/>
    </row>
    <row r="122" spans="1:15" x14ac:dyDescent="0.25">
      <c r="A122" s="49"/>
      <c r="B122" s="91"/>
      <c r="C122" s="91"/>
      <c r="D122" s="23"/>
      <c r="E122" s="45"/>
      <c r="F122" s="58"/>
      <c r="G122" s="41"/>
      <c r="H122" s="92"/>
      <c r="I122" s="25"/>
      <c r="J122" s="25"/>
      <c r="K122" s="25"/>
      <c r="L122" s="25"/>
      <c r="M122" s="25"/>
      <c r="N122" s="25"/>
    </row>
    <row r="123" spans="1:15" x14ac:dyDescent="0.25">
      <c r="A123" s="49"/>
      <c r="B123" s="91"/>
      <c r="C123" s="91"/>
      <c r="D123" s="23"/>
      <c r="E123" s="45"/>
      <c r="F123" s="58"/>
      <c r="G123" s="41"/>
      <c r="H123" s="92"/>
      <c r="I123" s="25"/>
      <c r="J123" s="25"/>
      <c r="K123" s="25"/>
      <c r="L123" s="25"/>
      <c r="M123" s="25"/>
      <c r="N123" s="25"/>
    </row>
    <row r="124" spans="1:15" x14ac:dyDescent="0.25">
      <c r="A124" s="82"/>
      <c r="B124" s="83"/>
      <c r="C124" s="83"/>
      <c r="D124" s="47"/>
      <c r="E124" s="78"/>
      <c r="F124" s="66"/>
      <c r="G124" s="66"/>
      <c r="H124" s="92"/>
      <c r="I124" s="84"/>
      <c r="J124" s="85"/>
      <c r="K124" s="85"/>
      <c r="L124" s="85"/>
      <c r="M124" s="86"/>
      <c r="N124" s="87"/>
    </row>
    <row r="125" spans="1:15" x14ac:dyDescent="0.25">
      <c r="A125" s="44"/>
      <c r="B125" s="91"/>
      <c r="C125" s="91"/>
      <c r="D125" s="23"/>
      <c r="E125" s="45"/>
      <c r="F125" s="58"/>
      <c r="G125" s="41"/>
      <c r="H125" s="23"/>
      <c r="I125" s="101"/>
      <c r="J125" s="94"/>
      <c r="K125" s="94"/>
      <c r="L125" s="94"/>
      <c r="M125" s="95"/>
      <c r="N125" s="96"/>
    </row>
    <row r="126" spans="1:15" s="88" customFormat="1" x14ac:dyDescent="0.25">
      <c r="A126" s="82"/>
      <c r="B126" s="83"/>
      <c r="C126" s="83"/>
      <c r="D126" s="47"/>
      <c r="E126" s="78"/>
      <c r="F126" s="66"/>
      <c r="G126" s="66"/>
      <c r="H126" s="92"/>
      <c r="I126" s="84"/>
      <c r="J126" s="85"/>
      <c r="K126" s="85"/>
      <c r="L126" s="85"/>
      <c r="M126" s="86"/>
      <c r="N126" s="87"/>
    </row>
    <row r="127" spans="1:15" s="26" customFormat="1" x14ac:dyDescent="0.25">
      <c r="A127" s="44"/>
      <c r="B127" s="91"/>
      <c r="C127" s="91"/>
      <c r="D127" s="23"/>
      <c r="E127" s="45"/>
      <c r="F127" s="58"/>
      <c r="G127" s="41"/>
      <c r="H127" s="23"/>
      <c r="I127" s="101"/>
      <c r="J127" s="94"/>
      <c r="K127" s="94"/>
      <c r="L127" s="94"/>
      <c r="M127" s="95"/>
      <c r="N127" s="96"/>
      <c r="O127" s="97"/>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C7" zoomScale="115" zoomScaleNormal="115" workbookViewId="0">
      <selection activeCell="G11" sqref="G11"/>
    </sheetView>
  </sheetViews>
  <sheetFormatPr defaultColWidth="10.85546875" defaultRowHeight="12.75" x14ac:dyDescent="0.25"/>
  <cols>
    <col min="1" max="1" width="16.42578125" style="122" customWidth="1"/>
    <col min="2" max="3" width="15.42578125" style="122" customWidth="1"/>
    <col min="4" max="4" width="16.85546875" style="122" customWidth="1"/>
    <col min="5" max="5" width="17" style="122" customWidth="1"/>
    <col min="6" max="7" width="22.42578125" style="122" customWidth="1"/>
    <col min="8" max="8" width="16.28515625" style="122" customWidth="1"/>
    <col min="9" max="9" width="15.42578125" style="122" customWidth="1"/>
    <col min="10" max="10" width="23" style="122" customWidth="1"/>
    <col min="11" max="12" width="10.85546875" style="107"/>
    <col min="13" max="13" width="14" style="107" customWidth="1"/>
    <col min="14" max="16384" width="10.85546875" style="107"/>
  </cols>
  <sheetData>
    <row r="1" spans="1:13" ht="38.25" x14ac:dyDescent="0.25">
      <c r="A1" s="228" t="s">
        <v>2</v>
      </c>
      <c r="B1" s="229" t="s">
        <v>8</v>
      </c>
      <c r="C1" s="229" t="s">
        <v>417</v>
      </c>
      <c r="D1" s="229" t="s">
        <v>34</v>
      </c>
      <c r="E1" s="230" t="s">
        <v>35</v>
      </c>
      <c r="F1" s="230" t="s">
        <v>87</v>
      </c>
      <c r="G1" s="231" t="s">
        <v>89</v>
      </c>
      <c r="H1" s="229" t="s">
        <v>418</v>
      </c>
      <c r="I1" s="232" t="s">
        <v>36</v>
      </c>
      <c r="J1" s="233" t="s">
        <v>74</v>
      </c>
      <c r="L1" s="164" t="s">
        <v>66</v>
      </c>
      <c r="M1" s="217"/>
    </row>
    <row r="2" spans="1:13" ht="15" x14ac:dyDescent="0.25">
      <c r="A2" s="121" t="s">
        <v>42</v>
      </c>
      <c r="B2" s="121" t="s">
        <v>14</v>
      </c>
      <c r="C2" s="234">
        <f>Lydia!G4</f>
        <v>-157300</v>
      </c>
      <c r="D2" s="235">
        <f>'Personal Recieved'!D6+'Balance UGX'!M2</f>
        <v>2594600</v>
      </c>
      <c r="E2" s="235">
        <f>GETPIVOTDATA("Sum of Spent  in national currency (UGX)",'Personal Costs'!$A$3,"Name","Lydia")</f>
        <v>1792100</v>
      </c>
      <c r="F2" s="235"/>
      <c r="G2" s="234"/>
      <c r="H2" s="236">
        <f>Lydia!G89</f>
        <v>645200</v>
      </c>
      <c r="I2" s="237">
        <f>C2+D2-E2+F2-G2</f>
        <v>645200</v>
      </c>
      <c r="J2" s="238">
        <f t="shared" ref="J2:J7" si="0">H2-I2</f>
        <v>0</v>
      </c>
      <c r="K2" s="107" t="s">
        <v>15</v>
      </c>
      <c r="L2" s="121" t="s">
        <v>42</v>
      </c>
      <c r="M2" s="165">
        <f>GETPIVOTDATA("Spent  in national currency (UGX)",'Airtime summary'!$A$20,"Name","Lydia")</f>
        <v>120000</v>
      </c>
    </row>
    <row r="3" spans="1:13" ht="15" x14ac:dyDescent="0.25">
      <c r="A3" s="121" t="s">
        <v>129</v>
      </c>
      <c r="B3" s="121" t="s">
        <v>127</v>
      </c>
      <c r="C3" s="234">
        <v>0</v>
      </c>
      <c r="D3" s="235">
        <f>'Personal Recieved'!D8+'Balance UGX'!M3</f>
        <v>430900</v>
      </c>
      <c r="E3" s="235">
        <f>GETPIVOTDATA("Sum of Spent  in national currency (UGX)",'Personal Costs'!$A$3,"Name","Grace")</f>
        <v>429900</v>
      </c>
      <c r="F3" s="235"/>
      <c r="G3" s="234"/>
      <c r="H3" s="236">
        <f>Grace!G96</f>
        <v>1000</v>
      </c>
      <c r="I3" s="237">
        <f>C3+D3-E3+F3-G3</f>
        <v>1000</v>
      </c>
      <c r="J3" s="238">
        <f t="shared" si="0"/>
        <v>0</v>
      </c>
      <c r="L3" s="121" t="s">
        <v>129</v>
      </c>
      <c r="M3" s="165">
        <f>GETPIVOTDATA("Spent  in national currency (UGX)",'Airtime summary'!$A$20,"Name","Grace")</f>
        <v>80000</v>
      </c>
    </row>
    <row r="4" spans="1:13" ht="15" x14ac:dyDescent="0.25">
      <c r="A4" s="121" t="s">
        <v>337</v>
      </c>
      <c r="B4" s="121" t="s">
        <v>128</v>
      </c>
      <c r="C4" s="234">
        <v>0</v>
      </c>
      <c r="D4" s="235">
        <f>'Personal Recieved'!D11+'Balance UGX'!M4</f>
        <v>335000</v>
      </c>
      <c r="E4" s="235">
        <f>GETPIVOTDATA("Sum of Spent  in national currency (UGX)",'Personal Costs'!$A$3,"Name","i5")</f>
        <v>335000</v>
      </c>
      <c r="F4" s="235"/>
      <c r="G4" s="234"/>
      <c r="H4" s="236">
        <f>'i5'!G72</f>
        <v>0</v>
      </c>
      <c r="I4" s="237">
        <f t="shared" ref="I4:I6" si="1">C4+D4-E4+F4-G4</f>
        <v>0</v>
      </c>
      <c r="J4" s="238">
        <f t="shared" si="0"/>
        <v>0</v>
      </c>
      <c r="L4" s="121" t="s">
        <v>337</v>
      </c>
      <c r="M4" s="165">
        <f>'Airtime summary'!D2</f>
        <v>0</v>
      </c>
    </row>
    <row r="5" spans="1:13" ht="15" x14ac:dyDescent="0.25">
      <c r="A5" s="121" t="s">
        <v>131</v>
      </c>
      <c r="B5" s="121" t="s">
        <v>128</v>
      </c>
      <c r="C5" s="234">
        <v>0</v>
      </c>
      <c r="D5" s="235">
        <f>'Personal Recieved'!D10+'Balance UGX'!M5</f>
        <v>490000</v>
      </c>
      <c r="E5" s="235">
        <f>GETPIVOTDATA("Sum of Spent  in national currency (UGX)",'Personal Costs'!$A$3,"Name","i21")</f>
        <v>490000</v>
      </c>
      <c r="F5" s="235"/>
      <c r="G5" s="234"/>
      <c r="H5" s="236">
        <f>'i21'!G66</f>
        <v>0</v>
      </c>
      <c r="I5" s="237">
        <f t="shared" si="1"/>
        <v>0</v>
      </c>
      <c r="J5" s="238">
        <f t="shared" si="0"/>
        <v>0</v>
      </c>
      <c r="L5" s="121" t="s">
        <v>131</v>
      </c>
      <c r="M5" s="165">
        <f>GETPIVOTDATA("Spent  in national currency (UGX)",'Airtime summary'!$A$20,"Name","i21")</f>
        <v>50000</v>
      </c>
    </row>
    <row r="6" spans="1:13" ht="15" x14ac:dyDescent="0.25">
      <c r="A6" s="121" t="s">
        <v>130</v>
      </c>
      <c r="B6" s="202" t="s">
        <v>128</v>
      </c>
      <c r="C6" s="234">
        <v>0</v>
      </c>
      <c r="D6" s="235">
        <f>'Personal Recieved'!D9+'Balance UGX'!M6</f>
        <v>876000</v>
      </c>
      <c r="E6" s="235">
        <f>GETPIVOTDATA("Sum of Spent  in national currency (UGX)",'Personal Costs'!$A$3,"Name","i35")</f>
        <v>872000</v>
      </c>
      <c r="F6" s="235"/>
      <c r="G6" s="234"/>
      <c r="H6" s="236">
        <f>'i35'!G125</f>
        <v>4000</v>
      </c>
      <c r="I6" s="237">
        <f t="shared" si="1"/>
        <v>4000</v>
      </c>
      <c r="J6" s="238">
        <f t="shared" si="0"/>
        <v>0</v>
      </c>
      <c r="L6" s="121" t="s">
        <v>130</v>
      </c>
      <c r="M6" s="165">
        <f>GETPIVOTDATA("Spent  in national currency (UGX)",'Airtime summary'!$A$20,"Name","i35")</f>
        <v>100000</v>
      </c>
    </row>
    <row r="7" spans="1:13" ht="15" x14ac:dyDescent="0.25">
      <c r="A7" s="121" t="s">
        <v>65</v>
      </c>
      <c r="B7" s="202"/>
      <c r="C7" s="234">
        <f>'Airtime summary'!G4</f>
        <v>0</v>
      </c>
      <c r="D7" s="235">
        <v>0</v>
      </c>
      <c r="E7" s="235">
        <v>0</v>
      </c>
      <c r="F7" s="235"/>
      <c r="G7" s="234"/>
      <c r="H7" s="236">
        <f>'Airtime summary'!G17</f>
        <v>0</v>
      </c>
      <c r="I7" s="237">
        <f>'Airtime summary'!G18</f>
        <v>0</v>
      </c>
      <c r="J7" s="238">
        <f t="shared" si="0"/>
        <v>0</v>
      </c>
      <c r="L7" s="218"/>
      <c r="M7" s="217"/>
    </row>
    <row r="8" spans="1:13" s="108" customFormat="1" ht="15" x14ac:dyDescent="0.25">
      <c r="A8" s="239"/>
      <c r="B8" s="240"/>
      <c r="C8" s="241"/>
      <c r="D8" s="241"/>
      <c r="E8" s="242"/>
      <c r="F8" s="318" t="s">
        <v>88</v>
      </c>
      <c r="G8" s="319" t="s">
        <v>73</v>
      </c>
      <c r="H8" s="241"/>
      <c r="I8" s="243"/>
      <c r="J8" s="238"/>
      <c r="L8"/>
      <c r="M8" s="286">
        <f>SUM(M2:M6)</f>
        <v>350000</v>
      </c>
    </row>
    <row r="9" spans="1:13" x14ac:dyDescent="0.2">
      <c r="A9" s="244" t="s">
        <v>75</v>
      </c>
      <c r="B9" s="245"/>
      <c r="C9" s="246">
        <f>SUM(C2:C8)</f>
        <v>-157300</v>
      </c>
      <c r="D9" s="246">
        <f>SUM(D2:D8)</f>
        <v>4726500</v>
      </c>
      <c r="E9" s="246">
        <f>SUM(E2:E8)</f>
        <v>3919000</v>
      </c>
      <c r="F9" s="245"/>
      <c r="G9" s="247"/>
      <c r="H9" s="248">
        <f>SUM(H2:H8)</f>
        <v>650200</v>
      </c>
      <c r="I9" s="249">
        <f>SUM(I2:I8)</f>
        <v>650200</v>
      </c>
      <c r="J9" s="250"/>
    </row>
    <row r="10" spans="1:13" x14ac:dyDescent="0.2">
      <c r="A10" s="251"/>
      <c r="B10" s="252"/>
      <c r="C10" s="253"/>
      <c r="D10" s="254"/>
      <c r="E10" s="254"/>
      <c r="F10" s="254"/>
      <c r="G10" s="254"/>
      <c r="H10" s="253"/>
      <c r="I10" s="255"/>
      <c r="J10" s="238"/>
    </row>
    <row r="11" spans="1:13" x14ac:dyDescent="0.2">
      <c r="A11" s="256" t="s">
        <v>76</v>
      </c>
      <c r="B11" s="257"/>
      <c r="C11" s="258">
        <f>'Bank reconciliation UGX'!D14</f>
        <v>14484076</v>
      </c>
      <c r="D11" s="296">
        <v>0</v>
      </c>
      <c r="E11" s="258">
        <f>GETPIVOTDATA("Sum of Spent  in national currency (UGX)",'Personal Costs'!$A$3,"Name","BANK UGX")</f>
        <v>154000</v>
      </c>
      <c r="F11" s="258"/>
      <c r="G11" s="258">
        <f>'Bank reconciliation UGX'!E15+'Bank reconciliation UGX'!E17</f>
        <v>10590060</v>
      </c>
      <c r="H11" s="258">
        <f>'Bank reconciliation UGX'!D20</f>
        <v>3740016</v>
      </c>
      <c r="I11" s="259">
        <f>C11+D11-E11+F11-G11</f>
        <v>3740016</v>
      </c>
      <c r="J11" s="238">
        <f>H11-I11</f>
        <v>0</v>
      </c>
    </row>
    <row r="12" spans="1:13" x14ac:dyDescent="0.2">
      <c r="A12" s="256" t="s">
        <v>93</v>
      </c>
      <c r="B12" s="257"/>
      <c r="C12" s="258">
        <f>'UGX-Operational Account'!D14</f>
        <v>643903</v>
      </c>
      <c r="D12" s="296">
        <v>0</v>
      </c>
      <c r="E12" s="258">
        <f>GETPIVOTDATA("Sum of Spent  in national currency (UGX)",'Personal Costs'!$A$3,"Name","Opp UGX")</f>
        <v>5475780</v>
      </c>
      <c r="F12" s="258">
        <f>'UGX-Operational Account'!D15+'UGX-Operational Account'!D22</f>
        <v>10590060</v>
      </c>
      <c r="G12" s="258">
        <f>'UGX-Operational Account'!E16+'UGX-Operational Account'!E23</f>
        <v>4128000</v>
      </c>
      <c r="H12" s="258">
        <f>'UGX-Operational Account'!D27</f>
        <v>1630183</v>
      </c>
      <c r="I12" s="259">
        <f>C12+D12-E12+F12-G12</f>
        <v>1630183</v>
      </c>
      <c r="J12" s="238">
        <f>H12-I12</f>
        <v>0</v>
      </c>
    </row>
    <row r="13" spans="1:13" x14ac:dyDescent="0.2">
      <c r="A13" s="260" t="s">
        <v>77</v>
      </c>
      <c r="B13" s="261"/>
      <c r="C13" s="261">
        <f t="shared" ref="C13:I13" si="2">SUM(C11:C12)</f>
        <v>15127979</v>
      </c>
      <c r="D13" s="261">
        <f t="shared" si="2"/>
        <v>0</v>
      </c>
      <c r="E13" s="443">
        <f t="shared" si="2"/>
        <v>5629780</v>
      </c>
      <c r="F13" s="261">
        <f t="shared" si="2"/>
        <v>10590060</v>
      </c>
      <c r="G13" s="261">
        <f t="shared" si="2"/>
        <v>14718060</v>
      </c>
      <c r="H13" s="261">
        <f t="shared" si="2"/>
        <v>5370199</v>
      </c>
      <c r="I13" s="262">
        <f t="shared" si="2"/>
        <v>5370199</v>
      </c>
      <c r="J13" s="263">
        <f>H13-I13</f>
        <v>0</v>
      </c>
    </row>
    <row r="14" spans="1:13" x14ac:dyDescent="0.2">
      <c r="A14" s="264" t="s">
        <v>78</v>
      </c>
      <c r="B14" s="265"/>
      <c r="C14" s="265"/>
      <c r="D14" s="326"/>
      <c r="E14" s="442"/>
      <c r="F14" s="265"/>
      <c r="G14" s="265"/>
      <c r="H14" s="265"/>
      <c r="I14" s="266"/>
      <c r="J14" s="267"/>
    </row>
    <row r="15" spans="1:13" ht="13.5" thickBot="1" x14ac:dyDescent="0.25">
      <c r="A15" s="268"/>
      <c r="B15" s="269"/>
      <c r="C15" s="269"/>
      <c r="D15" s="269"/>
      <c r="E15" s="269"/>
      <c r="F15" s="269"/>
      <c r="G15" s="269"/>
      <c r="H15" s="269"/>
      <c r="I15" s="270"/>
      <c r="J15" s="238"/>
    </row>
    <row r="16" spans="1:13" ht="13.5" thickBot="1" x14ac:dyDescent="0.25">
      <c r="A16" s="271" t="s">
        <v>79</v>
      </c>
      <c r="B16" s="272"/>
      <c r="C16" s="272"/>
      <c r="D16" s="272"/>
      <c r="E16" s="272">
        <f>E9+E13</f>
        <v>9548780</v>
      </c>
      <c r="F16" s="272"/>
      <c r="G16" s="272"/>
      <c r="H16" s="272"/>
      <c r="I16" s="273"/>
      <c r="J16" s="274"/>
    </row>
    <row r="17" spans="1:11" x14ac:dyDescent="0.2">
      <c r="A17" s="275"/>
      <c r="B17" s="276"/>
      <c r="C17" s="276"/>
      <c r="D17" s="276"/>
      <c r="E17" s="276"/>
      <c r="F17" s="276"/>
      <c r="G17" s="276">
        <f>G13-F18</f>
        <v>10590060</v>
      </c>
      <c r="H17" s="276"/>
      <c r="I17" s="277"/>
      <c r="J17" s="238"/>
    </row>
    <row r="18" spans="1:11" ht="15.75" x14ac:dyDescent="0.25">
      <c r="A18" s="278" t="s">
        <v>37</v>
      </c>
      <c r="B18" s="279"/>
      <c r="C18" s="280">
        <f>'UGX Cash Box June'!G3</f>
        <v>2092786</v>
      </c>
      <c r="D18" s="281">
        <f>'Personal Recieved'!C14</f>
        <v>178300</v>
      </c>
      <c r="E18" s="281">
        <f>GETPIVOTDATA("Sum of spent in national currency (Ugx)",'Personal Recieved'!$A$4)</f>
        <v>4904800</v>
      </c>
      <c r="F18" s="281">
        <f>'UGX-Operational Account'!E16+'UGX-Operational Account'!E23</f>
        <v>4128000</v>
      </c>
      <c r="G18" s="281">
        <v>0</v>
      </c>
      <c r="H18" s="281">
        <f>'UGX Cash Box June'!G111</f>
        <v>1494286</v>
      </c>
      <c r="I18" s="282">
        <f>C18+D18-E18+F18</f>
        <v>1494286</v>
      </c>
      <c r="J18" s="238">
        <f t="shared" ref="J18" si="3">H18-I18</f>
        <v>0</v>
      </c>
      <c r="K18" s="288"/>
    </row>
    <row r="19" spans="1:11" ht="16.5" thickBot="1" x14ac:dyDescent="0.3">
      <c r="A19" s="283"/>
      <c r="B19" s="284"/>
      <c r="C19" s="284"/>
      <c r="D19" s="284"/>
      <c r="E19" s="284"/>
      <c r="F19" s="284"/>
      <c r="G19" s="284"/>
      <c r="H19" s="284"/>
      <c r="I19" s="284"/>
      <c r="J19" s="441"/>
      <c r="K19" s="289"/>
    </row>
    <row r="20" spans="1:11" ht="15.75" x14ac:dyDescent="0.25">
      <c r="A20" s="219"/>
      <c r="B20" s="220"/>
      <c r="C20" s="220"/>
      <c r="D20" s="677" t="s">
        <v>38</v>
      </c>
      <c r="E20" s="677"/>
      <c r="F20" s="220"/>
      <c r="G20" s="220"/>
      <c r="H20" s="220"/>
      <c r="I20" s="291"/>
      <c r="J20" s="292"/>
      <c r="K20" s="290"/>
    </row>
    <row r="21" spans="1:11" ht="47.25" x14ac:dyDescent="0.25">
      <c r="A21" s="222"/>
      <c r="B21" s="223"/>
      <c r="C21" s="223" t="s">
        <v>421</v>
      </c>
      <c r="D21" s="223" t="s">
        <v>67</v>
      </c>
      <c r="E21" s="223" t="s">
        <v>68</v>
      </c>
      <c r="F21" s="223"/>
      <c r="G21" s="223"/>
      <c r="H21" s="223" t="s">
        <v>422</v>
      </c>
      <c r="I21" s="223" t="s">
        <v>69</v>
      </c>
      <c r="J21" s="224" t="s">
        <v>70</v>
      </c>
    </row>
    <row r="22" spans="1:11" ht="32.25" thickBot="1" x14ac:dyDescent="0.3">
      <c r="A22" s="225" t="s">
        <v>71</v>
      </c>
      <c r="B22" s="226"/>
      <c r="C22" s="226">
        <f>C18+C13+C9</f>
        <v>17063465</v>
      </c>
      <c r="D22" s="226">
        <f>D11</f>
        <v>0</v>
      </c>
      <c r="E22" s="226">
        <f>E16</f>
        <v>9548780</v>
      </c>
      <c r="F22" s="226"/>
      <c r="G22" s="226"/>
      <c r="H22" s="226">
        <f>H18+H13+H9</f>
        <v>7514685</v>
      </c>
      <c r="I22" s="226">
        <f>C22+D22-E22</f>
        <v>7514685</v>
      </c>
      <c r="J22" s="227">
        <f>H22-I22</f>
        <v>0</v>
      </c>
      <c r="K22" s="295"/>
    </row>
    <row r="26" spans="1:11" x14ac:dyDescent="0.25">
      <c r="G26" s="491"/>
    </row>
    <row r="183" spans="1:15" x14ac:dyDescent="0.25">
      <c r="A183" s="287"/>
      <c r="B183" s="287"/>
      <c r="C183" s="287"/>
      <c r="D183" s="287"/>
      <c r="E183" s="287"/>
      <c r="F183" s="287"/>
      <c r="G183" s="287"/>
      <c r="H183" s="287"/>
      <c r="I183" s="287"/>
      <c r="J183" s="287"/>
      <c r="K183" s="325"/>
      <c r="L183" s="325"/>
      <c r="M183" s="325"/>
      <c r="N183" s="325"/>
      <c r="O183" s="325"/>
    </row>
    <row r="184" spans="1:15" x14ac:dyDescent="0.25">
      <c r="A184" s="287"/>
      <c r="B184" s="287"/>
      <c r="C184" s="287"/>
      <c r="D184" s="287"/>
      <c r="E184" s="287"/>
      <c r="F184" s="287"/>
      <c r="G184" s="287"/>
      <c r="H184" s="287"/>
      <c r="I184" s="287"/>
      <c r="J184" s="287"/>
      <c r="K184" s="325"/>
      <c r="L184" s="325"/>
      <c r="M184" s="325"/>
      <c r="N184" s="325"/>
      <c r="O184" s="325"/>
    </row>
    <row r="185" spans="1:15" x14ac:dyDescent="0.25">
      <c r="A185" s="287"/>
      <c r="B185" s="287"/>
      <c r="C185" s="287"/>
      <c r="D185" s="287"/>
      <c r="E185" s="287"/>
      <c r="F185" s="287"/>
      <c r="G185" s="287"/>
      <c r="H185" s="287"/>
      <c r="I185" s="287"/>
      <c r="J185" s="287"/>
      <c r="K185" s="325"/>
      <c r="L185" s="325"/>
      <c r="M185" s="325"/>
      <c r="N185" s="325"/>
      <c r="O185" s="325"/>
    </row>
    <row r="186" spans="1:15" x14ac:dyDescent="0.25">
      <c r="A186" s="287"/>
      <c r="B186" s="287"/>
      <c r="C186" s="287"/>
      <c r="D186" s="287"/>
      <c r="E186" s="287"/>
      <c r="F186" s="287"/>
      <c r="G186" s="287"/>
      <c r="H186" s="287"/>
      <c r="I186" s="287"/>
      <c r="J186" s="287"/>
      <c r="K186" s="325"/>
      <c r="L186" s="325"/>
      <c r="M186" s="325"/>
      <c r="N186" s="325"/>
      <c r="O186" s="325"/>
    </row>
    <row r="187" spans="1:15" x14ac:dyDescent="0.25">
      <c r="A187" s="287"/>
      <c r="B187" s="287"/>
      <c r="C187" s="287"/>
      <c r="D187" s="287"/>
      <c r="E187" s="287"/>
      <c r="F187" s="287"/>
      <c r="G187" s="287"/>
      <c r="H187" s="287"/>
      <c r="I187" s="287"/>
      <c r="J187" s="287"/>
      <c r="K187" s="325"/>
      <c r="L187" s="325"/>
      <c r="M187" s="325"/>
      <c r="N187" s="325"/>
      <c r="O187" s="325"/>
    </row>
    <row r="188" spans="1:15" x14ac:dyDescent="0.25">
      <c r="A188" s="287"/>
      <c r="B188" s="287"/>
      <c r="C188" s="287"/>
      <c r="D188" s="287"/>
      <c r="E188" s="287"/>
      <c r="F188" s="287"/>
      <c r="G188" s="287"/>
      <c r="H188" s="287"/>
      <c r="I188" s="287"/>
      <c r="J188" s="287"/>
      <c r="K188" s="325"/>
      <c r="L188" s="325"/>
      <c r="M188" s="325"/>
      <c r="N188" s="325"/>
      <c r="O188" s="325"/>
    </row>
    <row r="189" spans="1:15" x14ac:dyDescent="0.25">
      <c r="A189" s="287"/>
      <c r="B189" s="287"/>
      <c r="C189" s="287"/>
      <c r="D189" s="287"/>
      <c r="E189" s="287"/>
      <c r="F189" s="287"/>
      <c r="G189" s="287"/>
      <c r="H189" s="287"/>
      <c r="I189" s="287"/>
      <c r="J189" s="287"/>
      <c r="K189" s="325"/>
      <c r="L189" s="325"/>
      <c r="M189" s="325"/>
      <c r="N189" s="325"/>
      <c r="O189" s="325"/>
    </row>
    <row r="190" spans="1:15" x14ac:dyDescent="0.25">
      <c r="A190" s="287"/>
      <c r="B190" s="287"/>
      <c r="C190" s="287"/>
      <c r="D190" s="287"/>
      <c r="E190" s="287"/>
      <c r="F190" s="287"/>
      <c r="G190" s="287"/>
      <c r="H190" s="287"/>
      <c r="I190" s="287"/>
      <c r="J190" s="287"/>
      <c r="K190" s="325"/>
      <c r="L190" s="325"/>
      <c r="M190" s="325"/>
      <c r="N190" s="325"/>
      <c r="O190" s="325"/>
    </row>
    <row r="191" spans="1:15" x14ac:dyDescent="0.25">
      <c r="A191" s="287"/>
      <c r="B191" s="287"/>
      <c r="C191" s="287"/>
      <c r="D191" s="287"/>
      <c r="E191" s="287"/>
      <c r="F191" s="287"/>
      <c r="G191" s="287"/>
      <c r="H191" s="287"/>
      <c r="I191" s="287"/>
      <c r="J191" s="287"/>
      <c r="K191" s="325"/>
      <c r="L191" s="325"/>
      <c r="M191" s="325"/>
      <c r="N191" s="325"/>
      <c r="O191" s="325"/>
    </row>
    <row r="192" spans="1:15" x14ac:dyDescent="0.25">
      <c r="A192" s="287"/>
      <c r="B192" s="287"/>
      <c r="C192" s="287"/>
      <c r="D192" s="287"/>
      <c r="E192" s="287"/>
      <c r="F192" s="287"/>
      <c r="G192" s="287"/>
      <c r="H192" s="287"/>
      <c r="I192" s="287"/>
      <c r="J192" s="287"/>
      <c r="K192" s="325"/>
      <c r="L192" s="325"/>
      <c r="M192" s="325"/>
      <c r="N192" s="325"/>
      <c r="O192" s="325"/>
    </row>
    <row r="193" spans="1:15" x14ac:dyDescent="0.25">
      <c r="A193" s="287"/>
      <c r="B193" s="287"/>
      <c r="C193" s="287"/>
      <c r="D193" s="287"/>
      <c r="E193" s="287"/>
      <c r="F193" s="287"/>
      <c r="G193" s="287"/>
      <c r="H193" s="287"/>
      <c r="I193" s="287"/>
      <c r="J193" s="287"/>
      <c r="K193" s="325"/>
      <c r="L193" s="325"/>
      <c r="M193" s="325"/>
      <c r="N193" s="325"/>
      <c r="O193" s="325"/>
    </row>
    <row r="194" spans="1:15" x14ac:dyDescent="0.25">
      <c r="A194" s="287"/>
      <c r="B194" s="287"/>
      <c r="C194" s="287"/>
      <c r="D194" s="287"/>
      <c r="E194" s="287"/>
      <c r="F194" s="287"/>
      <c r="G194" s="287"/>
      <c r="H194" s="287"/>
      <c r="I194" s="287"/>
      <c r="J194" s="287"/>
      <c r="K194" s="325"/>
      <c r="L194" s="325"/>
      <c r="M194" s="325"/>
      <c r="N194" s="325"/>
      <c r="O194" s="325"/>
    </row>
    <row r="195" spans="1:15" x14ac:dyDescent="0.25">
      <c r="A195" s="287"/>
      <c r="B195" s="287"/>
      <c r="C195" s="287"/>
      <c r="D195" s="287"/>
      <c r="E195" s="287"/>
      <c r="F195" s="287"/>
      <c r="G195" s="287"/>
      <c r="H195" s="287"/>
      <c r="I195" s="287"/>
      <c r="J195" s="287"/>
      <c r="K195" s="325"/>
      <c r="L195" s="325"/>
      <c r="M195" s="325"/>
      <c r="N195" s="325"/>
      <c r="O195" s="325"/>
    </row>
    <row r="196" spans="1:15" x14ac:dyDescent="0.25">
      <c r="A196" s="287"/>
      <c r="B196" s="287"/>
      <c r="C196" s="287"/>
      <c r="D196" s="287"/>
      <c r="E196" s="287"/>
      <c r="F196" s="287"/>
      <c r="G196" s="287"/>
      <c r="H196" s="287"/>
      <c r="I196" s="287"/>
      <c r="J196" s="287"/>
      <c r="K196" s="325"/>
      <c r="L196" s="325"/>
      <c r="M196" s="325"/>
      <c r="N196" s="325"/>
      <c r="O196" s="325"/>
    </row>
    <row r="197" spans="1:15" x14ac:dyDescent="0.25">
      <c r="A197" s="287"/>
      <c r="B197" s="287"/>
      <c r="C197" s="287"/>
      <c r="D197" s="287"/>
      <c r="E197" s="287"/>
      <c r="F197" s="287"/>
      <c r="G197" s="287"/>
      <c r="H197" s="287"/>
      <c r="I197" s="287"/>
      <c r="J197" s="287"/>
      <c r="K197" s="325"/>
      <c r="L197" s="325"/>
      <c r="M197" s="325"/>
      <c r="N197" s="325"/>
      <c r="O197" s="325"/>
    </row>
    <row r="198" spans="1:15" x14ac:dyDescent="0.25">
      <c r="A198" s="287"/>
      <c r="B198" s="287"/>
      <c r="C198" s="287"/>
      <c r="D198" s="287"/>
      <c r="E198" s="287"/>
      <c r="F198" s="287"/>
      <c r="G198" s="287"/>
      <c r="H198" s="287"/>
      <c r="I198" s="287"/>
      <c r="J198" s="287"/>
      <c r="K198" s="325"/>
      <c r="L198" s="325"/>
      <c r="M198" s="325"/>
      <c r="N198" s="325"/>
      <c r="O198" s="325"/>
    </row>
    <row r="199" spans="1:15" x14ac:dyDescent="0.25">
      <c r="A199" s="287"/>
      <c r="B199" s="287"/>
      <c r="C199" s="287"/>
      <c r="D199" s="287"/>
      <c r="E199" s="287"/>
      <c r="F199" s="287"/>
      <c r="G199" s="287"/>
      <c r="H199" s="287"/>
      <c r="I199" s="287"/>
      <c r="J199" s="287"/>
      <c r="K199" s="325"/>
      <c r="L199" s="325"/>
      <c r="M199" s="325"/>
      <c r="N199" s="325"/>
      <c r="O199" s="325"/>
    </row>
    <row r="200" spans="1:15" x14ac:dyDescent="0.25">
      <c r="A200" s="287"/>
      <c r="B200" s="287"/>
      <c r="C200" s="287"/>
      <c r="D200" s="287"/>
      <c r="E200" s="287"/>
      <c r="F200" s="287"/>
      <c r="G200" s="287"/>
      <c r="H200" s="287"/>
      <c r="I200" s="287"/>
      <c r="J200" s="287"/>
      <c r="K200" s="325"/>
      <c r="L200" s="325"/>
      <c r="M200" s="325"/>
      <c r="N200" s="325"/>
      <c r="O200" s="325"/>
    </row>
    <row r="201" spans="1:15" x14ac:dyDescent="0.25">
      <c r="A201" s="287"/>
      <c r="B201" s="287"/>
      <c r="C201" s="287"/>
      <c r="D201" s="287"/>
      <c r="E201" s="287"/>
      <c r="F201" s="287"/>
      <c r="G201" s="287"/>
      <c r="H201" s="287"/>
      <c r="I201" s="287"/>
      <c r="J201" s="287"/>
      <c r="K201" s="325"/>
      <c r="L201" s="325"/>
      <c r="M201" s="325"/>
      <c r="N201" s="325"/>
      <c r="O201" s="325"/>
    </row>
    <row r="202" spans="1:15" x14ac:dyDescent="0.25">
      <c r="A202" s="287"/>
      <c r="B202" s="287"/>
      <c r="C202" s="287"/>
      <c r="D202" s="287"/>
      <c r="E202" s="287"/>
      <c r="F202" s="287"/>
      <c r="G202" s="287"/>
      <c r="H202" s="287"/>
      <c r="I202" s="287"/>
      <c r="J202" s="287"/>
      <c r="K202" s="325"/>
      <c r="L202" s="325"/>
      <c r="M202" s="325"/>
      <c r="N202" s="325"/>
      <c r="O202" s="325"/>
    </row>
    <row r="203" spans="1:15" x14ac:dyDescent="0.25">
      <c r="A203" s="287"/>
      <c r="B203" s="287"/>
      <c r="C203" s="287"/>
      <c r="D203" s="287"/>
      <c r="E203" s="287"/>
      <c r="F203" s="287"/>
      <c r="G203" s="287"/>
      <c r="H203" s="287"/>
      <c r="I203" s="287"/>
      <c r="J203" s="287"/>
      <c r="K203" s="325"/>
      <c r="L203" s="325"/>
      <c r="M203" s="325"/>
      <c r="N203" s="325"/>
      <c r="O203" s="325"/>
    </row>
    <row r="204" spans="1:15" x14ac:dyDescent="0.25">
      <c r="A204" s="287"/>
      <c r="B204" s="287"/>
      <c r="C204" s="287"/>
      <c r="D204" s="287"/>
      <c r="E204" s="287"/>
      <c r="F204" s="287"/>
      <c r="G204" s="287"/>
      <c r="H204" s="287"/>
      <c r="I204" s="287"/>
      <c r="J204" s="287"/>
      <c r="K204" s="325"/>
      <c r="L204" s="325"/>
      <c r="M204" s="325"/>
      <c r="N204" s="325"/>
      <c r="O204" s="325"/>
    </row>
    <row r="205" spans="1:15" x14ac:dyDescent="0.25">
      <c r="A205" s="287"/>
      <c r="B205" s="287"/>
      <c r="C205" s="287"/>
      <c r="D205" s="287"/>
      <c r="E205" s="287"/>
      <c r="F205" s="287"/>
      <c r="G205" s="287"/>
      <c r="H205" s="287"/>
      <c r="I205" s="287"/>
      <c r="J205" s="287"/>
      <c r="K205" s="325"/>
      <c r="L205" s="325"/>
      <c r="M205" s="325"/>
      <c r="N205" s="325"/>
      <c r="O205" s="325"/>
    </row>
    <row r="206" spans="1:15" x14ac:dyDescent="0.25">
      <c r="A206" s="287"/>
      <c r="B206" s="287"/>
      <c r="C206" s="287"/>
      <c r="D206" s="287"/>
      <c r="E206" s="287"/>
      <c r="F206" s="287"/>
      <c r="G206" s="287"/>
      <c r="H206" s="287"/>
      <c r="I206" s="287"/>
      <c r="J206" s="287"/>
      <c r="K206" s="325"/>
      <c r="L206" s="325"/>
      <c r="M206" s="325"/>
      <c r="N206" s="325"/>
      <c r="O206" s="325"/>
    </row>
    <row r="207" spans="1:15" x14ac:dyDescent="0.25">
      <c r="A207" s="287"/>
      <c r="B207" s="287"/>
      <c r="C207" s="287"/>
      <c r="D207" s="287"/>
      <c r="E207" s="287"/>
      <c r="F207" s="287"/>
      <c r="G207" s="287"/>
      <c r="H207" s="287"/>
      <c r="I207" s="287"/>
      <c r="J207" s="287"/>
      <c r="K207" s="325"/>
      <c r="L207" s="325"/>
      <c r="M207" s="325"/>
      <c r="N207" s="325"/>
      <c r="O207" s="325"/>
    </row>
    <row r="208" spans="1:15" x14ac:dyDescent="0.25">
      <c r="A208" s="287"/>
      <c r="B208" s="287"/>
      <c r="C208" s="287"/>
      <c r="D208" s="287"/>
      <c r="E208" s="287"/>
      <c r="F208" s="287"/>
      <c r="G208" s="287"/>
      <c r="H208" s="287"/>
      <c r="I208" s="287"/>
      <c r="J208" s="287"/>
      <c r="K208" s="325"/>
      <c r="L208" s="325"/>
      <c r="M208" s="325"/>
      <c r="N208" s="325"/>
      <c r="O208" s="325"/>
    </row>
    <row r="209" spans="1:15" x14ac:dyDescent="0.25">
      <c r="A209" s="287"/>
      <c r="B209" s="287"/>
      <c r="C209" s="287"/>
      <c r="D209" s="287"/>
      <c r="E209" s="287"/>
      <c r="F209" s="287"/>
      <c r="G209" s="287"/>
      <c r="H209" s="287"/>
      <c r="I209" s="287"/>
      <c r="J209" s="287"/>
      <c r="K209" s="325"/>
      <c r="L209" s="325"/>
      <c r="M209" s="325"/>
      <c r="N209" s="325"/>
      <c r="O209" s="325"/>
    </row>
    <row r="210" spans="1:15" x14ac:dyDescent="0.25">
      <c r="A210" s="287"/>
      <c r="B210" s="287"/>
      <c r="C210" s="287"/>
      <c r="D210" s="287"/>
      <c r="E210" s="287"/>
      <c r="F210" s="287"/>
      <c r="G210" s="287"/>
      <c r="H210" s="287"/>
      <c r="I210" s="287"/>
      <c r="J210" s="287"/>
      <c r="K210" s="325"/>
      <c r="L210" s="325"/>
      <c r="M210" s="325"/>
      <c r="N210" s="325"/>
      <c r="O210" s="325"/>
    </row>
    <row r="211" spans="1:15" x14ac:dyDescent="0.25">
      <c r="A211" s="287"/>
      <c r="B211" s="287"/>
      <c r="C211" s="287"/>
      <c r="D211" s="287"/>
      <c r="E211" s="287"/>
      <c r="F211" s="287"/>
      <c r="G211" s="287"/>
      <c r="H211" s="287"/>
      <c r="I211" s="287"/>
      <c r="J211" s="287"/>
      <c r="K211" s="325"/>
      <c r="L211" s="325"/>
      <c r="M211" s="325"/>
      <c r="N211" s="325"/>
      <c r="O211" s="325"/>
    </row>
    <row r="212" spans="1:15" x14ac:dyDescent="0.25">
      <c r="A212" s="287"/>
      <c r="B212" s="287"/>
      <c r="C212" s="287"/>
      <c r="D212" s="287"/>
      <c r="E212" s="287"/>
      <c r="F212" s="287"/>
      <c r="G212" s="287"/>
      <c r="H212" s="287"/>
      <c r="I212" s="287"/>
      <c r="J212" s="287"/>
      <c r="K212" s="325"/>
      <c r="L212" s="325"/>
      <c r="M212" s="325"/>
      <c r="N212" s="325"/>
      <c r="O212" s="325"/>
    </row>
    <row r="213" spans="1:15" x14ac:dyDescent="0.25">
      <c r="A213" s="287"/>
      <c r="B213" s="287"/>
      <c r="C213" s="287"/>
      <c r="D213" s="287"/>
      <c r="E213" s="287"/>
      <c r="F213" s="287"/>
      <c r="G213" s="287"/>
      <c r="H213" s="287"/>
      <c r="I213" s="287"/>
      <c r="J213" s="287"/>
      <c r="K213" s="325"/>
      <c r="L213" s="325"/>
      <c r="M213" s="325"/>
      <c r="N213" s="325"/>
      <c r="O213" s="325"/>
    </row>
    <row r="214" spans="1:15" x14ac:dyDescent="0.25">
      <c r="A214" s="287"/>
      <c r="B214" s="287"/>
      <c r="C214" s="287"/>
      <c r="D214" s="287"/>
      <c r="E214" s="287"/>
      <c r="F214" s="287"/>
      <c r="G214" s="287"/>
      <c r="H214" s="287"/>
      <c r="I214" s="287"/>
      <c r="J214" s="287"/>
      <c r="K214" s="325"/>
      <c r="L214" s="325"/>
      <c r="M214" s="325"/>
      <c r="N214" s="325"/>
      <c r="O214" s="325"/>
    </row>
    <row r="215" spans="1:15" x14ac:dyDescent="0.25">
      <c r="A215" s="287"/>
      <c r="B215" s="287"/>
      <c r="C215" s="287"/>
      <c r="D215" s="287"/>
      <c r="E215" s="287"/>
      <c r="F215" s="287"/>
      <c r="G215" s="287"/>
      <c r="H215" s="287"/>
      <c r="I215" s="287"/>
      <c r="J215" s="287"/>
      <c r="K215" s="325"/>
      <c r="L215" s="325"/>
      <c r="M215" s="325"/>
      <c r="N215" s="325"/>
      <c r="O215" s="325"/>
    </row>
    <row r="216" spans="1:15" x14ac:dyDescent="0.25">
      <c r="A216" s="287"/>
      <c r="B216" s="287"/>
      <c r="C216" s="287"/>
      <c r="D216" s="287"/>
      <c r="E216" s="287"/>
      <c r="F216" s="287"/>
      <c r="G216" s="287"/>
      <c r="H216" s="287"/>
      <c r="I216" s="287"/>
      <c r="J216" s="287"/>
      <c r="K216" s="325"/>
      <c r="L216" s="325"/>
      <c r="M216" s="325"/>
      <c r="N216" s="325"/>
      <c r="O216" s="325"/>
    </row>
    <row r="217" spans="1:15" x14ac:dyDescent="0.25">
      <c r="A217" s="287"/>
      <c r="B217" s="287"/>
      <c r="C217" s="287"/>
      <c r="D217" s="287"/>
      <c r="E217" s="287"/>
      <c r="F217" s="287"/>
      <c r="G217" s="287"/>
      <c r="H217" s="287"/>
      <c r="I217" s="287"/>
      <c r="J217" s="287"/>
      <c r="K217" s="325"/>
      <c r="L217" s="325"/>
      <c r="M217" s="325"/>
      <c r="N217" s="325"/>
      <c r="O217" s="325"/>
    </row>
    <row r="218" spans="1:15" x14ac:dyDescent="0.25">
      <c r="A218" s="287"/>
      <c r="B218" s="287"/>
      <c r="C218" s="287"/>
      <c r="D218" s="287"/>
      <c r="E218" s="287"/>
      <c r="F218" s="287"/>
      <c r="G218" s="287"/>
      <c r="H218" s="287"/>
      <c r="I218" s="287"/>
      <c r="J218" s="287"/>
      <c r="K218" s="325"/>
      <c r="L218" s="325"/>
      <c r="M218" s="325"/>
      <c r="N218" s="325"/>
      <c r="O218" s="325"/>
    </row>
    <row r="219" spans="1:15" x14ac:dyDescent="0.25">
      <c r="A219" s="287"/>
      <c r="B219" s="287"/>
      <c r="C219" s="287"/>
      <c r="D219" s="287"/>
      <c r="E219" s="287"/>
      <c r="F219" s="287"/>
      <c r="G219" s="287"/>
      <c r="H219" s="287"/>
      <c r="I219" s="287"/>
      <c r="J219" s="287"/>
      <c r="K219" s="325"/>
      <c r="L219" s="325"/>
      <c r="M219" s="325"/>
      <c r="N219" s="325"/>
      <c r="O219" s="325"/>
    </row>
    <row r="220" spans="1:15" x14ac:dyDescent="0.25">
      <c r="A220" s="287"/>
      <c r="B220" s="287"/>
      <c r="C220" s="287"/>
      <c r="D220" s="287"/>
      <c r="E220" s="287"/>
      <c r="F220" s="287"/>
      <c r="G220" s="287"/>
      <c r="H220" s="287"/>
      <c r="I220" s="287"/>
      <c r="J220" s="287"/>
      <c r="K220" s="325"/>
      <c r="L220" s="325"/>
      <c r="M220" s="325"/>
      <c r="N220" s="325"/>
      <c r="O220" s="325"/>
    </row>
    <row r="221" spans="1:15" x14ac:dyDescent="0.25">
      <c r="A221" s="287"/>
      <c r="B221" s="287"/>
      <c r="C221" s="287"/>
      <c r="D221" s="287"/>
      <c r="E221" s="287"/>
      <c r="F221" s="287"/>
      <c r="G221" s="287"/>
      <c r="H221" s="287"/>
      <c r="I221" s="287"/>
      <c r="J221" s="287"/>
      <c r="K221" s="325"/>
      <c r="L221" s="325"/>
      <c r="M221" s="325"/>
      <c r="N221" s="325"/>
      <c r="O221" s="325"/>
    </row>
    <row r="222" spans="1:15" x14ac:dyDescent="0.25">
      <c r="A222" s="287"/>
      <c r="B222" s="287"/>
      <c r="C222" s="287"/>
      <c r="D222" s="287"/>
      <c r="E222" s="287"/>
      <c r="F222" s="287"/>
      <c r="G222" s="287"/>
      <c r="H222" s="287"/>
      <c r="I222" s="287"/>
      <c r="J222" s="287"/>
      <c r="K222" s="325"/>
      <c r="L222" s="325"/>
      <c r="M222" s="325"/>
      <c r="N222" s="325"/>
      <c r="O222" s="325"/>
    </row>
    <row r="223" spans="1:15" x14ac:dyDescent="0.25">
      <c r="A223" s="287"/>
      <c r="B223" s="287"/>
      <c r="C223" s="287"/>
      <c r="D223" s="287"/>
      <c r="E223" s="287"/>
      <c r="F223" s="287"/>
      <c r="G223" s="287"/>
      <c r="H223" s="287"/>
      <c r="I223" s="287"/>
      <c r="J223" s="287"/>
      <c r="K223" s="325"/>
      <c r="L223" s="325"/>
      <c r="M223" s="325"/>
      <c r="N223" s="325"/>
      <c r="O223" s="325"/>
    </row>
    <row r="224" spans="1:15" x14ac:dyDescent="0.25">
      <c r="A224" s="287"/>
      <c r="B224" s="287"/>
      <c r="C224" s="287"/>
      <c r="D224" s="287"/>
      <c r="E224" s="287"/>
      <c r="F224" s="287"/>
      <c r="G224" s="287"/>
      <c r="H224" s="287"/>
      <c r="I224" s="287"/>
      <c r="J224" s="287"/>
      <c r="K224" s="325"/>
      <c r="L224" s="325"/>
      <c r="M224" s="325"/>
      <c r="N224" s="325"/>
      <c r="O224" s="325"/>
    </row>
  </sheetData>
  <mergeCells count="1">
    <mergeCell ref="D20:E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B1" workbookViewId="0">
      <selection activeCell="H18" sqref="H1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28" t="s">
        <v>2</v>
      </c>
      <c r="B1" s="229" t="s">
        <v>8</v>
      </c>
      <c r="C1" s="229" t="s">
        <v>424</v>
      </c>
      <c r="D1" s="229" t="s">
        <v>34</v>
      </c>
      <c r="E1" s="230" t="s">
        <v>35</v>
      </c>
      <c r="F1" s="230" t="s">
        <v>72</v>
      </c>
      <c r="G1" s="231" t="s">
        <v>73</v>
      </c>
      <c r="H1" s="229" t="s">
        <v>418</v>
      </c>
      <c r="I1" s="232" t="s">
        <v>36</v>
      </c>
      <c r="J1" s="233" t="s">
        <v>74</v>
      </c>
      <c r="K1" s="107"/>
    </row>
    <row r="2" spans="1:11" x14ac:dyDescent="0.25">
      <c r="A2" s="121" t="s">
        <v>42</v>
      </c>
      <c r="B2" s="121" t="s">
        <v>14</v>
      </c>
      <c r="C2" s="234">
        <v>0</v>
      </c>
      <c r="D2" s="235">
        <v>0</v>
      </c>
      <c r="E2" s="235">
        <v>0</v>
      </c>
      <c r="F2" s="235"/>
      <c r="G2" s="234"/>
      <c r="H2" s="236">
        <v>0</v>
      </c>
      <c r="I2" s="237">
        <f t="shared" ref="I2:I7" si="0">C2+D2-E2</f>
        <v>0</v>
      </c>
      <c r="J2" s="238">
        <f t="shared" ref="J2:J7" si="1">H2-I2</f>
        <v>0</v>
      </c>
      <c r="K2" s="107" t="s">
        <v>15</v>
      </c>
    </row>
    <row r="3" spans="1:11" x14ac:dyDescent="0.25">
      <c r="A3" s="121" t="s">
        <v>129</v>
      </c>
      <c r="B3" s="121" t="s">
        <v>127</v>
      </c>
      <c r="C3" s="234">
        <v>0</v>
      </c>
      <c r="D3" s="235">
        <v>0</v>
      </c>
      <c r="E3" s="235">
        <v>0</v>
      </c>
      <c r="F3" s="235"/>
      <c r="G3" s="234"/>
      <c r="H3" s="236">
        <v>0</v>
      </c>
      <c r="I3" s="237">
        <f t="shared" si="0"/>
        <v>0</v>
      </c>
      <c r="J3" s="238">
        <f t="shared" si="1"/>
        <v>0</v>
      </c>
      <c r="K3" s="107"/>
    </row>
    <row r="4" spans="1:11" x14ac:dyDescent="0.25">
      <c r="A4" s="121" t="s">
        <v>337</v>
      </c>
      <c r="B4" s="121" t="s">
        <v>128</v>
      </c>
      <c r="C4" s="234">
        <v>0</v>
      </c>
      <c r="D4" s="235">
        <v>0</v>
      </c>
      <c r="E4" s="235">
        <v>0</v>
      </c>
      <c r="F4" s="235"/>
      <c r="G4" s="234"/>
      <c r="H4" s="236">
        <v>0</v>
      </c>
      <c r="I4" s="237">
        <f t="shared" si="0"/>
        <v>0</v>
      </c>
      <c r="J4" s="238">
        <f t="shared" si="1"/>
        <v>0</v>
      </c>
      <c r="K4" s="107"/>
    </row>
    <row r="5" spans="1:11" x14ac:dyDescent="0.25">
      <c r="A5" s="121" t="s">
        <v>131</v>
      </c>
      <c r="B5" s="121" t="s">
        <v>128</v>
      </c>
      <c r="C5" s="234">
        <v>0</v>
      </c>
      <c r="D5" s="235">
        <v>0</v>
      </c>
      <c r="E5" s="235">
        <v>0</v>
      </c>
      <c r="F5" s="235"/>
      <c r="G5" s="234"/>
      <c r="H5" s="236">
        <v>0</v>
      </c>
      <c r="I5" s="237">
        <f t="shared" si="0"/>
        <v>0</v>
      </c>
      <c r="J5" s="238">
        <f t="shared" si="1"/>
        <v>0</v>
      </c>
      <c r="K5" s="107"/>
    </row>
    <row r="6" spans="1:11" x14ac:dyDescent="0.25">
      <c r="A6" s="121" t="s">
        <v>130</v>
      </c>
      <c r="B6" s="202" t="s">
        <v>128</v>
      </c>
      <c r="C6" s="234">
        <v>0</v>
      </c>
      <c r="D6" s="235">
        <v>0</v>
      </c>
      <c r="E6" s="235">
        <v>0</v>
      </c>
      <c r="F6" s="235"/>
      <c r="G6" s="234"/>
      <c r="H6" s="236">
        <v>0</v>
      </c>
      <c r="I6" s="237">
        <f t="shared" si="0"/>
        <v>0</v>
      </c>
      <c r="J6" s="238">
        <f t="shared" si="1"/>
        <v>0</v>
      </c>
      <c r="K6" s="107"/>
    </row>
    <row r="7" spans="1:11" x14ac:dyDescent="0.25">
      <c r="A7" s="121" t="s">
        <v>65</v>
      </c>
      <c r="B7" s="202"/>
      <c r="C7" s="234">
        <v>0</v>
      </c>
      <c r="D7" s="235">
        <v>0</v>
      </c>
      <c r="E7" s="235">
        <v>0</v>
      </c>
      <c r="F7" s="235"/>
      <c r="G7" s="234"/>
      <c r="H7" s="236">
        <v>0</v>
      </c>
      <c r="I7" s="237">
        <f t="shared" si="0"/>
        <v>0</v>
      </c>
      <c r="J7" s="238">
        <f t="shared" si="1"/>
        <v>0</v>
      </c>
      <c r="K7" s="107"/>
    </row>
    <row r="8" spans="1:11" x14ac:dyDescent="0.25">
      <c r="A8" s="239"/>
      <c r="B8" s="240"/>
      <c r="C8" s="241"/>
      <c r="D8" s="241"/>
      <c r="E8" s="242"/>
      <c r="F8" s="242"/>
      <c r="G8" s="241"/>
      <c r="H8" s="241"/>
      <c r="I8" s="243"/>
      <c r="J8" s="238"/>
      <c r="K8" s="108"/>
    </row>
    <row r="9" spans="1:11" x14ac:dyDescent="0.25">
      <c r="A9" s="244" t="s">
        <v>75</v>
      </c>
      <c r="B9" s="245"/>
      <c r="C9" s="246">
        <f>SUM(C2:C8)</f>
        <v>0</v>
      </c>
      <c r="D9" s="246">
        <f>SUM(D2:D8)</f>
        <v>0</v>
      </c>
      <c r="E9" s="246">
        <f>SUM(E2:E8)</f>
        <v>0</v>
      </c>
      <c r="F9" s="245"/>
      <c r="G9" s="247"/>
      <c r="H9" s="248">
        <f>SUM(H2:H8)</f>
        <v>0</v>
      </c>
      <c r="I9" s="249">
        <f>SUM(I2:I8)</f>
        <v>0</v>
      </c>
      <c r="J9" s="250">
        <f>H9-I9</f>
        <v>0</v>
      </c>
      <c r="K9" s="107"/>
    </row>
    <row r="10" spans="1:11" x14ac:dyDescent="0.25">
      <c r="A10" s="251"/>
      <c r="B10" s="252"/>
      <c r="C10" s="253"/>
      <c r="D10" s="254"/>
      <c r="E10" s="254"/>
      <c r="F10" s="254"/>
      <c r="G10" s="254"/>
      <c r="H10" s="253"/>
      <c r="I10" s="255"/>
      <c r="J10" s="238"/>
      <c r="K10" s="107"/>
    </row>
    <row r="11" spans="1:11" x14ac:dyDescent="0.25">
      <c r="A11" s="256" t="s">
        <v>80</v>
      </c>
      <c r="B11" s="257"/>
      <c r="C11" s="258">
        <f>'Bank reconciliation USD'!D19</f>
        <v>8.5399999999999991</v>
      </c>
      <c r="D11" s="258">
        <v>0</v>
      </c>
      <c r="E11" s="258">
        <v>0</v>
      </c>
      <c r="F11" s="258"/>
      <c r="G11" s="258">
        <v>0</v>
      </c>
      <c r="H11" s="258">
        <f>'Bank reconciliation USD'!D20</f>
        <v>8.5399999999999991</v>
      </c>
      <c r="I11" s="259">
        <f>C11+D11-E11+F11-G11</f>
        <v>8.5399999999999991</v>
      </c>
      <c r="J11" s="238">
        <f>I11-H11</f>
        <v>0</v>
      </c>
      <c r="K11" s="107"/>
    </row>
    <row r="12" spans="1:11" x14ac:dyDescent="0.25">
      <c r="A12" s="260" t="s">
        <v>77</v>
      </c>
      <c r="B12" s="261"/>
      <c r="C12" s="261">
        <f t="shared" ref="C12:I12" si="2">SUM(C11:C11)</f>
        <v>8.5399999999999991</v>
      </c>
      <c r="D12" s="261">
        <f t="shared" si="2"/>
        <v>0</v>
      </c>
      <c r="E12" s="261">
        <f t="shared" si="2"/>
        <v>0</v>
      </c>
      <c r="F12" s="261">
        <f t="shared" si="2"/>
        <v>0</v>
      </c>
      <c r="G12" s="261">
        <f t="shared" si="2"/>
        <v>0</v>
      </c>
      <c r="H12" s="261">
        <f t="shared" si="2"/>
        <v>8.5399999999999991</v>
      </c>
      <c r="I12" s="262">
        <f t="shared" si="2"/>
        <v>8.5399999999999991</v>
      </c>
      <c r="J12" s="263">
        <f>I12-H12</f>
        <v>0</v>
      </c>
      <c r="K12" s="107"/>
    </row>
    <row r="13" spans="1:11" x14ac:dyDescent="0.25">
      <c r="A13" s="264" t="s">
        <v>78</v>
      </c>
      <c r="B13" s="265"/>
      <c r="C13" s="265"/>
      <c r="D13" s="265"/>
      <c r="E13" s="265"/>
      <c r="F13" s="265">
        <f>F12+F17</f>
        <v>0</v>
      </c>
      <c r="G13" s="265">
        <f>G12</f>
        <v>0</v>
      </c>
      <c r="H13" s="265"/>
      <c r="I13" s="266"/>
      <c r="J13" s="267"/>
      <c r="K13" s="107"/>
    </row>
    <row r="14" spans="1:11" ht="15.75" thickBot="1" x14ac:dyDescent="0.3">
      <c r="A14" s="268"/>
      <c r="B14" s="269"/>
      <c r="C14" s="269"/>
      <c r="D14" s="269"/>
      <c r="E14" s="269"/>
      <c r="F14" s="269"/>
      <c r="G14" s="269"/>
      <c r="H14" s="269"/>
      <c r="I14" s="270"/>
      <c r="J14" s="238"/>
      <c r="K14" s="107"/>
    </row>
    <row r="15" spans="1:11" ht="15.75" thickBot="1" x14ac:dyDescent="0.3">
      <c r="A15" s="271" t="s">
        <v>79</v>
      </c>
      <c r="B15" s="272"/>
      <c r="C15" s="272"/>
      <c r="D15" s="272"/>
      <c r="E15" s="272">
        <f>E9+E12</f>
        <v>0</v>
      </c>
      <c r="F15" s="272"/>
      <c r="G15" s="272"/>
      <c r="H15" s="272"/>
      <c r="I15" s="273"/>
      <c r="J15" s="274"/>
      <c r="K15" s="107"/>
    </row>
    <row r="16" spans="1:11" ht="15.75" thickBot="1" x14ac:dyDescent="0.3">
      <c r="A16" s="275"/>
      <c r="B16" s="276"/>
      <c r="C16" s="276"/>
      <c r="D16" s="276"/>
      <c r="E16" s="276"/>
      <c r="F16" s="276"/>
      <c r="G16" s="276"/>
      <c r="H16" s="276"/>
      <c r="I16" s="277"/>
      <c r="J16" s="238"/>
      <c r="K16" s="107"/>
    </row>
    <row r="17" spans="1:11" ht="15.75" x14ac:dyDescent="0.25">
      <c r="A17" s="278" t="s">
        <v>37</v>
      </c>
      <c r="B17" s="279"/>
      <c r="C17" s="280">
        <f>'USD-cash box June'!G4</f>
        <v>5</v>
      </c>
      <c r="D17" s="281">
        <v>0</v>
      </c>
      <c r="E17" s="281">
        <v>0</v>
      </c>
      <c r="F17" s="281">
        <v>0</v>
      </c>
      <c r="G17" s="281">
        <v>0</v>
      </c>
      <c r="H17" s="281">
        <f>'USD-cash box June'!G6</f>
        <v>5</v>
      </c>
      <c r="I17" s="282">
        <f>C17+D17-E17+F17-G17</f>
        <v>5</v>
      </c>
      <c r="J17" s="238">
        <f t="shared" ref="J17" si="3">H17-I17</f>
        <v>0</v>
      </c>
      <c r="K17" s="221"/>
    </row>
    <row r="18" spans="1:11" ht="15" customHeight="1" thickBot="1" x14ac:dyDescent="0.3">
      <c r="A18" s="283"/>
      <c r="B18" s="284"/>
      <c r="C18" s="284"/>
      <c r="D18" s="284"/>
      <c r="E18" s="284"/>
      <c r="F18" s="284"/>
      <c r="G18" s="284"/>
      <c r="H18" s="284"/>
      <c r="I18" s="284"/>
      <c r="J18" s="285"/>
      <c r="K18" s="224" t="s">
        <v>70</v>
      </c>
    </row>
    <row r="19" spans="1:11" ht="16.5" thickBot="1" x14ac:dyDescent="0.3">
      <c r="A19" s="219"/>
      <c r="B19" s="220"/>
      <c r="C19" s="220"/>
      <c r="D19" s="677" t="s">
        <v>38</v>
      </c>
      <c r="E19" s="677"/>
      <c r="F19" s="220"/>
      <c r="G19" s="220"/>
      <c r="H19" s="220"/>
      <c r="I19" s="220"/>
      <c r="J19" s="221"/>
      <c r="K19" s="227">
        <f>I19-J19</f>
        <v>0</v>
      </c>
    </row>
    <row r="20" spans="1:11" ht="47.25" x14ac:dyDescent="0.25">
      <c r="A20" s="222"/>
      <c r="B20" s="223"/>
      <c r="C20" s="223" t="s">
        <v>421</v>
      </c>
      <c r="D20" s="223" t="s">
        <v>83</v>
      </c>
      <c r="E20" s="223" t="s">
        <v>84</v>
      </c>
      <c r="F20" s="223"/>
      <c r="G20" s="223"/>
      <c r="H20" s="223" t="s">
        <v>422</v>
      </c>
      <c r="I20" s="223" t="s">
        <v>69</v>
      </c>
      <c r="J20" s="224" t="s">
        <v>70</v>
      </c>
      <c r="K20" s="107"/>
    </row>
    <row r="21" spans="1:11" ht="31.5" x14ac:dyDescent="0.25">
      <c r="A21" s="340" t="s">
        <v>71</v>
      </c>
      <c r="B21" s="341"/>
      <c r="C21" s="341">
        <f>C17+C12+C9</f>
        <v>13.54</v>
      </c>
      <c r="D21" s="341">
        <f>D12</f>
        <v>0</v>
      </c>
      <c r="E21" s="341">
        <f>E15</f>
        <v>0</v>
      </c>
      <c r="F21" s="341"/>
      <c r="G21" s="341">
        <f>G11</f>
        <v>0</v>
      </c>
      <c r="H21" s="341">
        <f>H17+H12+H9</f>
        <v>13.54</v>
      </c>
      <c r="I21" s="341">
        <f>C21+D21-E21-G21</f>
        <v>13.54</v>
      </c>
      <c r="J21" s="342">
        <f>I21-H21</f>
        <v>0</v>
      </c>
      <c r="K21" s="107"/>
    </row>
    <row r="22" spans="1:11" x14ac:dyDescent="0.25">
      <c r="A22" s="343"/>
      <c r="B22" s="343"/>
      <c r="C22" s="343"/>
      <c r="D22" s="343"/>
      <c r="E22" s="343"/>
      <c r="F22" s="343"/>
      <c r="G22" s="343"/>
      <c r="H22" s="343"/>
      <c r="I22" s="344"/>
      <c r="J22" s="125"/>
    </row>
    <row r="23" spans="1:11" x14ac:dyDescent="0.25">
      <c r="A23" s="343"/>
      <c r="B23" s="343"/>
      <c r="C23" s="343"/>
      <c r="D23" s="343"/>
      <c r="E23" s="343"/>
      <c r="F23" s="343"/>
      <c r="G23" s="345"/>
      <c r="H23" s="345"/>
      <c r="I23" s="344"/>
      <c r="J23" s="125"/>
    </row>
    <row r="24" spans="1:11" x14ac:dyDescent="0.25">
      <c r="A24" s="345"/>
      <c r="B24" s="345"/>
      <c r="C24" s="343"/>
      <c r="D24" s="345"/>
      <c r="E24" s="345"/>
      <c r="F24" s="343"/>
      <c r="G24" s="343"/>
      <c r="H24" s="343"/>
      <c r="I24" s="344"/>
      <c r="J24" s="125"/>
    </row>
    <row r="25" spans="1:11" x14ac:dyDescent="0.25">
      <c r="A25" s="343"/>
      <c r="B25" s="343"/>
      <c r="C25" s="345"/>
      <c r="D25" s="343"/>
      <c r="E25" s="343"/>
      <c r="F25" s="345"/>
      <c r="G25" s="346"/>
      <c r="H25" s="346"/>
      <c r="I25" s="344"/>
      <c r="J25" s="125"/>
    </row>
    <row r="26" spans="1:11" x14ac:dyDescent="0.25">
      <c r="A26" s="346"/>
      <c r="B26" s="346"/>
      <c r="C26" s="346"/>
      <c r="D26" s="346"/>
      <c r="E26" s="346"/>
      <c r="F26" s="346"/>
      <c r="G26" s="346"/>
      <c r="H26" s="346"/>
      <c r="I26" s="347"/>
      <c r="J26" s="125"/>
    </row>
    <row r="27" spans="1:11" x14ac:dyDescent="0.25">
      <c r="A27" s="346"/>
      <c r="B27" s="346"/>
      <c r="C27" s="346"/>
      <c r="D27" s="348"/>
      <c r="E27" s="348"/>
      <c r="F27" s="349"/>
      <c r="G27" s="346"/>
      <c r="H27" s="346"/>
      <c r="I27" s="347"/>
      <c r="J27" s="125"/>
    </row>
    <row r="28" spans="1:11" x14ac:dyDescent="0.25">
      <c r="A28" s="346"/>
      <c r="B28" s="346"/>
      <c r="C28" s="346"/>
      <c r="D28" s="348"/>
      <c r="E28" s="348"/>
      <c r="F28" s="349"/>
      <c r="G28" s="346"/>
      <c r="H28" s="346"/>
      <c r="I28" s="347"/>
      <c r="J28" s="125"/>
    </row>
    <row r="29" spans="1:11" x14ac:dyDescent="0.25">
      <c r="A29" s="346"/>
      <c r="B29" s="346"/>
      <c r="C29" s="346"/>
      <c r="D29" s="348"/>
      <c r="E29" s="348"/>
      <c r="F29" s="349"/>
      <c r="G29" s="346"/>
      <c r="H29" s="346"/>
      <c r="I29" s="347"/>
      <c r="J29" s="125"/>
    </row>
    <row r="30" spans="1:11" x14ac:dyDescent="0.25">
      <c r="A30" s="350"/>
      <c r="B30" s="350"/>
      <c r="C30" s="350"/>
      <c r="D30" s="350"/>
      <c r="E30" s="350"/>
      <c r="F30" s="350"/>
      <c r="G30" s="350"/>
      <c r="H30" s="350"/>
      <c r="I30" s="125"/>
      <c r="J30" s="125"/>
    </row>
    <row r="31" spans="1:11" x14ac:dyDescent="0.25">
      <c r="A31" s="125"/>
      <c r="B31" s="125"/>
      <c r="C31" s="125"/>
      <c r="D31" s="125"/>
      <c r="E31" s="125"/>
      <c r="F31" s="125"/>
      <c r="G31" s="125"/>
      <c r="H31" s="125"/>
      <c r="I31" s="125"/>
      <c r="J31" s="125"/>
    </row>
    <row r="32" spans="1:11" x14ac:dyDescent="0.25">
      <c r="A32" s="125"/>
      <c r="B32" s="125"/>
      <c r="C32" s="125"/>
      <c r="D32" s="125"/>
      <c r="E32" s="125"/>
      <c r="F32" s="125"/>
      <c r="G32" s="125"/>
      <c r="H32" s="125"/>
      <c r="I32" s="125"/>
      <c r="J32" s="125"/>
    </row>
    <row r="33" spans="1:10" x14ac:dyDescent="0.25">
      <c r="A33" s="125"/>
      <c r="B33" s="125"/>
      <c r="C33" s="125"/>
      <c r="D33" s="125"/>
      <c r="E33" s="125"/>
      <c r="F33" s="125"/>
      <c r="G33" s="125"/>
      <c r="H33" s="125"/>
      <c r="I33" s="125"/>
      <c r="J33" s="125"/>
    </row>
    <row r="34" spans="1:10" x14ac:dyDescent="0.25">
      <c r="A34" s="125"/>
      <c r="B34" s="125"/>
      <c r="C34" s="125"/>
      <c r="D34" s="125"/>
      <c r="E34" s="125"/>
      <c r="F34" s="125"/>
      <c r="G34" s="125"/>
      <c r="H34" s="125"/>
      <c r="I34" s="125"/>
      <c r="J34" s="125"/>
    </row>
  </sheetData>
  <mergeCells count="1">
    <mergeCell ref="D19:E19"/>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125" workbookViewId="0">
      <selection sqref="A1:K1"/>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82"/>
      <c r="B1" s="682"/>
      <c r="C1" s="682"/>
      <c r="D1" s="682"/>
      <c r="E1" s="682"/>
      <c r="F1" s="682"/>
      <c r="G1" s="682"/>
      <c r="H1" s="682"/>
      <c r="I1" s="682"/>
      <c r="J1" s="682"/>
      <c r="K1" s="682"/>
    </row>
    <row r="2" spans="1:11" x14ac:dyDescent="0.2">
      <c r="A2" s="351"/>
      <c r="B2" s="351"/>
      <c r="C2" s="351"/>
      <c r="D2" s="351"/>
      <c r="E2" s="351"/>
      <c r="F2" s="351"/>
      <c r="G2" s="351"/>
      <c r="H2" s="351"/>
      <c r="I2" s="351"/>
      <c r="J2" s="351"/>
      <c r="K2" s="351"/>
    </row>
    <row r="3" spans="1:11" x14ac:dyDescent="0.2">
      <c r="A3" s="352" t="s">
        <v>16</v>
      </c>
      <c r="B3" s="353"/>
      <c r="C3" s="353"/>
      <c r="D3" s="353"/>
      <c r="E3" s="353"/>
      <c r="F3" s="353"/>
      <c r="G3" s="353"/>
      <c r="H3" s="353"/>
      <c r="I3" s="353"/>
      <c r="J3" s="353"/>
      <c r="K3" s="353"/>
    </row>
    <row r="4" spans="1:11" x14ac:dyDescent="0.2">
      <c r="A4" s="354" t="s">
        <v>19</v>
      </c>
      <c r="B4" s="354"/>
      <c r="C4" s="354" t="s">
        <v>18</v>
      </c>
      <c r="D4" s="355"/>
      <c r="E4" s="354"/>
      <c r="F4" s="354"/>
      <c r="G4" s="354"/>
      <c r="H4" s="354"/>
      <c r="I4" s="353"/>
      <c r="J4" s="353"/>
      <c r="K4" s="353"/>
    </row>
    <row r="5" spans="1:11" x14ac:dyDescent="0.2">
      <c r="A5" s="354" t="s">
        <v>82</v>
      </c>
      <c r="B5" s="354"/>
      <c r="C5" s="354" t="s">
        <v>99</v>
      </c>
      <c r="D5" s="354"/>
      <c r="E5" s="354"/>
      <c r="F5" s="354"/>
      <c r="G5" s="354"/>
      <c r="H5" s="354"/>
      <c r="I5" s="353"/>
      <c r="J5" s="353"/>
      <c r="K5" s="353"/>
    </row>
    <row r="6" spans="1:11" x14ac:dyDescent="0.2">
      <c r="A6" s="356"/>
      <c r="B6" s="354"/>
      <c r="C6" s="535">
        <v>2022</v>
      </c>
      <c r="D6" s="354"/>
      <c r="E6" s="354"/>
      <c r="F6" s="354"/>
      <c r="G6" s="354"/>
      <c r="H6" s="354"/>
      <c r="I6" s="683" t="s">
        <v>20</v>
      </c>
      <c r="J6" s="684"/>
      <c r="K6" s="685"/>
    </row>
    <row r="7" spans="1:11" x14ac:dyDescent="0.2">
      <c r="A7" s="356"/>
      <c r="B7" s="354"/>
      <c r="C7" s="354"/>
      <c r="D7" s="354"/>
      <c r="E7" s="354"/>
      <c r="F7" s="354"/>
      <c r="G7" s="354"/>
      <c r="H7" s="354"/>
      <c r="I7" s="357" t="s">
        <v>21</v>
      </c>
      <c r="J7" s="686" t="s">
        <v>31</v>
      </c>
      <c r="K7" s="687"/>
    </row>
    <row r="8" spans="1:11" ht="12.75" customHeight="1" x14ac:dyDescent="0.2">
      <c r="A8" s="354"/>
      <c r="B8" s="354"/>
      <c r="C8" s="354"/>
      <c r="D8" s="354"/>
      <c r="E8" s="354"/>
      <c r="F8" s="354"/>
      <c r="G8" s="354"/>
      <c r="H8" s="353"/>
      <c r="I8" s="357" t="s">
        <v>22</v>
      </c>
      <c r="J8" s="688" t="s">
        <v>46</v>
      </c>
      <c r="K8" s="689"/>
    </row>
    <row r="9" spans="1:11" ht="12.75" customHeight="1" x14ac:dyDescent="0.2">
      <c r="A9" s="681" t="s">
        <v>23</v>
      </c>
      <c r="B9" s="681"/>
      <c r="C9" s="681"/>
      <c r="D9" s="681"/>
      <c r="E9" s="681"/>
      <c r="F9" s="681"/>
      <c r="G9" s="681"/>
      <c r="H9" s="681"/>
      <c r="I9" s="358" t="s">
        <v>24</v>
      </c>
      <c r="J9" s="690" t="s">
        <v>33</v>
      </c>
      <c r="K9" s="691"/>
    </row>
    <row r="10" spans="1:11" ht="15.75" customHeight="1" thickBot="1" x14ac:dyDescent="0.25">
      <c r="A10" s="681" t="s">
        <v>30</v>
      </c>
      <c r="B10" s="681"/>
      <c r="C10" s="681"/>
      <c r="D10" s="681"/>
      <c r="E10" s="681"/>
      <c r="F10" s="359"/>
      <c r="G10" s="360"/>
      <c r="H10" s="354"/>
      <c r="I10" s="353"/>
      <c r="J10" s="353"/>
      <c r="K10" s="353"/>
    </row>
    <row r="11" spans="1:11" ht="12.75" customHeight="1" x14ac:dyDescent="0.2">
      <c r="A11" s="678" t="s">
        <v>25</v>
      </c>
      <c r="B11" s="679"/>
      <c r="C11" s="679"/>
      <c r="D11" s="679"/>
      <c r="E11" s="680"/>
      <c r="F11" s="359"/>
      <c r="G11" s="678" t="s">
        <v>20</v>
      </c>
      <c r="H11" s="679"/>
      <c r="I11" s="679"/>
      <c r="J11" s="679"/>
      <c r="K11" s="680"/>
    </row>
    <row r="12" spans="1:11" x14ac:dyDescent="0.2">
      <c r="A12" s="361"/>
      <c r="B12" s="362"/>
      <c r="C12" s="362"/>
      <c r="D12" s="362"/>
      <c r="E12" s="363"/>
      <c r="F12" s="353"/>
      <c r="G12" s="361"/>
      <c r="H12" s="362" t="s">
        <v>15</v>
      </c>
      <c r="I12" s="362" t="s">
        <v>15</v>
      </c>
      <c r="J12" s="362" t="s">
        <v>15</v>
      </c>
      <c r="K12" s="363" t="s">
        <v>15</v>
      </c>
    </row>
    <row r="13" spans="1:11" s="12" customFormat="1" x14ac:dyDescent="0.2">
      <c r="A13" s="364" t="s">
        <v>0</v>
      </c>
      <c r="B13" s="365" t="s">
        <v>26</v>
      </c>
      <c r="C13" s="365" t="s">
        <v>27</v>
      </c>
      <c r="D13" s="365" t="s">
        <v>28</v>
      </c>
      <c r="E13" s="366" t="s">
        <v>29</v>
      </c>
      <c r="F13" s="367"/>
      <c r="G13" s="364" t="s">
        <v>0</v>
      </c>
      <c r="H13" s="365" t="s">
        <v>26</v>
      </c>
      <c r="I13" s="365" t="s">
        <v>27</v>
      </c>
      <c r="J13" s="365" t="s">
        <v>28</v>
      </c>
      <c r="K13" s="366" t="s">
        <v>29</v>
      </c>
    </row>
    <row r="14" spans="1:11" ht="12.75" customHeight="1" x14ac:dyDescent="0.2">
      <c r="A14" s="378">
        <v>44713</v>
      </c>
      <c r="B14" s="379"/>
      <c r="C14" s="18" t="s">
        <v>47</v>
      </c>
      <c r="D14" s="380">
        <v>14484076</v>
      </c>
      <c r="E14" s="381"/>
      <c r="F14" s="353"/>
      <c r="G14" s="378">
        <v>44713</v>
      </c>
      <c r="H14" s="379"/>
      <c r="I14" s="18" t="s">
        <v>47</v>
      </c>
      <c r="J14" s="380"/>
      <c r="K14" s="444">
        <v>14484076</v>
      </c>
    </row>
    <row r="15" spans="1:11" ht="12.75" customHeight="1" x14ac:dyDescent="0.2">
      <c r="A15" s="534">
        <v>44718</v>
      </c>
      <c r="B15" s="379">
        <v>1</v>
      </c>
      <c r="C15" s="18" t="s">
        <v>192</v>
      </c>
      <c r="D15" s="380"/>
      <c r="E15" s="561">
        <v>5128060</v>
      </c>
      <c r="F15" s="353"/>
      <c r="G15" s="534">
        <v>44718</v>
      </c>
      <c r="H15" s="379">
        <v>1</v>
      </c>
      <c r="I15" s="18" t="s">
        <v>192</v>
      </c>
      <c r="J15" s="380">
        <v>5128060</v>
      </c>
      <c r="K15" s="444"/>
    </row>
    <row r="16" spans="1:11" ht="12.75" customHeight="1" x14ac:dyDescent="0.2">
      <c r="A16" s="534">
        <v>44718</v>
      </c>
      <c r="B16" s="379">
        <v>2</v>
      </c>
      <c r="C16" s="18" t="s">
        <v>193</v>
      </c>
      <c r="D16" s="380"/>
      <c r="E16" s="381">
        <v>2000</v>
      </c>
      <c r="F16" s="353"/>
      <c r="G16" s="534">
        <v>44718</v>
      </c>
      <c r="H16" s="379">
        <v>2</v>
      </c>
      <c r="I16" s="18" t="s">
        <v>193</v>
      </c>
      <c r="J16" s="380">
        <v>2000</v>
      </c>
      <c r="K16" s="444"/>
    </row>
    <row r="17" spans="1:15" ht="15" x14ac:dyDescent="0.2">
      <c r="A17" s="118">
        <v>44732</v>
      </c>
      <c r="B17" s="382">
        <v>3</v>
      </c>
      <c r="C17" s="109" t="s">
        <v>192</v>
      </c>
      <c r="D17" s="383"/>
      <c r="E17" s="384">
        <v>5462000</v>
      </c>
      <c r="F17" s="368"/>
      <c r="G17" s="118">
        <v>44732</v>
      </c>
      <c r="H17" s="382">
        <v>3</v>
      </c>
      <c r="I17" s="109" t="s">
        <v>192</v>
      </c>
      <c r="J17" s="383">
        <v>5462000</v>
      </c>
      <c r="K17" s="384"/>
    </row>
    <row r="18" spans="1:15" ht="15" x14ac:dyDescent="0.2">
      <c r="A18" s="118">
        <v>44732</v>
      </c>
      <c r="B18" s="382">
        <v>4</v>
      </c>
      <c r="C18" s="109" t="s">
        <v>315</v>
      </c>
      <c r="D18" s="383"/>
      <c r="E18" s="384">
        <v>2000</v>
      </c>
      <c r="F18" s="368"/>
      <c r="G18" s="118">
        <v>44732</v>
      </c>
      <c r="H18" s="382">
        <v>4</v>
      </c>
      <c r="I18" s="109" t="s">
        <v>315</v>
      </c>
      <c r="J18" s="383">
        <v>2000</v>
      </c>
      <c r="K18" s="384"/>
    </row>
    <row r="19" spans="1:15" ht="15" x14ac:dyDescent="0.2">
      <c r="A19" s="118">
        <v>44732</v>
      </c>
      <c r="B19" s="382">
        <v>5</v>
      </c>
      <c r="C19" s="109" t="s">
        <v>316</v>
      </c>
      <c r="D19" s="383"/>
      <c r="E19" s="384">
        <v>150000</v>
      </c>
      <c r="F19" s="368"/>
      <c r="G19" s="118">
        <v>44732</v>
      </c>
      <c r="H19" s="382">
        <v>5</v>
      </c>
      <c r="I19" s="109" t="s">
        <v>316</v>
      </c>
      <c r="J19" s="383">
        <v>150000</v>
      </c>
      <c r="K19" s="384"/>
    </row>
    <row r="20" spans="1:15" x14ac:dyDescent="0.2">
      <c r="A20" s="387"/>
      <c r="B20" s="388"/>
      <c r="C20" s="389" t="s">
        <v>63</v>
      </c>
      <c r="D20" s="390">
        <f>SUM(D14:D19)-SUM(E14:E19)</f>
        <v>3740016</v>
      </c>
      <c r="E20" s="391"/>
      <c r="F20" s="368"/>
      <c r="G20" s="387"/>
      <c r="H20" s="388"/>
      <c r="I20" s="389" t="s">
        <v>63</v>
      </c>
      <c r="J20" s="390"/>
      <c r="K20" s="445">
        <f>SUM(K14:K19)-SUM(J14:J19)</f>
        <v>3740016</v>
      </c>
    </row>
    <row r="21" spans="1:15" ht="13.5" thickBot="1" x14ac:dyDescent="0.25">
      <c r="A21" s="20"/>
      <c r="B21" s="21"/>
      <c r="C21" s="21"/>
      <c r="D21" s="21"/>
      <c r="E21" s="392"/>
      <c r="F21" s="368"/>
      <c r="G21" s="20"/>
      <c r="H21" s="21"/>
      <c r="I21" s="21"/>
      <c r="J21" s="21"/>
      <c r="K21" s="446"/>
    </row>
    <row r="22" spans="1:15" x14ac:dyDescent="0.2">
      <c r="A22" s="8"/>
      <c r="B22" s="6"/>
      <c r="C22" s="6" t="s">
        <v>17</v>
      </c>
      <c r="D22" s="8"/>
      <c r="E22" s="8"/>
      <c r="F22" s="368"/>
      <c r="G22" s="8"/>
      <c r="H22" s="6"/>
      <c r="I22" s="6" t="s">
        <v>17</v>
      </c>
      <c r="J22" s="8"/>
      <c r="K22" s="447"/>
    </row>
    <row r="23" spans="1:15" x14ac:dyDescent="0.2">
      <c r="A23" s="8"/>
      <c r="B23" s="6"/>
      <c r="C23" s="6"/>
      <c r="D23" s="8"/>
      <c r="E23" s="8"/>
      <c r="F23" s="368"/>
      <c r="G23" s="8"/>
      <c r="H23" s="6"/>
      <c r="I23" s="6"/>
      <c r="J23" s="8"/>
      <c r="K23" s="8"/>
    </row>
    <row r="24" spans="1:15" x14ac:dyDescent="0.2">
      <c r="A24" s="13"/>
      <c r="B24" s="13"/>
      <c r="C24" s="393"/>
      <c r="D24" s="394"/>
      <c r="E24" s="14"/>
      <c r="F24" s="368"/>
      <c r="G24" s="13"/>
      <c r="H24" s="13"/>
      <c r="I24" s="393"/>
      <c r="J24" s="394"/>
      <c r="K24" s="14"/>
    </row>
    <row r="25" spans="1:15" x14ac:dyDescent="0.2">
      <c r="A25" s="13"/>
      <c r="B25" s="13"/>
      <c r="C25" s="395"/>
      <c r="D25" s="396"/>
      <c r="E25" s="14"/>
      <c r="F25" s="368"/>
      <c r="G25" s="13"/>
      <c r="H25" s="13"/>
      <c r="I25" s="395"/>
      <c r="J25" s="396"/>
      <c r="K25" s="14"/>
    </row>
    <row r="26" spans="1:15" x14ac:dyDescent="0.2">
      <c r="C26" s="397"/>
      <c r="D26" s="398"/>
      <c r="E26" s="176"/>
      <c r="F26" s="368"/>
      <c r="I26" s="397"/>
      <c r="J26" s="398"/>
      <c r="K26" s="176"/>
    </row>
    <row r="27" spans="1:15" x14ac:dyDescent="0.2">
      <c r="A27" s="482"/>
      <c r="B27" s="482"/>
      <c r="C27" s="482"/>
      <c r="D27" s="482"/>
      <c r="E27" s="482"/>
      <c r="F27" s="482"/>
      <c r="G27" s="482"/>
      <c r="H27" s="482"/>
      <c r="I27" s="482"/>
      <c r="J27" s="482"/>
      <c r="K27" s="482"/>
      <c r="L27" s="481"/>
      <c r="M27" s="481"/>
      <c r="N27" s="481"/>
      <c r="O27" s="481"/>
    </row>
    <row r="28" spans="1:15" x14ac:dyDescent="0.2">
      <c r="A28" s="482"/>
      <c r="B28" s="482"/>
      <c r="C28" s="484"/>
      <c r="D28" s="482"/>
      <c r="E28" s="482"/>
      <c r="F28" s="482"/>
      <c r="G28" s="482"/>
      <c r="H28" s="482"/>
      <c r="I28" s="482"/>
      <c r="J28" s="482"/>
      <c r="K28" s="482"/>
      <c r="L28" s="481"/>
      <c r="M28" s="481"/>
      <c r="N28" s="481"/>
      <c r="O28" s="481"/>
    </row>
    <row r="29" spans="1:15" x14ac:dyDescent="0.2">
      <c r="A29" s="482"/>
      <c r="B29" s="482"/>
      <c r="C29" s="482"/>
      <c r="D29" s="483"/>
      <c r="E29" s="482"/>
      <c r="F29" s="482"/>
      <c r="G29" s="482"/>
      <c r="H29" s="482"/>
      <c r="I29" s="482"/>
      <c r="J29" s="482"/>
      <c r="K29" s="482"/>
      <c r="L29" s="481"/>
      <c r="M29" s="481"/>
      <c r="N29" s="481"/>
      <c r="O29" s="481"/>
    </row>
    <row r="30" spans="1:15" x14ac:dyDescent="0.2">
      <c r="A30" s="482"/>
      <c r="B30" s="482"/>
      <c r="C30" s="482"/>
      <c r="D30" s="483"/>
      <c r="E30" s="482"/>
      <c r="F30" s="482"/>
      <c r="G30" s="482"/>
      <c r="H30" s="482"/>
      <c r="I30" s="482"/>
      <c r="J30" s="482"/>
      <c r="K30" s="482"/>
      <c r="L30" s="481"/>
      <c r="M30" s="481"/>
      <c r="N30" s="481"/>
      <c r="O30" s="481"/>
    </row>
    <row r="31" spans="1:15" x14ac:dyDescent="0.2">
      <c r="A31" s="481"/>
      <c r="B31" s="481"/>
      <c r="C31" s="486"/>
      <c r="D31" s="487"/>
      <c r="E31" s="481"/>
      <c r="F31" s="481"/>
      <c r="G31" s="481"/>
      <c r="H31" s="481"/>
      <c r="I31" s="481"/>
      <c r="J31" s="481"/>
      <c r="K31" s="481"/>
      <c r="L31" s="481"/>
      <c r="M31" s="481"/>
      <c r="N31" s="481"/>
      <c r="O31" s="481"/>
    </row>
    <row r="32" spans="1:15" x14ac:dyDescent="0.2">
      <c r="A32" s="481"/>
      <c r="B32" s="481"/>
      <c r="C32" s="481"/>
      <c r="D32" s="485"/>
      <c r="E32" s="481"/>
      <c r="F32" s="481"/>
      <c r="G32" s="481"/>
      <c r="H32" s="481"/>
      <c r="I32" s="481"/>
      <c r="J32" s="481"/>
      <c r="K32" s="481"/>
      <c r="L32" s="481"/>
      <c r="M32" s="481"/>
      <c r="N32" s="481"/>
      <c r="O32" s="481"/>
    </row>
    <row r="33" spans="1:15" x14ac:dyDescent="0.2">
      <c r="A33" s="481"/>
      <c r="B33" s="481"/>
      <c r="C33" s="481"/>
      <c r="D33" s="481"/>
      <c r="E33" s="481"/>
      <c r="F33" s="481"/>
      <c r="G33" s="481"/>
      <c r="H33" s="481"/>
      <c r="I33" s="481"/>
      <c r="J33" s="481"/>
      <c r="K33" s="481"/>
      <c r="L33" s="481"/>
      <c r="M33" s="481"/>
      <c r="N33" s="481"/>
      <c r="O33" s="481"/>
    </row>
    <row r="34" spans="1:15" x14ac:dyDescent="0.2">
      <c r="A34" s="481"/>
      <c r="B34" s="481"/>
      <c r="C34" s="481"/>
      <c r="D34" s="481"/>
      <c r="E34" s="481"/>
      <c r="F34" s="481"/>
      <c r="G34" s="481"/>
      <c r="H34" s="481"/>
      <c r="I34" s="481"/>
      <c r="J34" s="481"/>
      <c r="K34" s="481"/>
      <c r="L34" s="481"/>
      <c r="M34" s="481"/>
      <c r="N34" s="481"/>
      <c r="O34" s="481"/>
    </row>
    <row r="35" spans="1:15" x14ac:dyDescent="0.2">
      <c r="A35" s="481"/>
      <c r="B35" s="481"/>
      <c r="C35" s="481"/>
      <c r="D35" s="481"/>
      <c r="E35" s="481"/>
      <c r="F35" s="481"/>
      <c r="G35" s="481"/>
      <c r="H35" s="481"/>
      <c r="I35" s="481"/>
      <c r="J35" s="481"/>
      <c r="K35" s="481"/>
      <c r="L35" s="481"/>
      <c r="M35" s="481"/>
      <c r="N35" s="481"/>
      <c r="O35" s="481"/>
    </row>
    <row r="36" spans="1:15" x14ac:dyDescent="0.2">
      <c r="A36" s="481"/>
      <c r="B36" s="481"/>
      <c r="C36" s="481"/>
      <c r="D36" s="481"/>
      <c r="E36" s="481"/>
      <c r="F36" s="481"/>
      <c r="G36" s="481"/>
      <c r="H36" s="481"/>
      <c r="I36" s="481"/>
      <c r="J36" s="481"/>
      <c r="K36" s="481"/>
      <c r="L36" s="481"/>
      <c r="M36" s="481"/>
      <c r="N36" s="481"/>
      <c r="O36" s="481"/>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Data Analysis</vt:lpstr>
      <vt:lpstr>Personal Costs</vt:lpstr>
      <vt:lpstr>Total Expenses</vt:lpstr>
      <vt:lpstr>Personal Recieved</vt:lpstr>
      <vt:lpstr>UGX Cash Box June</vt:lpstr>
      <vt:lpstr>USD-cash box June</vt:lpstr>
      <vt:lpstr>Balance UGX</vt:lpstr>
      <vt:lpstr>Balance USD</vt:lpstr>
      <vt:lpstr>Bank reconciliation UGX</vt:lpstr>
      <vt:lpstr>UGX-Operational Account</vt:lpstr>
      <vt:lpstr>Bank reconciliation USD</vt:lpstr>
      <vt:lpstr>June cashdesk closing</vt:lpstr>
      <vt:lpstr>Advances</vt:lpstr>
      <vt:lpstr>Lydia</vt:lpstr>
      <vt:lpstr>Grace</vt:lpstr>
      <vt:lpstr>i5</vt:lpstr>
      <vt:lpstr>i21</vt:lpstr>
      <vt:lpstr>i35</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2022-07-11T11:56:08Z</cp:lastPrinted>
  <dcterms:created xsi:type="dcterms:W3CDTF">2016-05-26T14:51:01Z</dcterms:created>
  <dcterms:modified xsi:type="dcterms:W3CDTF">2022-08-22T11:40:58Z</dcterms:modified>
</cp:coreProperties>
</file>