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ivotTables/pivotTable4.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ocuments\Office documents\Office Folders\2022\Monthly Financial Reports\Financial reports\"/>
    </mc:Choice>
  </mc:AlternateContent>
  <bookViews>
    <workbookView xWindow="0" yWindow="0" windowWidth="20490" windowHeight="7245" tabRatio="862" activeTab="1"/>
  </bookViews>
  <sheets>
    <sheet name="Data Analysis" sheetId="251" r:id="rId1"/>
    <sheet name="Personal Costs" sheetId="250" r:id="rId2"/>
    <sheet name="Total Expenses" sheetId="49" r:id="rId3"/>
    <sheet name="Personal Recieved" sheetId="249" r:id="rId4"/>
    <sheet name="UGX Cash Box July" sheetId="63" r:id="rId5"/>
    <sheet name="USD-cash box July" sheetId="116" r:id="rId6"/>
    <sheet name="Balance UGX" sheetId="55" r:id="rId7"/>
    <sheet name="Balance USD" sheetId="143" r:id="rId8"/>
    <sheet name="Bank reconciliation UGX" sheetId="56" r:id="rId9"/>
    <sheet name="UGX-Operational Account" sheetId="221" r:id="rId10"/>
    <sheet name="Bank reconciliation USD" sheetId="52" r:id="rId11"/>
    <sheet name="July cashdesk closing" sheetId="176" r:id="rId12"/>
    <sheet name="Advances" sheetId="216" r:id="rId13"/>
    <sheet name="Lydia" sheetId="80" r:id="rId14"/>
    <sheet name="Grace" sheetId="243" r:id="rId15"/>
    <sheet name="Edris" sheetId="247" r:id="rId16"/>
    <sheet name="i5" sheetId="245" r:id="rId17"/>
    <sheet name="i98" sheetId="244" r:id="rId18"/>
    <sheet name="i35" sheetId="246" r:id="rId19"/>
    <sheet name="Airtime summary" sheetId="194" r:id="rId20"/>
  </sheets>
  <definedNames>
    <definedName name="_xlnm._FilterDatabase" localSheetId="19" hidden="1">'Airtime summary'!$A$1:$N$9</definedName>
    <definedName name="_xlnm._FilterDatabase" localSheetId="15" hidden="1">Edris!$A$1:$N$18</definedName>
    <definedName name="_xlnm._FilterDatabase" localSheetId="14" hidden="1">Grace!$A$1:$N$18</definedName>
    <definedName name="_xlnm._FilterDatabase" localSheetId="18" hidden="1">'i35'!$A$1:$N$18</definedName>
    <definedName name="_xlnm._FilterDatabase" localSheetId="16" hidden="1">'i5'!$A$1:$N$6</definedName>
    <definedName name="_xlnm._FilterDatabase" localSheetId="17" hidden="1">'i98'!$A$1:$N$18</definedName>
    <definedName name="_xlnm._FilterDatabase" localSheetId="13" hidden="1">Lydia!$A$1:$N$20</definedName>
    <definedName name="_xlnm._FilterDatabase" localSheetId="2" hidden="1">'Total Expenses'!$A$2:$N$335</definedName>
    <definedName name="_xlnm._FilterDatabase" localSheetId="4" hidden="1">'UGX Cash Box July'!$A$2:$N$123</definedName>
    <definedName name="_xlnm._FilterDatabase" localSheetId="5" hidden="1">'USD-cash box July'!$A$3:$S$4</definedName>
  </definedNames>
  <calcPr calcId="152511" concurrentCalc="0"/>
  <pivotCaches>
    <pivotCache cacheId="9" r:id="rId21"/>
    <pivotCache cacheId="10" r:id="rId22"/>
    <pivotCache cacheId="11" r:id="rId23"/>
  </pivotCaches>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G323" i="49" l="1"/>
  <c r="G322" i="49"/>
  <c r="G321" i="49"/>
  <c r="G320" i="49"/>
  <c r="G319" i="49"/>
  <c r="G318" i="49"/>
  <c r="G317" i="49"/>
  <c r="G129" i="49"/>
  <c r="G128" i="49"/>
  <c r="G127" i="49"/>
  <c r="F20" i="55"/>
  <c r="G14" i="55"/>
  <c r="F14" i="55"/>
  <c r="G13" i="55"/>
  <c r="D13" i="55"/>
  <c r="H22" i="143"/>
  <c r="H12" i="143"/>
  <c r="G12" i="143"/>
  <c r="J3" i="143"/>
  <c r="J4" i="143"/>
  <c r="J5" i="143"/>
  <c r="J6" i="143"/>
  <c r="J7" i="143"/>
  <c r="J8" i="143"/>
  <c r="J2" i="143"/>
  <c r="I3" i="143"/>
  <c r="I4" i="143"/>
  <c r="I5" i="143"/>
  <c r="I6" i="143"/>
  <c r="I7" i="143"/>
  <c r="I8" i="143"/>
  <c r="I2" i="143"/>
  <c r="F19" i="194"/>
  <c r="H9" i="55"/>
  <c r="H7" i="55"/>
  <c r="H6" i="55"/>
  <c r="H5" i="55"/>
  <c r="H4" i="55"/>
  <c r="G20" i="80"/>
  <c r="G18" i="80"/>
  <c r="G19" i="80"/>
  <c r="G212" i="49"/>
  <c r="G211" i="49"/>
  <c r="G210" i="49"/>
  <c r="G209" i="49"/>
  <c r="G208" i="49"/>
  <c r="G207" i="49"/>
  <c r="G206" i="49"/>
  <c r="C7" i="55"/>
  <c r="F195" i="246"/>
  <c r="C6" i="55"/>
  <c r="C5" i="55"/>
  <c r="C4" i="55"/>
  <c r="C3" i="55"/>
  <c r="C2" i="55"/>
  <c r="F103" i="63"/>
  <c r="E103" i="63"/>
  <c r="E19" i="194"/>
  <c r="G15" i="194"/>
  <c r="G16" i="194"/>
  <c r="G17" i="194"/>
  <c r="G41" i="247"/>
  <c r="F41" i="247"/>
  <c r="E41" i="247"/>
  <c r="E48" i="244"/>
  <c r="G44" i="244"/>
  <c r="G45" i="244"/>
  <c r="G46" i="244"/>
  <c r="G47" i="244"/>
  <c r="F77" i="243"/>
  <c r="E77" i="243"/>
  <c r="G195" i="246"/>
  <c r="E195" i="246"/>
  <c r="F48" i="244"/>
  <c r="G309" i="49"/>
  <c r="G310" i="49"/>
  <c r="G311" i="49"/>
  <c r="G312" i="49"/>
  <c r="G313" i="49"/>
  <c r="G314" i="49"/>
  <c r="G315" i="49"/>
  <c r="G316" i="49"/>
  <c r="G324" i="49"/>
  <c r="G325" i="49"/>
  <c r="G326" i="49"/>
  <c r="G327" i="49"/>
  <c r="G328" i="49"/>
  <c r="G329" i="49"/>
  <c r="G330" i="49"/>
  <c r="G331" i="49"/>
  <c r="G332" i="49"/>
  <c r="G333" i="49"/>
  <c r="G334" i="49"/>
  <c r="G308" i="49"/>
  <c r="E20" i="55"/>
  <c r="C14" i="249"/>
  <c r="E14" i="55"/>
  <c r="E13" i="55"/>
  <c r="E12" i="143"/>
  <c r="E5" i="55"/>
  <c r="E7" i="55"/>
  <c r="E6" i="55"/>
  <c r="E4" i="55"/>
  <c r="E3" i="55"/>
  <c r="E2" i="55"/>
  <c r="M7" i="55"/>
  <c r="M6" i="55"/>
  <c r="M5" i="55"/>
  <c r="M4" i="55"/>
  <c r="M3" i="55"/>
  <c r="D10" i="249"/>
  <c r="D9" i="249"/>
  <c r="D8" i="249"/>
  <c r="D7" i="249"/>
  <c r="D6" i="249"/>
  <c r="D5" i="249"/>
  <c r="D4" i="249"/>
  <c r="G103" i="63"/>
  <c r="I12" i="143"/>
  <c r="J12" i="143"/>
  <c r="G77" i="243"/>
  <c r="H3" i="55"/>
  <c r="D20" i="55"/>
  <c r="D4" i="55"/>
  <c r="I4" i="55"/>
  <c r="J4" i="55"/>
  <c r="D3" i="55"/>
  <c r="I3" i="55"/>
  <c r="D6" i="55"/>
  <c r="I6" i="55"/>
  <c r="J6" i="55"/>
  <c r="D5" i="55"/>
  <c r="I5" i="55"/>
  <c r="J5" i="55"/>
  <c r="D7" i="55"/>
  <c r="I7" i="55"/>
  <c r="J7" i="55"/>
  <c r="G257" i="49"/>
  <c r="G258" i="49"/>
  <c r="G259" i="49"/>
  <c r="G260" i="49"/>
  <c r="G261" i="49"/>
  <c r="G262" i="49"/>
  <c r="G263" i="49"/>
  <c r="G264" i="49"/>
  <c r="G265" i="49"/>
  <c r="G266" i="49"/>
  <c r="G267" i="49"/>
  <c r="G268" i="49"/>
  <c r="G269" i="49"/>
  <c r="G270" i="49"/>
  <c r="G271" i="49"/>
  <c r="G272" i="49"/>
  <c r="G273" i="49"/>
  <c r="G274" i="49"/>
  <c r="G275" i="49"/>
  <c r="G276" i="49"/>
  <c r="G277" i="49"/>
  <c r="G278" i="49"/>
  <c r="G279" i="49"/>
  <c r="G280" i="49"/>
  <c r="G281" i="49"/>
  <c r="G282" i="49"/>
  <c r="G283" i="49"/>
  <c r="G284" i="49"/>
  <c r="G285" i="49"/>
  <c r="G286" i="49"/>
  <c r="G287" i="49"/>
  <c r="G288" i="49"/>
  <c r="G289" i="49"/>
  <c r="G290" i="49"/>
  <c r="G291" i="49"/>
  <c r="G292" i="49"/>
  <c r="G293" i="49"/>
  <c r="G294" i="49"/>
  <c r="G295" i="49"/>
  <c r="G296" i="49"/>
  <c r="G297" i="49"/>
  <c r="G298" i="49"/>
  <c r="G299" i="49"/>
  <c r="G300" i="49"/>
  <c r="G301" i="49"/>
  <c r="G302" i="49"/>
  <c r="G303" i="49"/>
  <c r="G304" i="49"/>
  <c r="G305" i="49"/>
  <c r="G306" i="49"/>
  <c r="G307" i="49"/>
  <c r="G162" i="49"/>
  <c r="G156" i="246"/>
  <c r="G157" i="246"/>
  <c r="G158" i="246"/>
  <c r="G159" i="246"/>
  <c r="G160" i="246"/>
  <c r="G161" i="246"/>
  <c r="G162" i="246"/>
  <c r="G163" i="246"/>
  <c r="G164" i="246"/>
  <c r="G165" i="246"/>
  <c r="G166" i="246"/>
  <c r="G167" i="246"/>
  <c r="G168" i="246"/>
  <c r="G169" i="246"/>
  <c r="G200" i="49"/>
  <c r="G199" i="49"/>
  <c r="H20" i="55"/>
  <c r="H24" i="55"/>
  <c r="E23" i="176"/>
  <c r="J3" i="55"/>
  <c r="D29" i="221"/>
  <c r="D23" i="52"/>
  <c r="G5" i="247"/>
  <c r="G6" i="247"/>
  <c r="G7" i="247"/>
  <c r="G8" i="247"/>
  <c r="G9" i="247"/>
  <c r="G10" i="247"/>
  <c r="G11" i="247"/>
  <c r="G12" i="247"/>
  <c r="G13" i="247"/>
  <c r="G14" i="247"/>
  <c r="G15" i="247"/>
  <c r="G16" i="247"/>
  <c r="G17" i="247"/>
  <c r="G18" i="247"/>
  <c r="G19" i="247"/>
  <c r="G20" i="247"/>
  <c r="G21" i="247"/>
  <c r="G22" i="247"/>
  <c r="G23" i="247"/>
  <c r="G24" i="247"/>
  <c r="G25" i="247"/>
  <c r="G26" i="247"/>
  <c r="G27" i="247"/>
  <c r="G28" i="247"/>
  <c r="G29" i="247"/>
  <c r="G30" i="247"/>
  <c r="G31" i="247"/>
  <c r="G32" i="247"/>
  <c r="G33" i="247"/>
  <c r="G34" i="247"/>
  <c r="G35" i="247"/>
  <c r="G36" i="247"/>
  <c r="G37" i="247"/>
  <c r="G38" i="247"/>
  <c r="G39" i="247"/>
  <c r="G40" i="247"/>
  <c r="E153" i="49"/>
  <c r="E118" i="49"/>
  <c r="E152" i="49"/>
  <c r="E335" i="49"/>
  <c r="G79" i="49"/>
  <c r="G78" i="49"/>
  <c r="G77" i="49"/>
  <c r="G76" i="49"/>
  <c r="G48" i="49"/>
  <c r="G13" i="49"/>
  <c r="G14" i="49"/>
  <c r="G15" i="49"/>
  <c r="G16" i="49"/>
  <c r="G6" i="49"/>
  <c r="G7" i="49"/>
  <c r="G8" i="49"/>
  <c r="G9" i="49"/>
  <c r="G10" i="49"/>
  <c r="G11" i="49"/>
  <c r="G12" i="49"/>
  <c r="G5" i="49"/>
  <c r="G17" i="49"/>
  <c r="G18" i="49"/>
  <c r="G4" i="49"/>
  <c r="G19" i="49"/>
  <c r="G20" i="49"/>
  <c r="G21" i="49"/>
  <c r="G22" i="49"/>
  <c r="G23" i="49"/>
  <c r="G24" i="49"/>
  <c r="G25" i="49"/>
  <c r="G26" i="49"/>
  <c r="G27" i="49"/>
  <c r="G28" i="49"/>
  <c r="G29" i="49"/>
  <c r="G30" i="49"/>
  <c r="G31" i="49"/>
  <c r="G32" i="49"/>
  <c r="G33" i="49"/>
  <c r="G34" i="49"/>
  <c r="G35" i="49"/>
  <c r="G36" i="49"/>
  <c r="G37" i="49"/>
  <c r="G38" i="49"/>
  <c r="G39" i="49"/>
  <c r="G40" i="49"/>
  <c r="G41" i="49"/>
  <c r="G42" i="49"/>
  <c r="G43" i="49"/>
  <c r="G44" i="49"/>
  <c r="G45" i="49"/>
  <c r="G46" i="49"/>
  <c r="G47" i="49"/>
  <c r="G49" i="49"/>
  <c r="G50" i="49"/>
  <c r="G51" i="49"/>
  <c r="G52" i="49"/>
  <c r="G53" i="49"/>
  <c r="G54" i="49"/>
  <c r="G55" i="49"/>
  <c r="G56" i="49"/>
  <c r="G57" i="49"/>
  <c r="G58" i="49"/>
  <c r="G59" i="49"/>
  <c r="G60" i="49"/>
  <c r="G61" i="49"/>
  <c r="G62" i="49"/>
  <c r="G63" i="49"/>
  <c r="G64" i="49"/>
  <c r="G65" i="49"/>
  <c r="G66" i="49"/>
  <c r="G67" i="49"/>
  <c r="G68" i="49"/>
  <c r="G69" i="49"/>
  <c r="G70" i="49"/>
  <c r="G71" i="49"/>
  <c r="G72" i="49"/>
  <c r="G73" i="49"/>
  <c r="G74" i="49"/>
  <c r="G75" i="49"/>
  <c r="G80" i="49"/>
  <c r="G81" i="49"/>
  <c r="G82" i="49"/>
  <c r="G83" i="49"/>
  <c r="G84" i="49"/>
  <c r="G85" i="49"/>
  <c r="G86" i="49"/>
  <c r="G87" i="49"/>
  <c r="G88" i="49"/>
  <c r="G89" i="49"/>
  <c r="G90" i="49"/>
  <c r="G91" i="49"/>
  <c r="G92" i="49"/>
  <c r="G93" i="49"/>
  <c r="G94" i="49"/>
  <c r="G95" i="49"/>
  <c r="G96" i="49"/>
  <c r="G97" i="49"/>
  <c r="G98" i="49"/>
  <c r="G99" i="49"/>
  <c r="G100" i="49"/>
  <c r="G101" i="49"/>
  <c r="G102" i="49"/>
  <c r="G103" i="49"/>
  <c r="G104" i="49"/>
  <c r="G105" i="49"/>
  <c r="G106" i="49"/>
  <c r="G107" i="49"/>
  <c r="G108" i="49"/>
  <c r="G109" i="49"/>
  <c r="G110" i="49"/>
  <c r="G111" i="49"/>
  <c r="G112" i="49"/>
  <c r="G113" i="49"/>
  <c r="G114" i="49"/>
  <c r="G115" i="49"/>
  <c r="G116" i="49"/>
  <c r="G117" i="49"/>
  <c r="G119" i="49"/>
  <c r="G120" i="49"/>
  <c r="G121" i="49"/>
  <c r="G122" i="49"/>
  <c r="G123" i="49"/>
  <c r="G124" i="49"/>
  <c r="G125" i="49"/>
  <c r="G126" i="49"/>
  <c r="G130" i="49"/>
  <c r="G131" i="49"/>
  <c r="G132" i="49"/>
  <c r="G133" i="49"/>
  <c r="G134" i="49"/>
  <c r="G135" i="49"/>
  <c r="G136" i="49"/>
  <c r="G137" i="49"/>
  <c r="G138" i="49"/>
  <c r="G139" i="49"/>
  <c r="G140" i="49"/>
  <c r="G141" i="49"/>
  <c r="G142" i="49"/>
  <c r="G143" i="49"/>
  <c r="G144" i="49"/>
  <c r="G145" i="49"/>
  <c r="G146" i="49"/>
  <c r="G147" i="49"/>
  <c r="G148" i="49"/>
  <c r="G149" i="49"/>
  <c r="G150" i="49"/>
  <c r="G151" i="49"/>
  <c r="G154" i="49"/>
  <c r="G155" i="49"/>
  <c r="G156" i="49"/>
  <c r="G157" i="49"/>
  <c r="G158" i="49"/>
  <c r="G159" i="49"/>
  <c r="G160" i="49"/>
  <c r="G161" i="49"/>
  <c r="G163" i="49"/>
  <c r="G164" i="49"/>
  <c r="G165" i="49"/>
  <c r="G166" i="49"/>
  <c r="G167" i="49"/>
  <c r="G168" i="49"/>
  <c r="G169" i="49"/>
  <c r="G170" i="49"/>
  <c r="G171" i="49"/>
  <c r="G172" i="49"/>
  <c r="G173" i="49"/>
  <c r="G174" i="49"/>
  <c r="G175" i="49"/>
  <c r="G176" i="49"/>
  <c r="G177" i="49"/>
  <c r="G178" i="49"/>
  <c r="G179" i="49"/>
  <c r="G180" i="49"/>
  <c r="G181" i="49"/>
  <c r="G182" i="49"/>
  <c r="G183" i="49"/>
  <c r="G184" i="49"/>
  <c r="G185" i="49"/>
  <c r="G186" i="49"/>
  <c r="G187" i="49"/>
  <c r="G188" i="49"/>
  <c r="G189" i="49"/>
  <c r="G190" i="49"/>
  <c r="G191" i="49"/>
  <c r="G192" i="49"/>
  <c r="G193" i="49"/>
  <c r="G194" i="49"/>
  <c r="G195" i="49"/>
  <c r="G196" i="49"/>
  <c r="G197" i="49"/>
  <c r="G198" i="49"/>
  <c r="G201" i="49"/>
  <c r="G202" i="49"/>
  <c r="G203" i="49"/>
  <c r="G204" i="49"/>
  <c r="G205" i="49"/>
  <c r="G213" i="49"/>
  <c r="G214" i="49"/>
  <c r="G215" i="49"/>
  <c r="G216" i="49"/>
  <c r="G217" i="49"/>
  <c r="G218" i="49"/>
  <c r="G219" i="49"/>
  <c r="G220" i="49"/>
  <c r="G221" i="49"/>
  <c r="G222" i="49"/>
  <c r="G223" i="49"/>
  <c r="G224" i="49"/>
  <c r="G225" i="49"/>
  <c r="G226" i="49"/>
  <c r="G227" i="49"/>
  <c r="G228" i="49"/>
  <c r="G229" i="49"/>
  <c r="G230" i="49"/>
  <c r="G231" i="49"/>
  <c r="G232" i="49"/>
  <c r="G233" i="49"/>
  <c r="G234" i="49"/>
  <c r="G235" i="49"/>
  <c r="G236" i="49"/>
  <c r="G237" i="49"/>
  <c r="G238" i="49"/>
  <c r="G239" i="49"/>
  <c r="G240" i="49"/>
  <c r="G241" i="49"/>
  <c r="G242" i="49"/>
  <c r="G243" i="49"/>
  <c r="G244" i="49"/>
  <c r="G245" i="49"/>
  <c r="G246" i="49"/>
  <c r="G247" i="49"/>
  <c r="G248" i="49"/>
  <c r="G249" i="49"/>
  <c r="G250" i="49"/>
  <c r="G251" i="49"/>
  <c r="G252" i="49"/>
  <c r="G253" i="49"/>
  <c r="G254" i="49"/>
  <c r="G255" i="49"/>
  <c r="G256" i="49"/>
  <c r="G3" i="49"/>
  <c r="G335" i="49"/>
  <c r="G5" i="246"/>
  <c r="G6" i="246"/>
  <c r="G7" i="246"/>
  <c r="G8" i="246"/>
  <c r="G9" i="246"/>
  <c r="G10" i="246"/>
  <c r="G11" i="246"/>
  <c r="G12" i="246"/>
  <c r="G13" i="246"/>
  <c r="G14" i="246"/>
  <c r="G15" i="246"/>
  <c r="G16" i="246"/>
  <c r="G17" i="246"/>
  <c r="G18" i="246"/>
  <c r="G19" i="246"/>
  <c r="G20" i="246"/>
  <c r="G21" i="246"/>
  <c r="F7" i="245"/>
  <c r="G7" i="245"/>
  <c r="E7" i="245"/>
  <c r="G5" i="245"/>
  <c r="G6" i="245"/>
  <c r="G5" i="244"/>
  <c r="G6" i="244"/>
  <c r="G7" i="244"/>
  <c r="G8" i="244"/>
  <c r="G9" i="244"/>
  <c r="G10" i="244"/>
  <c r="G11" i="244"/>
  <c r="G12" i="244"/>
  <c r="G5" i="243"/>
  <c r="G6" i="243"/>
  <c r="G7" i="243"/>
  <c r="G8" i="243"/>
  <c r="G9" i="243"/>
  <c r="G10" i="243"/>
  <c r="G11" i="243"/>
  <c r="G12" i="243"/>
  <c r="G13" i="243"/>
  <c r="G14" i="243"/>
  <c r="G15" i="243"/>
  <c r="G16" i="243"/>
  <c r="G17" i="243"/>
  <c r="G18" i="243"/>
  <c r="G19" i="243"/>
  <c r="G20" i="243"/>
  <c r="G21" i="243"/>
  <c r="G22" i="243"/>
  <c r="G23" i="243"/>
  <c r="G24" i="243"/>
  <c r="G25" i="243"/>
  <c r="G26" i="243"/>
  <c r="G27" i="243"/>
  <c r="G28" i="243"/>
  <c r="G29" i="243"/>
  <c r="G30" i="243"/>
  <c r="G31" i="243"/>
  <c r="G32" i="243"/>
  <c r="G33" i="243"/>
  <c r="G34" i="243"/>
  <c r="G35" i="243"/>
  <c r="G36" i="243"/>
  <c r="G37" i="243"/>
  <c r="G38" i="243"/>
  <c r="G39" i="243"/>
  <c r="G40" i="243"/>
  <c r="G41" i="243"/>
  <c r="G42" i="243"/>
  <c r="G43" i="243"/>
  <c r="G44" i="243"/>
  <c r="G45" i="243"/>
  <c r="G46" i="243"/>
  <c r="G47" i="243"/>
  <c r="G48" i="243"/>
  <c r="G49" i="243"/>
  <c r="G50" i="243"/>
  <c r="G51" i="243"/>
  <c r="G52" i="243"/>
  <c r="G53" i="243"/>
  <c r="G54" i="243"/>
  <c r="G55" i="243"/>
  <c r="G13" i="244"/>
  <c r="G14" i="244"/>
  <c r="G15" i="244"/>
  <c r="G16" i="244"/>
  <c r="G17" i="244"/>
  <c r="G18" i="244"/>
  <c r="G19" i="244"/>
  <c r="G20" i="244"/>
  <c r="G21" i="244"/>
  <c r="G22" i="244"/>
  <c r="G23" i="244"/>
  <c r="G24" i="244"/>
  <c r="G25" i="244"/>
  <c r="G26" i="244"/>
  <c r="G27" i="244"/>
  <c r="G28" i="244"/>
  <c r="G29" i="244"/>
  <c r="G30" i="244"/>
  <c r="G31" i="244"/>
  <c r="G32" i="244"/>
  <c r="G33" i="244"/>
  <c r="G34" i="244"/>
  <c r="G35" i="244"/>
  <c r="G36" i="244"/>
  <c r="G37" i="244"/>
  <c r="G38" i="244"/>
  <c r="G39" i="244"/>
  <c r="G40" i="244"/>
  <c r="G41" i="244"/>
  <c r="G42" i="244"/>
  <c r="G43" i="244"/>
  <c r="G48" i="244"/>
  <c r="G22" i="246"/>
  <c r="G23" i="246"/>
  <c r="G24" i="246"/>
  <c r="G25" i="246"/>
  <c r="G26" i="246"/>
  <c r="G27" i="246"/>
  <c r="G28" i="246"/>
  <c r="G29" i="246"/>
  <c r="G30" i="246"/>
  <c r="G31" i="246"/>
  <c r="G32" i="246"/>
  <c r="G33" i="246"/>
  <c r="G34" i="246"/>
  <c r="G35" i="246"/>
  <c r="G36" i="246"/>
  <c r="G37" i="246"/>
  <c r="G38" i="246"/>
  <c r="G39" i="246"/>
  <c r="G40" i="246"/>
  <c r="G41" i="246"/>
  <c r="G42" i="246"/>
  <c r="G43" i="246"/>
  <c r="G44" i="246"/>
  <c r="G45" i="246"/>
  <c r="G46" i="246"/>
  <c r="G47" i="246"/>
  <c r="G48" i="246"/>
  <c r="G49" i="246"/>
  <c r="G50" i="246"/>
  <c r="G51" i="246"/>
  <c r="G52" i="246"/>
  <c r="G53" i="246"/>
  <c r="G54" i="246"/>
  <c r="G55" i="246"/>
  <c r="G56" i="246"/>
  <c r="G57" i="246"/>
  <c r="G56" i="243"/>
  <c r="G57" i="243"/>
  <c r="G58" i="243"/>
  <c r="G59" i="243"/>
  <c r="G60" i="243"/>
  <c r="G61" i="243"/>
  <c r="G62" i="243"/>
  <c r="G63" i="243"/>
  <c r="G64" i="243"/>
  <c r="G65" i="243"/>
  <c r="G66" i="243"/>
  <c r="G67" i="243"/>
  <c r="G68" i="243"/>
  <c r="G69" i="243"/>
  <c r="G70" i="243"/>
  <c r="G71" i="243"/>
  <c r="G72" i="243"/>
  <c r="G73" i="243"/>
  <c r="G74" i="243"/>
  <c r="G75" i="243"/>
  <c r="G76" i="243"/>
  <c r="E61" i="80"/>
  <c r="G58" i="246"/>
  <c r="G59" i="246"/>
  <c r="G60" i="246"/>
  <c r="G61" i="246"/>
  <c r="G62" i="246"/>
  <c r="G63" i="246"/>
  <c r="G64" i="246"/>
  <c r="G65" i="246"/>
  <c r="G66" i="246"/>
  <c r="G67" i="246"/>
  <c r="G68" i="246"/>
  <c r="G69" i="246"/>
  <c r="G70" i="246"/>
  <c r="G71" i="246"/>
  <c r="G72" i="246"/>
  <c r="G73" i="246"/>
  <c r="G74" i="246"/>
  <c r="G75" i="246"/>
  <c r="G76" i="246"/>
  <c r="G77" i="246"/>
  <c r="G78" i="246"/>
  <c r="G79" i="246"/>
  <c r="G80" i="246"/>
  <c r="G81" i="246"/>
  <c r="G82" i="246"/>
  <c r="G83" i="246"/>
  <c r="G84" i="246"/>
  <c r="G85" i="246"/>
  <c r="G86" i="246"/>
  <c r="G87" i="246"/>
  <c r="G88" i="246"/>
  <c r="G89" i="246"/>
  <c r="G90" i="246"/>
  <c r="G91" i="246"/>
  <c r="G92" i="246"/>
  <c r="G93" i="246"/>
  <c r="G94" i="246"/>
  <c r="G95" i="246"/>
  <c r="G96" i="246"/>
  <c r="G97" i="246"/>
  <c r="G98" i="246"/>
  <c r="G99" i="246"/>
  <c r="G100" i="246"/>
  <c r="G101" i="246"/>
  <c r="G102" i="246"/>
  <c r="G103" i="246"/>
  <c r="G104" i="246"/>
  <c r="G105" i="246"/>
  <c r="G106" i="246"/>
  <c r="G107" i="246"/>
  <c r="G108" i="246"/>
  <c r="G109" i="246"/>
  <c r="G110" i="246"/>
  <c r="G111" i="246"/>
  <c r="G112" i="246"/>
  <c r="G113" i="246"/>
  <c r="G114" i="246"/>
  <c r="G115" i="246"/>
  <c r="G116" i="246"/>
  <c r="G117" i="246"/>
  <c r="G118" i="246"/>
  <c r="G119" i="246"/>
  <c r="G120" i="246"/>
  <c r="G121" i="246"/>
  <c r="G122" i="246"/>
  <c r="G123" i="246"/>
  <c r="G124" i="246"/>
  <c r="G125" i="246"/>
  <c r="G126" i="246"/>
  <c r="G127" i="246"/>
  <c r="G128" i="246"/>
  <c r="G129" i="246"/>
  <c r="G130" i="246"/>
  <c r="G131" i="246"/>
  <c r="G132" i="246"/>
  <c r="G133" i="246"/>
  <c r="G19" i="194"/>
  <c r="I9" i="55"/>
  <c r="G134" i="246"/>
  <c r="G135" i="246"/>
  <c r="G136" i="246"/>
  <c r="G137" i="246"/>
  <c r="G138" i="246"/>
  <c r="G139" i="246"/>
  <c r="G140" i="246"/>
  <c r="G141" i="246"/>
  <c r="G142" i="246"/>
  <c r="G143" i="246"/>
  <c r="G144" i="246"/>
  <c r="G145" i="246"/>
  <c r="G146" i="246"/>
  <c r="G147" i="246"/>
  <c r="G148" i="246"/>
  <c r="G149" i="246"/>
  <c r="G150" i="246"/>
  <c r="G151" i="246"/>
  <c r="G152" i="246"/>
  <c r="G153" i="246"/>
  <c r="G154" i="246"/>
  <c r="G155" i="246"/>
  <c r="G170" i="246"/>
  <c r="G171" i="246"/>
  <c r="G172" i="246"/>
  <c r="G173" i="246"/>
  <c r="G174" i="246"/>
  <c r="G175" i="246"/>
  <c r="G176" i="246"/>
  <c r="G177" i="246"/>
  <c r="G178" i="246"/>
  <c r="G179" i="246"/>
  <c r="G180" i="246"/>
  <c r="G181" i="246"/>
  <c r="G182" i="246"/>
  <c r="G183" i="246"/>
  <c r="G184" i="246"/>
  <c r="G185" i="246"/>
  <c r="G186" i="246"/>
  <c r="G187" i="246"/>
  <c r="G188" i="246"/>
  <c r="G189" i="246"/>
  <c r="G190" i="246"/>
  <c r="G191" i="246"/>
  <c r="G192" i="246"/>
  <c r="G193" i="246"/>
  <c r="G194" i="246"/>
  <c r="D12" i="143"/>
  <c r="C13" i="55"/>
  <c r="F61" i="80"/>
  <c r="K23" i="52"/>
  <c r="G61" i="80"/>
  <c r="H2" i="55"/>
  <c r="I13" i="55"/>
  <c r="C18" i="143"/>
  <c r="H18" i="143"/>
  <c r="C12" i="143"/>
  <c r="M2" i="55"/>
  <c r="D2" i="55"/>
  <c r="I2" i="55"/>
  <c r="C14" i="55"/>
  <c r="C20" i="55"/>
  <c r="G4" i="63"/>
  <c r="G5" i="63"/>
  <c r="G6" i="63"/>
  <c r="G7" i="63"/>
  <c r="G8" i="63"/>
  <c r="G9" i="63"/>
  <c r="G10" i="63"/>
  <c r="G11" i="63"/>
  <c r="K40" i="216"/>
  <c r="L40" i="216"/>
  <c r="J40" i="216"/>
  <c r="I40" i="216"/>
  <c r="G5" i="80"/>
  <c r="G5" i="194"/>
  <c r="G6" i="194"/>
  <c r="G7" i="194"/>
  <c r="G8" i="194"/>
  <c r="G9" i="194"/>
  <c r="G10" i="194"/>
  <c r="G11" i="194"/>
  <c r="G12" i="194"/>
  <c r="G13" i="194"/>
  <c r="G14" i="194"/>
  <c r="G18" i="194"/>
  <c r="D13" i="143"/>
  <c r="D22" i="143"/>
  <c r="C13" i="143"/>
  <c r="D24" i="55"/>
  <c r="K20" i="56"/>
  <c r="D20" i="56"/>
  <c r="H13" i="55"/>
  <c r="H14" i="55"/>
  <c r="F15" i="55"/>
  <c r="C9" i="55"/>
  <c r="G6" i="116"/>
  <c r="F6" i="116"/>
  <c r="E6" i="116"/>
  <c r="H13" i="143"/>
  <c r="E15" i="176"/>
  <c r="E14" i="176"/>
  <c r="E6" i="176"/>
  <c r="E7" i="176"/>
  <c r="E8" i="176"/>
  <c r="E9" i="176"/>
  <c r="E17" i="176"/>
  <c r="E10" i="176"/>
  <c r="E11" i="176"/>
  <c r="E16" i="176"/>
  <c r="K29" i="221"/>
  <c r="C10" i="143"/>
  <c r="C22" i="143"/>
  <c r="E10" i="143"/>
  <c r="G22" i="143"/>
  <c r="H10" i="143"/>
  <c r="G13" i="143"/>
  <c r="G14" i="143"/>
  <c r="K20" i="143"/>
  <c r="F13" i="143"/>
  <c r="F14" i="143"/>
  <c r="K10" i="176"/>
  <c r="K6" i="176"/>
  <c r="K7" i="176"/>
  <c r="K8" i="176"/>
  <c r="K9" i="176"/>
  <c r="K20" i="176"/>
  <c r="K22" i="176"/>
  <c r="K23" i="176"/>
  <c r="K24" i="176"/>
  <c r="I18" i="143"/>
  <c r="J18" i="143"/>
  <c r="D15" i="55"/>
  <c r="E13" i="143"/>
  <c r="I13" i="143"/>
  <c r="M39" i="216"/>
  <c r="M40" i="216"/>
  <c r="J13" i="143"/>
  <c r="G6" i="80"/>
  <c r="G7" i="80"/>
  <c r="E20" i="176"/>
  <c r="E22" i="176"/>
  <c r="C15" i="55"/>
  <c r="E16" i="143"/>
  <c r="E22" i="143"/>
  <c r="I22" i="143"/>
  <c r="J22" i="143"/>
  <c r="I10" i="143"/>
  <c r="J10" i="143"/>
  <c r="D10" i="143"/>
  <c r="C11" i="55"/>
  <c r="G15" i="55"/>
  <c r="H15" i="55"/>
  <c r="M10" i="55"/>
  <c r="I20" i="55"/>
  <c r="E15" i="55"/>
  <c r="I14" i="55"/>
  <c r="J14" i="55"/>
  <c r="C24" i="55"/>
  <c r="G12" i="63"/>
  <c r="G13" i="63"/>
  <c r="G14" i="63"/>
  <c r="G15" i="63"/>
  <c r="G16" i="63"/>
  <c r="G17" i="63"/>
  <c r="G18" i="63"/>
  <c r="G19" i="63"/>
  <c r="G8" i="80"/>
  <c r="J20" i="55"/>
  <c r="E24" i="176"/>
  <c r="J9" i="55"/>
  <c r="E11" i="55"/>
  <c r="E18" i="55"/>
  <c r="E24" i="55"/>
  <c r="D11" i="55"/>
  <c r="I15" i="55"/>
  <c r="J15" i="55"/>
  <c r="J13" i="55"/>
  <c r="I24" i="55"/>
  <c r="G20" i="63"/>
  <c r="G21" i="63"/>
  <c r="G22" i="63"/>
  <c r="G23" i="63"/>
  <c r="G9" i="80"/>
  <c r="G10" i="80"/>
  <c r="G11" i="80"/>
  <c r="I11" i="55"/>
  <c r="G24" i="63"/>
  <c r="G25" i="63"/>
  <c r="G26" i="63"/>
  <c r="G27" i="63"/>
  <c r="G12" i="80"/>
  <c r="G13" i="80"/>
  <c r="G14" i="80"/>
  <c r="G15" i="80"/>
  <c r="G16" i="80"/>
  <c r="G17" i="80"/>
  <c r="G21" i="80"/>
  <c r="G22" i="80"/>
  <c r="G23" i="80"/>
  <c r="G24" i="80"/>
  <c r="G25" i="80"/>
  <c r="G26" i="80"/>
  <c r="G27" i="80"/>
  <c r="G28" i="80"/>
  <c r="G29" i="80"/>
  <c r="G30" i="80"/>
  <c r="G31" i="80"/>
  <c r="G32" i="80"/>
  <c r="G33" i="80"/>
  <c r="G34" i="80"/>
  <c r="G35" i="80"/>
  <c r="G36" i="80"/>
  <c r="G37" i="80"/>
  <c r="G38" i="80"/>
  <c r="G39" i="80"/>
  <c r="G40" i="80"/>
  <c r="G41" i="80"/>
  <c r="G42" i="80"/>
  <c r="G43" i="80"/>
  <c r="G44" i="80"/>
  <c r="G45" i="80"/>
  <c r="G46" i="80"/>
  <c r="G47" i="80"/>
  <c r="G48" i="80"/>
  <c r="G49" i="80"/>
  <c r="G50" i="80"/>
  <c r="G51" i="80"/>
  <c r="G52" i="80"/>
  <c r="G53" i="80"/>
  <c r="G54" i="80"/>
  <c r="G55" i="80"/>
  <c r="G56" i="80"/>
  <c r="G57" i="80"/>
  <c r="G58" i="80"/>
  <c r="G59" i="80"/>
  <c r="G60" i="80"/>
  <c r="J2" i="55"/>
  <c r="H11" i="55"/>
  <c r="J24" i="55"/>
  <c r="G28" i="63"/>
  <c r="G29" i="63"/>
  <c r="G30" i="63"/>
  <c r="G31" i="63"/>
  <c r="J11" i="55"/>
  <c r="G32" i="63"/>
  <c r="G33" i="63"/>
  <c r="G34" i="63"/>
  <c r="G35" i="63"/>
  <c r="G36" i="63"/>
  <c r="G37" i="63"/>
  <c r="G38" i="63"/>
  <c r="G39" i="63"/>
  <c r="G40" i="63"/>
  <c r="G41" i="63"/>
  <c r="G42" i="63"/>
  <c r="G43" i="63"/>
  <c r="G44" i="63"/>
  <c r="G45" i="63"/>
  <c r="G46" i="63"/>
  <c r="G47" i="63"/>
  <c r="G48" i="63"/>
  <c r="G49" i="63"/>
  <c r="G50" i="63"/>
  <c r="G51" i="63"/>
  <c r="G52" i="63"/>
  <c r="G53" i="63"/>
  <c r="G54" i="63"/>
  <c r="G55" i="63"/>
  <c r="G56" i="63"/>
  <c r="G57" i="63"/>
  <c r="G58" i="63"/>
  <c r="G59" i="63"/>
  <c r="G60" i="63"/>
  <c r="G61" i="63"/>
  <c r="G62" i="63"/>
  <c r="G63" i="63"/>
  <c r="G64" i="63"/>
  <c r="G65" i="63"/>
  <c r="G66" i="63"/>
  <c r="G67" i="63"/>
  <c r="G68" i="63"/>
  <c r="G69" i="63"/>
  <c r="G70" i="63"/>
  <c r="G71" i="63"/>
  <c r="G72" i="63"/>
  <c r="G73" i="63"/>
  <c r="G74" i="63"/>
  <c r="G75" i="63"/>
  <c r="G76" i="63"/>
  <c r="G77" i="63"/>
  <c r="G78" i="63"/>
  <c r="G79" i="63"/>
  <c r="G80" i="63"/>
  <c r="G81" i="63"/>
  <c r="G82" i="63"/>
  <c r="G83" i="63"/>
  <c r="G84" i="63"/>
  <c r="G85" i="63"/>
  <c r="G86" i="63"/>
  <c r="G87" i="63"/>
  <c r="G88" i="63"/>
  <c r="G89" i="63"/>
  <c r="G90" i="63"/>
  <c r="G91" i="63"/>
  <c r="G92" i="63"/>
  <c r="G93" i="63"/>
  <c r="G94" i="63"/>
  <c r="G95" i="63"/>
  <c r="G96" i="63"/>
  <c r="G97" i="63"/>
  <c r="G98" i="63"/>
  <c r="G99" i="63"/>
  <c r="G100" i="63"/>
  <c r="G101" i="63"/>
  <c r="G102" i="63"/>
</calcChain>
</file>

<file path=xl/sharedStrings.xml><?xml version="1.0" encoding="utf-8"?>
<sst xmlns="http://schemas.openxmlformats.org/spreadsheetml/2006/main" count="7529" uniqueCount="485">
  <si>
    <t>Date</t>
  </si>
  <si>
    <t>Donor</t>
  </si>
  <si>
    <t>Name</t>
  </si>
  <si>
    <t>Project</t>
  </si>
  <si>
    <t>Country</t>
  </si>
  <si>
    <t>Details</t>
  </si>
  <si>
    <t>Spent in $</t>
  </si>
  <si>
    <t>Exchange Rate $</t>
  </si>
  <si>
    <t>Department</t>
  </si>
  <si>
    <t>Support document</t>
  </si>
  <si>
    <t xml:space="preserve">Type of expenses </t>
  </si>
  <si>
    <t>Comments</t>
  </si>
  <si>
    <t>Spent in another currency</t>
  </si>
  <si>
    <t>Spent  in national currency (UGX)</t>
  </si>
  <si>
    <t>Management</t>
  </si>
  <si>
    <t xml:space="preserve"> </t>
  </si>
  <si>
    <t>EAGLE NETWORK</t>
  </si>
  <si>
    <t>PROJECT COORDINATOR</t>
  </si>
  <si>
    <t>EAGLE UGANDA</t>
  </si>
  <si>
    <t xml:space="preserve">PROJECT: </t>
  </si>
  <si>
    <t>BANK</t>
  </si>
  <si>
    <t>Bank name:</t>
  </si>
  <si>
    <t>Account number:</t>
  </si>
  <si>
    <t xml:space="preserve">Bank reconciliation statments </t>
  </si>
  <si>
    <t>Account name:</t>
  </si>
  <si>
    <t>ACCOUNTING</t>
  </si>
  <si>
    <t xml:space="preserve">n° </t>
  </si>
  <si>
    <t>Description</t>
  </si>
  <si>
    <t>Débit</t>
  </si>
  <si>
    <t>Crédit</t>
  </si>
  <si>
    <t>in UGX</t>
  </si>
  <si>
    <t>EQUITY BANK UGANDA LIMITED</t>
  </si>
  <si>
    <t>=1009201131883</t>
  </si>
  <si>
    <t xml:space="preserve">Eco- Activities for Governance and Law Enforcement </t>
  </si>
  <si>
    <t>Received</t>
  </si>
  <si>
    <t>Spent</t>
  </si>
  <si>
    <t>Accounting Balance</t>
  </si>
  <si>
    <t>Cash Box</t>
  </si>
  <si>
    <t>MOVEMENTS</t>
  </si>
  <si>
    <t>in USD</t>
  </si>
  <si>
    <t>account balance</t>
  </si>
  <si>
    <t>Balance</t>
  </si>
  <si>
    <t>Lydia</t>
  </si>
  <si>
    <t xml:space="preserve">EAGLE Uganda </t>
  </si>
  <si>
    <t>EAGLE Uganda</t>
  </si>
  <si>
    <t>Uganda</t>
  </si>
  <si>
    <t>=1009201132940</t>
  </si>
  <si>
    <t>Bank balance</t>
  </si>
  <si>
    <t>Personal balance Accountant</t>
  </si>
  <si>
    <t>Advance</t>
  </si>
  <si>
    <t>Cash desk closing statement</t>
  </si>
  <si>
    <t>x</t>
  </si>
  <si>
    <t>cash balance</t>
  </si>
  <si>
    <t>difference</t>
  </si>
  <si>
    <t>Paper Notes</t>
  </si>
  <si>
    <t xml:space="preserve">Reason for Difference: </t>
  </si>
  <si>
    <t>spent in national currency (Ugx)</t>
  </si>
  <si>
    <t>Coins</t>
  </si>
  <si>
    <t>UGANDA</t>
  </si>
  <si>
    <t>UGX</t>
  </si>
  <si>
    <t>USD</t>
  </si>
  <si>
    <t>Airtime Summary</t>
  </si>
  <si>
    <t>Transferred to Cash box UGX</t>
  </si>
  <si>
    <t>Account Balance</t>
  </si>
  <si>
    <t>RUFFORD</t>
  </si>
  <si>
    <t>Airtime</t>
  </si>
  <si>
    <t>airtime received</t>
  </si>
  <si>
    <t>TRANSFER FROM USD ACCOUNT</t>
  </si>
  <si>
    <t>EXPENSES</t>
  </si>
  <si>
    <t>ACCOUNTING BALANCE</t>
  </si>
  <si>
    <t>CROSS-CHECKING</t>
  </si>
  <si>
    <t>OVERALL BALANCE</t>
  </si>
  <si>
    <t>transfer in</t>
  </si>
  <si>
    <t>Transfer  out</t>
  </si>
  <si>
    <t>Cross-checking</t>
  </si>
  <si>
    <t>TOTAL STAFF</t>
  </si>
  <si>
    <t>BANK UGX</t>
  </si>
  <si>
    <t>TOTAL Banks</t>
  </si>
  <si>
    <t>control of internal transfers</t>
  </si>
  <si>
    <t xml:space="preserve">Total expenses </t>
  </si>
  <si>
    <t>BANK USD</t>
  </si>
  <si>
    <t>Office</t>
  </si>
  <si>
    <t>MONTH</t>
  </si>
  <si>
    <t>TRANSFERRED GRANTS TO ACCOUNT</t>
  </si>
  <si>
    <t xml:space="preserve">EXPENSES </t>
  </si>
  <si>
    <t>Given</t>
  </si>
  <si>
    <t>Paid</t>
  </si>
  <si>
    <t>Advance Received</t>
  </si>
  <si>
    <t>Transfer In</t>
  </si>
  <si>
    <t>Advance Paid</t>
  </si>
  <si>
    <t>Insignificant small denominiation</t>
  </si>
  <si>
    <t>=1009201652537</t>
  </si>
  <si>
    <t xml:space="preserve">Eco- Activities for Governance and Law Enforcement-Operational Account </t>
  </si>
  <si>
    <t>Operational Account</t>
  </si>
  <si>
    <t>May</t>
  </si>
  <si>
    <t>Jan</t>
  </si>
  <si>
    <t>Feb</t>
  </si>
  <si>
    <t>Mar</t>
  </si>
  <si>
    <t>April</t>
  </si>
  <si>
    <t>June</t>
  </si>
  <si>
    <t>July</t>
  </si>
  <si>
    <t>Aug</t>
  </si>
  <si>
    <t>Sept</t>
  </si>
  <si>
    <t>Oct</t>
  </si>
  <si>
    <t>Nov.</t>
  </si>
  <si>
    <t>Dec</t>
  </si>
  <si>
    <t>Row Labels</t>
  </si>
  <si>
    <t>(blank)</t>
  </si>
  <si>
    <t>Grand Total</t>
  </si>
  <si>
    <t>Sum of Spent  in national currency (UGX)</t>
  </si>
  <si>
    <t>Balance Due</t>
  </si>
  <si>
    <t>Sum of Spent in $</t>
  </si>
  <si>
    <t>Sum of Received</t>
  </si>
  <si>
    <t>Sum of spent in national currency (Ugx)</t>
  </si>
  <si>
    <t>PROJECT</t>
  </si>
  <si>
    <t>Column Labels</t>
  </si>
  <si>
    <t>Mission Budget for 1 day</t>
  </si>
  <si>
    <t>List Of advanced salaries EAGLE Uganda 2022</t>
  </si>
  <si>
    <t>List Of Personal Financial Report Balances salaries EAGLE Uganda 2022</t>
  </si>
  <si>
    <t>Nakawa/Office</t>
  </si>
  <si>
    <t>Services</t>
  </si>
  <si>
    <t>Legal</t>
  </si>
  <si>
    <t>Investigations</t>
  </si>
  <si>
    <t>Grace</t>
  </si>
  <si>
    <t>i35</t>
  </si>
  <si>
    <t>Trust Building</t>
  </si>
  <si>
    <t>Local Transport</t>
  </si>
  <si>
    <t>Transport</t>
  </si>
  <si>
    <t>Reimbursement to the project</t>
  </si>
  <si>
    <t>Personal balance Grace-Legal</t>
  </si>
  <si>
    <t>Home/Office</t>
  </si>
  <si>
    <t>Office/Home</t>
  </si>
  <si>
    <t>Personal balance i35</t>
  </si>
  <si>
    <t>Balance from June.2022</t>
  </si>
  <si>
    <t>Airtime for Lydia</t>
  </si>
  <si>
    <t>Telephone</t>
  </si>
  <si>
    <t>Office/Bank</t>
  </si>
  <si>
    <t>Office Materials</t>
  </si>
  <si>
    <t>Airtime for Grace</t>
  </si>
  <si>
    <t>Airtime for i35</t>
  </si>
  <si>
    <t>Transfer to Operational Account</t>
  </si>
  <si>
    <t>Bank Charges</t>
  </si>
  <si>
    <t>Bank Fees</t>
  </si>
  <si>
    <t>Home/office</t>
  </si>
  <si>
    <t>Office/Entebbe</t>
  </si>
  <si>
    <t>Nansana/Home</t>
  </si>
  <si>
    <t>Gayaza/Home</t>
  </si>
  <si>
    <t>Office/Luzira</t>
  </si>
  <si>
    <t>Cash box June . 22</t>
  </si>
  <si>
    <t>i5</t>
  </si>
  <si>
    <t>Mission Budget for one day</t>
  </si>
  <si>
    <t>Transfer to Operational</t>
  </si>
  <si>
    <t>June security services-BUKA</t>
  </si>
  <si>
    <t>Transfer from UGX Account</t>
  </si>
  <si>
    <t>Cash withdraw</t>
  </si>
  <si>
    <t>Bank charges</t>
  </si>
  <si>
    <t>OPP UGX</t>
  </si>
  <si>
    <t>July_L_R1</t>
  </si>
  <si>
    <t>July_BS_1</t>
  </si>
  <si>
    <t>July_G_V1</t>
  </si>
  <si>
    <t>July_L_V2</t>
  </si>
  <si>
    <t>July_G_V3</t>
  </si>
  <si>
    <t>July_G_V2</t>
  </si>
  <si>
    <t>Balance from previous month June 22</t>
  </si>
  <si>
    <t>Angela</t>
  </si>
  <si>
    <t>July_A_V1</t>
  </si>
  <si>
    <t>July_i35_V1</t>
  </si>
  <si>
    <t>June_i35</t>
  </si>
  <si>
    <t>office/Muyonyo</t>
  </si>
  <si>
    <t>Munyonyo/Arua park</t>
  </si>
  <si>
    <t>Arua park/Gayaza</t>
  </si>
  <si>
    <t>July_i35_V2</t>
  </si>
  <si>
    <t>Entebbe/Buganda Rd</t>
  </si>
  <si>
    <t>Buganda Rd/ Gayaza</t>
  </si>
  <si>
    <t>Luzira/NFA</t>
  </si>
  <si>
    <t>NFA/NEMA</t>
  </si>
  <si>
    <t xml:space="preserve">NEMA/Office </t>
  </si>
  <si>
    <t>July_i35_V3</t>
  </si>
  <si>
    <t>Office/Speke Apartments</t>
  </si>
  <si>
    <t>Speke/Owino</t>
  </si>
  <si>
    <t>Owino/ Matugga</t>
  </si>
  <si>
    <t>Matugga/Home</t>
  </si>
  <si>
    <t>July_L_V3</t>
  </si>
  <si>
    <t>July_L_V1</t>
  </si>
  <si>
    <t>Bank/Nakawa</t>
  </si>
  <si>
    <t>Mission Budget for 2 weeks</t>
  </si>
  <si>
    <t>Airtime for i5 for week 3 &amp; 4 of june</t>
  </si>
  <si>
    <t>July_L_R2</t>
  </si>
  <si>
    <t>July Cash Box 2022</t>
  </si>
  <si>
    <t>Internal Transfer</t>
  </si>
  <si>
    <t>2kgs of sugar for office</t>
  </si>
  <si>
    <t>July_L_R3</t>
  </si>
  <si>
    <t>July_L_R4</t>
  </si>
  <si>
    <t>Bank UGX</t>
  </si>
  <si>
    <t>July_BS_2</t>
  </si>
  <si>
    <t>July_BS_3</t>
  </si>
  <si>
    <t>July_i35_V4</t>
  </si>
  <si>
    <t>Office/Portbell</t>
  </si>
  <si>
    <t>Portbell/Imperial resort</t>
  </si>
  <si>
    <t>Imperial resort/Sheraton</t>
  </si>
  <si>
    <t>Sheraton/Home</t>
  </si>
  <si>
    <t>July_G_V4</t>
  </si>
  <si>
    <t>Home/Court</t>
  </si>
  <si>
    <t>Court/Makerere Kikon</t>
  </si>
  <si>
    <t>Makerere/Wandegeya</t>
  </si>
  <si>
    <t>Wandegeya/Office</t>
  </si>
  <si>
    <t>Office/home</t>
  </si>
  <si>
    <t>July_i35_V5</t>
  </si>
  <si>
    <t>Office/Kitutuzi</t>
  </si>
  <si>
    <t>Kitutuzi/Kisennyi</t>
  </si>
  <si>
    <t>Kisenyi/Arua part</t>
  </si>
  <si>
    <t>Arua park/Home</t>
  </si>
  <si>
    <t>Reimbursement to i35</t>
  </si>
  <si>
    <t>July_i35_V6</t>
  </si>
  <si>
    <t>Office/Kitutuze</t>
  </si>
  <si>
    <t>Kitutuze/Busega</t>
  </si>
  <si>
    <t>Busega/Wakaliga</t>
  </si>
  <si>
    <t>Wakaliga/home</t>
  </si>
  <si>
    <t>July_i35_V7</t>
  </si>
  <si>
    <t>Home/Victoria mall</t>
  </si>
  <si>
    <t>Victoria mall/home</t>
  </si>
  <si>
    <t>July_G_V5</t>
  </si>
  <si>
    <t>July_G_V6</t>
  </si>
  <si>
    <t>Prepaid office electricity</t>
  </si>
  <si>
    <t>Rent &amp; Utilities</t>
  </si>
  <si>
    <t>Transfer fees</t>
  </si>
  <si>
    <t>Transfer Fees</t>
  </si>
  <si>
    <t>July_L_R5</t>
  </si>
  <si>
    <t>July_i35_V8</t>
  </si>
  <si>
    <t>Office/portbell</t>
  </si>
  <si>
    <t>Portbell/kabalagala</t>
  </si>
  <si>
    <t>Kabalagala/Makindye</t>
  </si>
  <si>
    <t>makindye/home</t>
  </si>
  <si>
    <t>office/home</t>
  </si>
  <si>
    <t>July_G_V7</t>
  </si>
  <si>
    <t>July_i35_V9</t>
  </si>
  <si>
    <t>Office/Kikubo</t>
  </si>
  <si>
    <t>Kikubo/Nansana</t>
  </si>
  <si>
    <t>Nansana/Gayaza</t>
  </si>
  <si>
    <t>Gayaza/home</t>
  </si>
  <si>
    <t>Office/Kibuli</t>
  </si>
  <si>
    <t>Kibuli/Office</t>
  </si>
  <si>
    <t>July_i35_V10</t>
  </si>
  <si>
    <t>Office/Ggaba</t>
  </si>
  <si>
    <t>Ggaba/Imperial Resort</t>
  </si>
  <si>
    <t>Imperial Resort/Busega</t>
  </si>
  <si>
    <t>Busega/Home</t>
  </si>
  <si>
    <t>July_G_V8</t>
  </si>
  <si>
    <t>Home/UWA court</t>
  </si>
  <si>
    <t>Court/Workers house</t>
  </si>
  <si>
    <t>Workers house/Interpol</t>
  </si>
  <si>
    <t>Interpol/Workers house</t>
  </si>
  <si>
    <t>Workers house/office</t>
  </si>
  <si>
    <t>July_L_V8</t>
  </si>
  <si>
    <t>July_i35_V11</t>
  </si>
  <si>
    <t>Office/Victoria mall</t>
  </si>
  <si>
    <t>Victoria mall/Arua park</t>
  </si>
  <si>
    <t>Arua park/Kisenyi</t>
  </si>
  <si>
    <t>Kisenyi/Home</t>
  </si>
  <si>
    <t>July_L_V4</t>
  </si>
  <si>
    <t>July_L_V5</t>
  </si>
  <si>
    <t>June 2022 Nssf subscription for Lydia</t>
  </si>
  <si>
    <t>June PAYE for Lydia</t>
  </si>
  <si>
    <t>Edris</t>
  </si>
  <si>
    <t>i98</t>
  </si>
  <si>
    <t>July_i35_V12</t>
  </si>
  <si>
    <t>Office/Owino</t>
  </si>
  <si>
    <t>Owino/Kibuye</t>
  </si>
  <si>
    <t>Kibuye/Nansana</t>
  </si>
  <si>
    <t>July_i35_V13</t>
  </si>
  <si>
    <t>Matuga/Owino</t>
  </si>
  <si>
    <t>Kibuye/Matuga</t>
  </si>
  <si>
    <t>July_i35_V14</t>
  </si>
  <si>
    <t>Office/Namuwongo</t>
  </si>
  <si>
    <t>Namuwongo/Gayaza</t>
  </si>
  <si>
    <t>Gayaza/Kiwatule</t>
  </si>
  <si>
    <t>Kiwatuule/Home</t>
  </si>
  <si>
    <t>July_L_V6</t>
  </si>
  <si>
    <t>July Internet Subscription</t>
  </si>
  <si>
    <t>Internet</t>
  </si>
  <si>
    <t>Travel Subsistence</t>
  </si>
  <si>
    <t>Office/Garden city</t>
  </si>
  <si>
    <t>Garden city/Office</t>
  </si>
  <si>
    <t>Refreshment (Major Abura)</t>
  </si>
  <si>
    <t>Refreshment-meeting with Major</t>
  </si>
  <si>
    <t>July_L_R6</t>
  </si>
  <si>
    <t>July &amp; August rent of office premises</t>
  </si>
  <si>
    <t>Bank USD</t>
  </si>
  <si>
    <t>July_L_R7</t>
  </si>
  <si>
    <t>July Grants</t>
  </si>
  <si>
    <t>Interbank charges</t>
  </si>
  <si>
    <t>Interbank transfer charges</t>
  </si>
  <si>
    <t>July_BS_4</t>
  </si>
  <si>
    <t>July/August Rent payment</t>
  </si>
  <si>
    <t>July_BS_5</t>
  </si>
  <si>
    <t>July_i35_V15</t>
  </si>
  <si>
    <t>Office/Munyonyo</t>
  </si>
  <si>
    <t>Munyonyo/Mengo</t>
  </si>
  <si>
    <t>Mengo/Kikoni</t>
  </si>
  <si>
    <t>Kikoni/home</t>
  </si>
  <si>
    <t>Lydia's June NSSF</t>
  </si>
  <si>
    <t>Lydia's June PAYE</t>
  </si>
  <si>
    <t>Personnel</t>
  </si>
  <si>
    <t>July_L_R8</t>
  </si>
  <si>
    <t>July_L_R9</t>
  </si>
  <si>
    <t>July_BS_6</t>
  </si>
  <si>
    <t>July_i35_V16</t>
  </si>
  <si>
    <t>Reimbursement to the i35</t>
  </si>
  <si>
    <t>July_i35_V17</t>
  </si>
  <si>
    <t>Office/Nakwero</t>
  </si>
  <si>
    <t>Kasuubi/Kikubo</t>
  </si>
  <si>
    <t>Kikubo/Home</t>
  </si>
  <si>
    <t>Nakwero/Nakasajja</t>
  </si>
  <si>
    <t>Nakasajja/Kasuubi</t>
  </si>
  <si>
    <t>July_E_V1</t>
  </si>
  <si>
    <t>Personal balance i98</t>
  </si>
  <si>
    <t>Personal balance Edris-Legal</t>
  </si>
  <si>
    <t>Reimbursement to Edris</t>
  </si>
  <si>
    <t>July_i98_V1</t>
  </si>
  <si>
    <t>Office/Kamwokya</t>
  </si>
  <si>
    <t>Kamwokya/Home</t>
  </si>
  <si>
    <t>July_L_V7</t>
  </si>
  <si>
    <t>Airtime for i98</t>
  </si>
  <si>
    <t>Airtime for  Edris</t>
  </si>
  <si>
    <t>June Gabagge collection</t>
  </si>
  <si>
    <t>Office/Busega</t>
  </si>
  <si>
    <t>Busega/Kabalagala</t>
  </si>
  <si>
    <t>Kabalagala/Kalerwe</t>
  </si>
  <si>
    <t>Kalerwe/home</t>
  </si>
  <si>
    <t>July_i98_V2</t>
  </si>
  <si>
    <t>Busega/Bukoto</t>
  </si>
  <si>
    <t>Bukoto/Mulimira</t>
  </si>
  <si>
    <t>Mulimira/home</t>
  </si>
  <si>
    <t>July_i35_V18</t>
  </si>
  <si>
    <t>Home/Nakasajja</t>
  </si>
  <si>
    <t>Nakasajja/Home</t>
  </si>
  <si>
    <t>Transfer to Operational UGX account</t>
  </si>
  <si>
    <t>July_L_R10</t>
  </si>
  <si>
    <t>July_L_R11</t>
  </si>
  <si>
    <t>July_E_V2</t>
  </si>
  <si>
    <t>July_L_V9</t>
  </si>
  <si>
    <t>July_L_V18</t>
  </si>
  <si>
    <t>Transfer to UGX Account rate:3770</t>
  </si>
  <si>
    <t>Rates</t>
  </si>
  <si>
    <t>Cash withdraw chq: 191</t>
  </si>
  <si>
    <t>July_L_R12</t>
  </si>
  <si>
    <t>July_E_V3</t>
  </si>
  <si>
    <t>July_i35_V19</t>
  </si>
  <si>
    <t>Busega/kawala</t>
  </si>
  <si>
    <t>Kawaala/Kisenyi</t>
  </si>
  <si>
    <t>July_i35_V20</t>
  </si>
  <si>
    <t>Matuga/Busega</t>
  </si>
  <si>
    <t>Busega/Kawala</t>
  </si>
  <si>
    <t>Kawala/Gayaza</t>
  </si>
  <si>
    <t>July_L_V10</t>
  </si>
  <si>
    <t>Bank/Forest mall</t>
  </si>
  <si>
    <t>Forest mall/capital shopper</t>
  </si>
  <si>
    <t>capital shoppers/Office</t>
  </si>
  <si>
    <t>July_L_V11</t>
  </si>
  <si>
    <t>July_L_V12</t>
  </si>
  <si>
    <t>July_L_V11 &amp; 12</t>
  </si>
  <si>
    <t>6 pieces of pepper spray @50,000/=</t>
  </si>
  <si>
    <t>Equipment</t>
  </si>
  <si>
    <t>July_L_R13</t>
  </si>
  <si>
    <t>July salary-Lydia</t>
  </si>
  <si>
    <t>Bank charges on NSSF</t>
  </si>
  <si>
    <t>Lydia's July salary</t>
  </si>
  <si>
    <t>July_L_R14</t>
  </si>
  <si>
    <t>July_E_V4</t>
  </si>
  <si>
    <t>Office/ACD</t>
  </si>
  <si>
    <t>July_G_V9</t>
  </si>
  <si>
    <t>ACD/Home</t>
  </si>
  <si>
    <t>ACD/UWA court</t>
  </si>
  <si>
    <t>Court/office</t>
  </si>
  <si>
    <t>July_i35_V21</t>
  </si>
  <si>
    <t>Office/Gayaza</t>
  </si>
  <si>
    <t>Gayaza/Kikoni</t>
  </si>
  <si>
    <t>Kikoni/Speke apartments</t>
  </si>
  <si>
    <t>speke/Hme</t>
  </si>
  <si>
    <t>Reimburement to the project</t>
  </si>
  <si>
    <t>July_i35-V21</t>
  </si>
  <si>
    <t>July_i98_V4</t>
  </si>
  <si>
    <t>July_i98_V3</t>
  </si>
  <si>
    <t>Office/Equatorial hotel</t>
  </si>
  <si>
    <t>Hotel/Makindye</t>
  </si>
  <si>
    <t>July_E_V5</t>
  </si>
  <si>
    <t>Office/Utilities</t>
  </si>
  <si>
    <t>Utilities/Office</t>
  </si>
  <si>
    <t>July_i35_V22</t>
  </si>
  <si>
    <t>July_i35-V22</t>
  </si>
  <si>
    <t>Office/Nakasajja</t>
  </si>
  <si>
    <t>Kasuubi/Sheraton</t>
  </si>
  <si>
    <t>Sheraton/home</t>
  </si>
  <si>
    <t>Office/Ntinda</t>
  </si>
  <si>
    <t>Ntinda/Kawaala</t>
  </si>
  <si>
    <t>Kawaala/Namugoona</t>
  </si>
  <si>
    <t>Namugoona/Kyebando</t>
  </si>
  <si>
    <t>Kyebando/home</t>
  </si>
  <si>
    <t>July_G_V10</t>
  </si>
  <si>
    <t>Home/court</t>
  </si>
  <si>
    <t>court/Office</t>
  </si>
  <si>
    <t>July_G_V11</t>
  </si>
  <si>
    <t>Office/UWA</t>
  </si>
  <si>
    <t>UWA/Utilities court</t>
  </si>
  <si>
    <t>July_E_V6</t>
  </si>
  <si>
    <t>UWA/court</t>
  </si>
  <si>
    <t>July_i35-V23</t>
  </si>
  <si>
    <t>Office/Nansana</t>
  </si>
  <si>
    <t>Nansana/Kamwoky</t>
  </si>
  <si>
    <t>Kamwokya/Kiira</t>
  </si>
  <si>
    <t>Kiira/home</t>
  </si>
  <si>
    <t>July_L_V13</t>
  </si>
  <si>
    <t>Mission budget for 1 day</t>
  </si>
  <si>
    <t>Office/Mutungo</t>
  </si>
  <si>
    <t>Mutungo/Sirplast</t>
  </si>
  <si>
    <t>July_i35_V23</t>
  </si>
  <si>
    <t>Refreshment for David</t>
  </si>
  <si>
    <t>Refreshment for Lydia</t>
  </si>
  <si>
    <t>Luzira/Office</t>
  </si>
  <si>
    <t>July_i98_V5</t>
  </si>
  <si>
    <t>Office/Najjera</t>
  </si>
  <si>
    <t>Najjera/Home</t>
  </si>
  <si>
    <t>Reimbursemnt to the project</t>
  </si>
  <si>
    <t>July_E_V7</t>
  </si>
  <si>
    <t>Office/UPS</t>
  </si>
  <si>
    <t>UPS/Interpol</t>
  </si>
  <si>
    <t>Interpol/Office</t>
  </si>
  <si>
    <t>July_G_V12</t>
  </si>
  <si>
    <t>Office/Commissioner Prisons</t>
  </si>
  <si>
    <t>CP/Interpol</t>
  </si>
  <si>
    <t>July_i35-V24</t>
  </si>
  <si>
    <t>Office/Nabweru</t>
  </si>
  <si>
    <t>Nabweru/Office</t>
  </si>
  <si>
    <t>July_i35_V24</t>
  </si>
  <si>
    <t>July_L_V14</t>
  </si>
  <si>
    <t>July_L_V15</t>
  </si>
  <si>
    <t>July cleaner's salary</t>
  </si>
  <si>
    <t>Whole chicken</t>
  </si>
  <si>
    <t>Team Building</t>
  </si>
  <si>
    <t>Karibu plater for 5 people</t>
  </si>
  <si>
    <t>Take away bags</t>
  </si>
  <si>
    <t>5 Pick &amp; peel packs @10,000</t>
  </si>
  <si>
    <t>July_L_R16</t>
  </si>
  <si>
    <t>July_L_R15</t>
  </si>
  <si>
    <t>July_i98_V6</t>
  </si>
  <si>
    <t>July_i98_V7</t>
  </si>
  <si>
    <t>July_i35_V25</t>
  </si>
  <si>
    <t>July_i35_ V25</t>
  </si>
  <si>
    <t>Juliy_i35_V25</t>
  </si>
  <si>
    <t>July_G_V13</t>
  </si>
  <si>
    <t>Hoffice/Oome</t>
  </si>
  <si>
    <t>Reimbursement to Grace</t>
  </si>
  <si>
    <t>July_G-V13</t>
  </si>
  <si>
    <t>Reimburement to the Grace</t>
  </si>
  <si>
    <t>July_Edris_V7</t>
  </si>
  <si>
    <t>July_E_V8</t>
  </si>
  <si>
    <t>*</t>
  </si>
  <si>
    <t>01.07.2022  Balance and advance</t>
  </si>
  <si>
    <t>31.07.2022  Balance and advance</t>
  </si>
  <si>
    <t>Elgon pride coffee</t>
  </si>
  <si>
    <t>3 kgs of sugar @4500</t>
  </si>
  <si>
    <t>Office Milk</t>
  </si>
  <si>
    <t>Star café 250gram</t>
  </si>
  <si>
    <t>Tea bags</t>
  </si>
  <si>
    <t>July_L_R17</t>
  </si>
  <si>
    <t>2 kgs of sugar</t>
  </si>
  <si>
    <t>FINANCIAL POSITION AT 1/07/2022</t>
  </si>
  <si>
    <t>FINANCIAL POSITION AT 31/07/2022</t>
  </si>
  <si>
    <t>Cashbox July -2022 USD</t>
  </si>
  <si>
    <t>Cash Box June 2022</t>
  </si>
  <si>
    <t>1.07.2022  Balance and advance</t>
  </si>
  <si>
    <t>Mission Budget for 2 days</t>
  </si>
  <si>
    <t>31st July 2022</t>
  </si>
  <si>
    <t>EAGLE UGANDA FINANCIAL REPORT JULY 2022</t>
  </si>
  <si>
    <t>July_BS_7</t>
  </si>
  <si>
    <t>July_BS_8</t>
  </si>
  <si>
    <t>July_BS_9</t>
  </si>
  <si>
    <t>July_BS_10</t>
  </si>
  <si>
    <t>July_i5_V1</t>
  </si>
  <si>
    <t>July_L_R18</t>
  </si>
  <si>
    <t>Transfer from the USD Account</t>
  </si>
  <si>
    <t>June security services-BUKA Chq 187</t>
  </si>
  <si>
    <t>June Security services chq:187 to BUKA</t>
  </si>
  <si>
    <t>fff</t>
  </si>
  <si>
    <t>AWI</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</si>
</sst>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_-* #,##0.00\ _€_-;\-* #,##0.00\ _€_-;_-* &quot;-&quot;??\ _€_-;_-@_-"/>
    <numFmt numFmtId="165" formatCode="#,##0.00_ ;[Red]\-#,##0.00\ "/>
    <numFmt numFmtId="166" formatCode="#,##0.00_ ;\-#,##0.00\ "/>
    <numFmt numFmtId="167" formatCode="_-* #,##0\ _F_-;\-* #,##0\ _F_-;_-* &quot;-&quot;??\ _F_-;_-@_-"/>
    <numFmt numFmtId="168" formatCode="_-* #,##0\ _€_-;\-* #,##0\ _€_-;_-* &quot;-&quot;??\ _€_-;_-@_-"/>
    <numFmt numFmtId="169" formatCode="#,##0.00;[Red]#,##0.00"/>
  </numFmts>
  <fonts count="69"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sz val="10"/>
      <name val="Arial"/>
      <family val="2"/>
    </font>
    <font>
      <sz val="11"/>
      <color indexed="8"/>
      <name val="Calibri"/>
      <family val="2"/>
    </font>
    <font>
      <sz val="12"/>
      <color indexed="8"/>
      <name val="Verdana"/>
      <family val="2"/>
      <charset val="238"/>
    </font>
    <font>
      <sz val="12"/>
      <color indexed="8"/>
      <name val="Verdana"/>
      <family val="2"/>
      <charset val="238"/>
    </font>
    <font>
      <b/>
      <sz val="11"/>
      <color theme="1"/>
      <name val="Calibri"/>
      <family val="2"/>
      <charset val="238"/>
      <scheme val="minor"/>
    </font>
    <font>
      <sz val="11"/>
      <color rgb="FFFF0000"/>
      <name val="Calibri"/>
      <family val="2"/>
      <charset val="238"/>
      <scheme val="minor"/>
    </font>
    <font>
      <u/>
      <sz val="11"/>
      <color theme="10"/>
      <name val="Calibri"/>
      <family val="2"/>
      <scheme val="minor"/>
    </font>
    <font>
      <u/>
      <sz val="11"/>
      <color theme="11"/>
      <name val="Calibri"/>
      <family val="2"/>
      <scheme val="minor"/>
    </font>
    <font>
      <b/>
      <sz val="14"/>
      <color theme="1"/>
      <name val="Calibri"/>
      <family val="2"/>
      <charset val="238"/>
      <scheme val="minor"/>
    </font>
    <font>
      <sz val="10"/>
      <color theme="1"/>
      <name val="Calibri"/>
      <family val="2"/>
      <scheme val="minor"/>
    </font>
    <font>
      <b/>
      <sz val="10"/>
      <name val="Calibri"/>
      <family val="2"/>
      <scheme val="minor"/>
    </font>
    <font>
      <sz val="10"/>
      <name val="Calibri"/>
      <family val="2"/>
      <scheme val="minor"/>
    </font>
    <font>
      <sz val="10"/>
      <color indexed="8"/>
      <name val="Calibri"/>
      <family val="2"/>
      <scheme val="minor"/>
    </font>
    <font>
      <sz val="10"/>
      <name val="Calibri"/>
      <family val="2"/>
    </font>
    <font>
      <sz val="11"/>
      <name val="Calibri"/>
      <family val="2"/>
      <scheme val="minor"/>
    </font>
    <font>
      <b/>
      <sz val="10"/>
      <color theme="1"/>
      <name val="Calibri"/>
      <family val="2"/>
      <scheme val="minor"/>
    </font>
    <font>
      <b/>
      <i/>
      <u/>
      <sz val="10"/>
      <name val="Calibri"/>
      <family val="2"/>
      <scheme val="minor"/>
    </font>
    <font>
      <i/>
      <sz val="10"/>
      <name val="Calibri"/>
      <family val="2"/>
      <scheme val="minor"/>
    </font>
    <font>
      <b/>
      <i/>
      <sz val="10"/>
      <name val="Calibri"/>
      <family val="2"/>
      <scheme val="minor"/>
    </font>
    <font>
      <i/>
      <sz val="10"/>
      <color indexed="10"/>
      <name val="Calibri"/>
      <family val="2"/>
      <scheme val="minor"/>
    </font>
    <font>
      <b/>
      <sz val="10"/>
      <name val="Calibri"/>
      <family val="2"/>
    </font>
    <font>
      <b/>
      <sz val="10"/>
      <color indexed="8"/>
      <name val="Calibri"/>
      <family val="2"/>
    </font>
    <font>
      <sz val="10"/>
      <color indexed="8"/>
      <name val="Calibri"/>
      <family val="2"/>
    </font>
    <font>
      <sz val="10"/>
      <color theme="1"/>
      <name val="Calibri"/>
      <family val="2"/>
    </font>
    <font>
      <b/>
      <sz val="10"/>
      <color theme="1"/>
      <name val="Calibri"/>
      <family val="2"/>
    </font>
    <font>
      <b/>
      <sz val="10"/>
      <color theme="1"/>
      <name val="Calibri"/>
      <family val="2"/>
      <charset val="238"/>
      <scheme val="minor"/>
    </font>
    <font>
      <sz val="11"/>
      <color indexed="8"/>
      <name val="Calibri"/>
      <family val="2"/>
      <charset val="238"/>
      <scheme val="minor"/>
    </font>
    <font>
      <sz val="11"/>
      <color rgb="FF000000"/>
      <name val="Calibri"/>
      <family val="2"/>
      <scheme val="minor"/>
    </font>
    <font>
      <b/>
      <sz val="11"/>
      <color rgb="FF000000"/>
      <name val="Calibri"/>
      <family val="2"/>
      <charset val="238"/>
      <scheme val="minor"/>
    </font>
    <font>
      <b/>
      <sz val="10"/>
      <color theme="1"/>
      <name val="Calibri"/>
      <family val="2"/>
      <charset val="238"/>
    </font>
    <font>
      <b/>
      <sz val="24"/>
      <color theme="1"/>
      <name val="Calibri"/>
      <family val="2"/>
      <charset val="238"/>
      <scheme val="minor"/>
    </font>
    <font>
      <b/>
      <sz val="11"/>
      <color indexed="8"/>
      <name val="Calibri"/>
      <family val="2"/>
      <charset val="238"/>
      <scheme val="minor"/>
    </font>
    <font>
      <sz val="11"/>
      <color rgb="FFFF3300"/>
      <name val="Calibri"/>
      <family val="2"/>
      <scheme val="minor"/>
    </font>
    <font>
      <b/>
      <sz val="11"/>
      <name val="Calibri"/>
      <family val="2"/>
      <charset val="238"/>
      <scheme val="minor"/>
    </font>
    <font>
      <b/>
      <sz val="24"/>
      <color rgb="FF000000"/>
      <name val="Calibri"/>
      <family val="2"/>
      <charset val="238"/>
      <scheme val="minor"/>
    </font>
    <font>
      <b/>
      <sz val="14"/>
      <color rgb="FF000000"/>
      <name val="Calibri"/>
      <family val="2"/>
      <charset val="238"/>
      <scheme val="minor"/>
    </font>
    <font>
      <b/>
      <sz val="11"/>
      <color theme="1"/>
      <name val="Calibri"/>
      <family val="2"/>
      <scheme val="minor"/>
    </font>
    <font>
      <sz val="11"/>
      <color indexed="8"/>
      <name val="Calibri"/>
      <family val="2"/>
      <scheme val="minor"/>
    </font>
    <font>
      <b/>
      <sz val="11"/>
      <name val="Calibri"/>
      <family val="2"/>
      <scheme val="minor"/>
    </font>
    <font>
      <b/>
      <sz val="14"/>
      <color theme="1"/>
      <name val="Calibri"/>
      <family val="2"/>
      <scheme val="minor"/>
    </font>
    <font>
      <b/>
      <sz val="16"/>
      <color theme="1"/>
      <name val="Calibri"/>
      <family val="2"/>
      <charset val="238"/>
      <scheme val="minor"/>
    </font>
    <font>
      <b/>
      <sz val="12"/>
      <color indexed="8"/>
      <name val="Calibri"/>
      <family val="2"/>
      <charset val="238"/>
    </font>
    <font>
      <b/>
      <sz val="12"/>
      <color theme="1"/>
      <name val="Calibri"/>
      <family val="2"/>
      <charset val="238"/>
      <scheme val="minor"/>
    </font>
    <font>
      <b/>
      <sz val="10"/>
      <name val="Calibri"/>
      <family val="2"/>
      <charset val="238"/>
    </font>
    <font>
      <sz val="10"/>
      <name val="Calibri"/>
      <family val="2"/>
      <charset val="238"/>
    </font>
    <font>
      <b/>
      <sz val="10"/>
      <color indexed="8"/>
      <name val="Calibri"/>
      <family val="2"/>
      <charset val="238"/>
    </font>
    <font>
      <sz val="10"/>
      <color theme="1"/>
      <name val="Calibri"/>
      <family val="2"/>
      <charset val="238"/>
    </font>
    <font>
      <sz val="8"/>
      <color theme="1"/>
      <name val="Calibri"/>
      <family val="2"/>
      <charset val="238"/>
    </font>
    <font>
      <sz val="8"/>
      <color indexed="8"/>
      <name val="Calibri"/>
      <family val="2"/>
      <charset val="238"/>
    </font>
    <font>
      <b/>
      <sz val="8"/>
      <name val="Calibri"/>
      <family val="2"/>
      <charset val="238"/>
    </font>
    <font>
      <sz val="16"/>
      <color theme="1"/>
      <name val="Calibri"/>
      <family val="2"/>
      <scheme val="minor"/>
    </font>
    <font>
      <b/>
      <sz val="11"/>
      <color rgb="FF00B0F0"/>
      <name val="Calibri"/>
      <family val="2"/>
      <scheme val="minor"/>
    </font>
    <font>
      <sz val="11"/>
      <color rgb="FF00B0F0"/>
      <name val="Calibri"/>
      <family val="2"/>
      <scheme val="minor"/>
    </font>
    <font>
      <b/>
      <sz val="10"/>
      <color rgb="FFFF0000"/>
      <name val="Calibri"/>
      <family val="2"/>
    </font>
    <font>
      <b/>
      <i/>
      <u/>
      <sz val="9"/>
      <name val="Calibri"/>
      <family val="2"/>
      <scheme val="minor"/>
    </font>
    <font>
      <b/>
      <sz val="9"/>
      <color theme="1"/>
      <name val="Calibri"/>
      <family val="2"/>
      <scheme val="minor"/>
    </font>
    <font>
      <sz val="9"/>
      <color theme="1"/>
      <name val="Calibri"/>
      <family val="2"/>
      <scheme val="minor"/>
    </font>
    <font>
      <b/>
      <sz val="9"/>
      <name val="Calibri"/>
      <family val="2"/>
      <scheme val="minor"/>
    </font>
    <font>
      <sz val="9"/>
      <name val="Calibri"/>
      <family val="2"/>
      <scheme val="minor"/>
    </font>
    <font>
      <sz val="9"/>
      <color indexed="8"/>
      <name val="Calibri"/>
      <family val="2"/>
      <scheme val="minor"/>
    </font>
    <font>
      <i/>
      <sz val="9"/>
      <color indexed="10"/>
      <name val="Calibri"/>
      <family val="2"/>
      <scheme val="minor"/>
    </font>
    <font>
      <i/>
      <sz val="9"/>
      <name val="Calibri"/>
      <family val="2"/>
      <scheme val="minor"/>
    </font>
    <font>
      <b/>
      <i/>
      <sz val="9"/>
      <name val="Calibri"/>
      <family val="2"/>
      <scheme val="minor"/>
    </font>
    <font>
      <sz val="12"/>
      <color theme="1"/>
      <name val="Calibri"/>
      <family val="2"/>
      <scheme val="minor"/>
    </font>
  </fonts>
  <fills count="23">
    <fill>
      <patternFill patternType="none"/>
    </fill>
    <fill>
      <patternFill patternType="gray125"/>
    </fill>
    <fill>
      <patternFill patternType="solid">
        <fgColor rgb="FF00B050"/>
        <bgColor indexed="64"/>
      </patternFill>
    </fill>
    <fill>
      <patternFill patternType="solid">
        <fgColor theme="6" tint="0.59999389629810485"/>
        <bgColor indexed="64"/>
      </patternFill>
    </fill>
    <fill>
      <patternFill patternType="solid">
        <fgColor rgb="FF2FF18B"/>
        <bgColor indexed="64"/>
      </patternFill>
    </fill>
    <fill>
      <patternFill patternType="solid">
        <fgColor rgb="FF66FF99"/>
        <bgColor indexed="64"/>
      </patternFill>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
      <patternFill patternType="solid">
        <fgColor rgb="FFFFFFFF"/>
        <bgColor rgb="FF000000"/>
      </patternFill>
    </fill>
    <fill>
      <patternFill patternType="solid">
        <fgColor rgb="FF00B050"/>
        <bgColor rgb="FF000000"/>
      </patternFill>
    </fill>
    <fill>
      <patternFill patternType="solid">
        <fgColor theme="0" tint="-0.249977111117893"/>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rgb="FF00CC66"/>
        <bgColor indexed="64"/>
      </patternFill>
    </fill>
    <fill>
      <patternFill patternType="solid">
        <fgColor theme="3" tint="0.39997558519241921"/>
        <bgColor indexed="64"/>
      </patternFill>
    </fill>
  </fills>
  <borders count="46">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style="medium">
        <color auto="1"/>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style="thin">
        <color auto="1"/>
      </left>
      <right style="medium">
        <color auto="1"/>
      </right>
      <top/>
      <bottom/>
      <diagonal/>
    </border>
    <border>
      <left style="medium">
        <color auto="1"/>
      </left>
      <right style="thin">
        <color auto="1"/>
      </right>
      <top style="medium">
        <color auto="1"/>
      </top>
      <bottom/>
      <diagonal/>
    </border>
    <border>
      <left style="thin">
        <color auto="1"/>
      </left>
      <right/>
      <top style="thin">
        <color auto="1"/>
      </top>
      <bottom/>
      <diagonal/>
    </border>
    <border>
      <left style="thin">
        <color auto="1"/>
      </left>
      <right/>
      <top style="medium">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diagonal/>
    </border>
    <border>
      <left style="thin">
        <color auto="1"/>
      </left>
      <right/>
      <top style="medium">
        <color auto="1"/>
      </top>
      <bottom/>
      <diagonal/>
    </border>
    <border>
      <left style="medium">
        <color indexed="64"/>
      </left>
      <right style="medium">
        <color indexed="64"/>
      </right>
      <top style="medium">
        <color indexed="64"/>
      </top>
      <bottom/>
      <diagonal/>
    </border>
    <border>
      <left style="thin">
        <color auto="1"/>
      </left>
      <right style="medium">
        <color auto="1"/>
      </right>
      <top style="medium">
        <color auto="1"/>
      </top>
      <bottom/>
      <diagonal/>
    </border>
    <border>
      <left/>
      <right style="thin">
        <color auto="1"/>
      </right>
      <top style="medium">
        <color auto="1"/>
      </top>
      <bottom style="medium">
        <color auto="1"/>
      </bottom>
      <diagonal/>
    </border>
    <border>
      <left/>
      <right style="thin">
        <color auto="1"/>
      </right>
      <top style="thin">
        <color auto="1"/>
      </top>
      <bottom style="medium">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s>
  <cellStyleXfs count="45">
    <xf numFmtId="0" fontId="0" fillId="0" borderId="0"/>
    <xf numFmtId="0" fontId="5" fillId="0" borderId="0"/>
    <xf numFmtId="164" fontId="4" fillId="0" borderId="0" applyFont="0" applyFill="0" applyBorder="0" applyAlignment="0" applyProtection="0"/>
    <xf numFmtId="0" fontId="6" fillId="0" borderId="0"/>
    <xf numFmtId="0" fontId="5" fillId="0" borderId="0"/>
    <xf numFmtId="0" fontId="5" fillId="0" borderId="0"/>
    <xf numFmtId="0" fontId="5" fillId="0" borderId="0"/>
    <xf numFmtId="0" fontId="4" fillId="0" borderId="0"/>
    <xf numFmtId="0" fontId="5" fillId="0" borderId="0"/>
    <xf numFmtId="0" fontId="5" fillId="0" borderId="0"/>
    <xf numFmtId="0" fontId="5" fillId="0" borderId="0"/>
    <xf numFmtId="0" fontId="5" fillId="0" borderId="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0" fontId="4" fillId="0" borderId="0"/>
    <xf numFmtId="0" fontId="7" fillId="0" borderId="0" applyNumberFormat="0" applyFill="0" applyBorder="0" applyProtection="0">
      <alignment vertical="top" wrapText="1"/>
    </xf>
    <xf numFmtId="0" fontId="8" fillId="0" borderId="0" applyNumberFormat="0" applyFill="0" applyBorder="0" applyProtection="0">
      <alignment vertical="top" wrapText="1"/>
    </xf>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164" fontId="2" fillId="0" borderId="0" applyFon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cellStyleXfs>
  <cellXfs count="765">
    <xf numFmtId="0" fontId="0" fillId="0" borderId="0" xfId="0"/>
    <xf numFmtId="3" fontId="3" fillId="0" borderId="0" xfId="0" applyNumberFormat="1" applyFont="1" applyAlignment="1">
      <alignment horizontal="left" vertical="top"/>
    </xf>
    <xf numFmtId="3" fontId="9" fillId="0" borderId="0" xfId="0" applyNumberFormat="1" applyFont="1" applyAlignment="1">
      <alignment horizontal="center" vertical="center" wrapText="1"/>
    </xf>
    <xf numFmtId="0" fontId="14" fillId="0" borderId="0" xfId="0" applyFont="1"/>
    <xf numFmtId="0" fontId="20"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21" fillId="0" borderId="0" xfId="0" applyFont="1" applyAlignment="1">
      <alignment horizontal="center" vertical="center"/>
    </xf>
    <xf numFmtId="0" fontId="16" fillId="0" borderId="0" xfId="0" applyFont="1" applyAlignment="1">
      <alignment vertical="center"/>
    </xf>
    <xf numFmtId="0" fontId="16" fillId="0" borderId="12" xfId="0" applyFont="1" applyBorder="1" applyAlignment="1">
      <alignment vertical="center"/>
    </xf>
    <xf numFmtId="0" fontId="16" fillId="0" borderId="13" xfId="0" applyFont="1" applyBorder="1" applyAlignment="1">
      <alignment vertical="center"/>
    </xf>
    <xf numFmtId="49" fontId="15" fillId="0" borderId="0" xfId="0" applyNumberFormat="1" applyFont="1" applyAlignment="1">
      <alignment vertical="center"/>
    </xf>
    <xf numFmtId="0" fontId="15" fillId="0" borderId="0" xfId="0" applyFont="1" applyAlignment="1">
      <alignment horizontal="center"/>
    </xf>
    <xf numFmtId="0" fontId="24" fillId="0" borderId="0" xfId="0" applyFont="1" applyAlignment="1">
      <alignment vertical="center"/>
    </xf>
    <xf numFmtId="0" fontId="22" fillId="0" borderId="0" xfId="0" applyFont="1" applyAlignment="1">
      <alignment vertical="center"/>
    </xf>
    <xf numFmtId="0" fontId="24" fillId="0" borderId="0" xfId="0" applyFont="1"/>
    <xf numFmtId="0" fontId="15" fillId="0" borderId="0" xfId="0" applyFont="1" applyAlignment="1">
      <alignment horizontal="center" vertical="center"/>
    </xf>
    <xf numFmtId="0" fontId="16" fillId="0" borderId="0" xfId="0" applyFont="1" applyAlignment="1">
      <alignment horizontal="center" vertical="center"/>
    </xf>
    <xf numFmtId="0" fontId="14" fillId="0" borderId="19" xfId="0" applyFont="1" applyBorder="1" applyAlignment="1">
      <alignment vertical="center"/>
    </xf>
    <xf numFmtId="3" fontId="17" fillId="0" borderId="14" xfId="0" applyNumberFormat="1" applyFont="1" applyBorder="1" applyAlignment="1">
      <alignment vertical="center"/>
    </xf>
    <xf numFmtId="0" fontId="14" fillId="0" borderId="24" xfId="0" applyFont="1" applyBorder="1" applyAlignment="1">
      <alignment vertical="center"/>
    </xf>
    <xf numFmtId="0" fontId="14" fillId="0" borderId="25" xfId="0" applyFont="1" applyBorder="1" applyAlignment="1">
      <alignment vertical="center"/>
    </xf>
    <xf numFmtId="3" fontId="9" fillId="0" borderId="0" xfId="0" applyNumberFormat="1" applyFont="1" applyAlignment="1">
      <alignment horizontal="left" vertical="center" wrapText="1"/>
    </xf>
    <xf numFmtId="165" fontId="0" fillId="0" borderId="19" xfId="0" applyNumberFormat="1" applyBorder="1" applyAlignment="1">
      <alignment horizontal="left" vertical="center" wrapText="1"/>
    </xf>
    <xf numFmtId="0" fontId="0" fillId="0" borderId="19" xfId="0" applyBorder="1" applyAlignment="1">
      <alignment horizontal="left" vertical="center" wrapText="1"/>
    </xf>
    <xf numFmtId="0" fontId="0" fillId="0" borderId="19" xfId="0" applyBorder="1" applyAlignment="1">
      <alignment horizontal="left" vertical="center"/>
    </xf>
    <xf numFmtId="0" fontId="0" fillId="0" borderId="0" xfId="0" applyAlignment="1">
      <alignment horizontal="left" vertical="center"/>
    </xf>
    <xf numFmtId="165" fontId="21" fillId="0" borderId="0" xfId="0" applyNumberFormat="1" applyFont="1" applyAlignment="1">
      <alignment horizontal="center" vertical="center"/>
    </xf>
    <xf numFmtId="165" fontId="14" fillId="0" borderId="0" xfId="0" applyNumberFormat="1" applyFont="1" applyAlignment="1">
      <alignment vertical="center"/>
    </xf>
    <xf numFmtId="165" fontId="15" fillId="0" borderId="0" xfId="0" applyNumberFormat="1" applyFont="1" applyAlignment="1">
      <alignment horizontal="right" vertical="center"/>
    </xf>
    <xf numFmtId="165" fontId="15" fillId="0" borderId="0" xfId="0" applyNumberFormat="1" applyFont="1" applyAlignment="1">
      <alignment vertical="center"/>
    </xf>
    <xf numFmtId="165" fontId="14" fillId="0" borderId="19" xfId="0" applyNumberFormat="1" applyFont="1" applyBorder="1" applyAlignment="1">
      <alignment vertical="center"/>
    </xf>
    <xf numFmtId="165" fontId="14" fillId="0" borderId="0" xfId="0" applyNumberFormat="1" applyFont="1"/>
    <xf numFmtId="14" fontId="0" fillId="0" borderId="19" xfId="0" applyNumberFormat="1" applyBorder="1" applyAlignment="1">
      <alignment horizontal="left" vertical="center" wrapText="1"/>
    </xf>
    <xf numFmtId="3" fontId="9" fillId="2" borderId="19" xfId="1" applyNumberFormat="1" applyFont="1" applyFill="1" applyBorder="1" applyAlignment="1">
      <alignment horizontal="center" vertical="center" wrapText="1"/>
    </xf>
    <xf numFmtId="165" fontId="9" fillId="2" borderId="19" xfId="1" applyNumberFormat="1" applyFont="1" applyFill="1" applyBorder="1" applyAlignment="1">
      <alignment horizontal="center" vertical="center" wrapText="1"/>
    </xf>
    <xf numFmtId="165" fontId="9" fillId="2" borderId="19" xfId="40" applyNumberFormat="1" applyFont="1" applyFill="1" applyBorder="1" applyAlignment="1">
      <alignment horizontal="center" vertical="center" wrapText="1"/>
    </xf>
    <xf numFmtId="3" fontId="9" fillId="2" borderId="19" xfId="0" applyNumberFormat="1" applyFont="1" applyFill="1" applyBorder="1" applyAlignment="1">
      <alignment horizontal="center" vertical="center" wrapText="1"/>
    </xf>
    <xf numFmtId="4" fontId="9" fillId="2" borderId="19" xfId="0" applyNumberFormat="1" applyFont="1" applyFill="1" applyBorder="1" applyAlignment="1">
      <alignment horizontal="center" vertical="center" wrapText="1"/>
    </xf>
    <xf numFmtId="0" fontId="2" fillId="0" borderId="19" xfId="0" applyFont="1" applyBorder="1" applyAlignment="1">
      <alignment horizontal="left" vertical="center" wrapText="1"/>
    </xf>
    <xf numFmtId="165" fontId="2" fillId="0" borderId="19" xfId="0" applyNumberFormat="1" applyFont="1" applyBorder="1" applyAlignment="1">
      <alignment horizontal="left" vertical="center" wrapText="1"/>
    </xf>
    <xf numFmtId="0" fontId="2" fillId="0" borderId="0" xfId="0" applyFont="1" applyAlignment="1">
      <alignment horizontal="left" vertical="center" wrapText="1"/>
    </xf>
    <xf numFmtId="14" fontId="9" fillId="2" borderId="19" xfId="1" applyNumberFormat="1" applyFont="1" applyFill="1" applyBorder="1" applyAlignment="1">
      <alignment horizontal="center" vertical="center" wrapText="1"/>
    </xf>
    <xf numFmtId="14" fontId="32" fillId="0" borderId="19" xfId="0" applyNumberFormat="1" applyFont="1" applyBorder="1" applyAlignment="1">
      <alignment horizontal="left" vertical="center" wrapText="1"/>
    </xf>
    <xf numFmtId="165" fontId="32" fillId="0" borderId="19" xfId="0" applyNumberFormat="1" applyFont="1" applyBorder="1" applyAlignment="1">
      <alignment horizontal="left" vertical="center" wrapText="1"/>
    </xf>
    <xf numFmtId="14" fontId="2" fillId="0" borderId="19" xfId="0" applyNumberFormat="1" applyFont="1" applyBorder="1" applyAlignment="1">
      <alignment horizontal="left" vertical="center" wrapText="1"/>
    </xf>
    <xf numFmtId="165" fontId="9" fillId="7" borderId="19" xfId="0" applyNumberFormat="1" applyFont="1" applyFill="1" applyBorder="1" applyAlignment="1">
      <alignment horizontal="left" vertical="center" wrapText="1"/>
    </xf>
    <xf numFmtId="0" fontId="32" fillId="0" borderId="2" xfId="0" applyFont="1" applyBorder="1" applyAlignment="1">
      <alignment horizontal="left" vertical="center"/>
    </xf>
    <xf numFmtId="14" fontId="0" fillId="0" borderId="19" xfId="0" applyNumberFormat="1" applyBorder="1" applyAlignment="1">
      <alignment horizontal="left" vertical="center"/>
    </xf>
    <xf numFmtId="14" fontId="19" fillId="0" borderId="19" xfId="0" applyNumberFormat="1" applyFont="1" applyBorder="1" applyAlignment="1">
      <alignment horizontal="left" vertical="center"/>
    </xf>
    <xf numFmtId="0" fontId="19" fillId="0" borderId="19" xfId="0" applyFont="1" applyBorder="1" applyAlignment="1">
      <alignment horizontal="left" vertical="center"/>
    </xf>
    <xf numFmtId="0" fontId="37" fillId="0" borderId="19" xfId="0" applyFont="1" applyBorder="1" applyAlignment="1">
      <alignment horizontal="left" vertical="center"/>
    </xf>
    <xf numFmtId="0" fontId="37" fillId="0" borderId="0" xfId="0" applyFont="1" applyAlignment="1">
      <alignment horizontal="left" vertical="center"/>
    </xf>
    <xf numFmtId="0" fontId="19" fillId="0" borderId="19" xfId="0" applyFont="1" applyBorder="1" applyAlignment="1">
      <alignment horizontal="left" vertical="center" wrapText="1"/>
    </xf>
    <xf numFmtId="0" fontId="19" fillId="0" borderId="0" xfId="0" applyFont="1" applyAlignment="1">
      <alignment horizontal="left" vertical="center"/>
    </xf>
    <xf numFmtId="4" fontId="19" fillId="0" borderId="19" xfId="0" applyNumberFormat="1" applyFont="1" applyBorder="1" applyAlignment="1">
      <alignment horizontal="left" vertical="center" wrapText="1"/>
    </xf>
    <xf numFmtId="4" fontId="0" fillId="0" borderId="19" xfId="0" applyNumberFormat="1" applyBorder="1" applyAlignment="1">
      <alignment horizontal="left" vertical="center" wrapText="1"/>
    </xf>
    <xf numFmtId="4" fontId="32" fillId="0" borderId="19" xfId="0" applyNumberFormat="1" applyFont="1" applyBorder="1" applyAlignment="1">
      <alignment horizontal="left" vertical="center" wrapText="1"/>
    </xf>
    <xf numFmtId="14" fontId="19" fillId="0" borderId="3" xfId="0" applyNumberFormat="1" applyFont="1" applyBorder="1" applyAlignment="1">
      <alignment horizontal="left" vertical="center"/>
    </xf>
    <xf numFmtId="0" fontId="19" fillId="0" borderId="2" xfId="0" applyFont="1" applyBorder="1" applyAlignment="1">
      <alignment horizontal="left" vertical="center"/>
    </xf>
    <xf numFmtId="14" fontId="19" fillId="0" borderId="3" xfId="0" applyNumberFormat="1" applyFont="1" applyBorder="1" applyAlignment="1">
      <alignment horizontal="left" vertical="center" wrapText="1"/>
    </xf>
    <xf numFmtId="164" fontId="0" fillId="0" borderId="19" xfId="40" applyFont="1" applyBorder="1" applyAlignment="1">
      <alignment horizontal="left" vertical="center"/>
    </xf>
    <xf numFmtId="2" fontId="19" fillId="0" borderId="19" xfId="0" applyNumberFormat="1" applyFont="1" applyBorder="1" applyAlignment="1">
      <alignment horizontal="left" vertical="center"/>
    </xf>
    <xf numFmtId="4" fontId="19" fillId="0" borderId="4" xfId="0" applyNumberFormat="1" applyFont="1" applyBorder="1" applyAlignment="1">
      <alignment horizontal="left" vertical="center"/>
    </xf>
    <xf numFmtId="4" fontId="32" fillId="0" borderId="4" xfId="0" applyNumberFormat="1" applyFont="1" applyBorder="1" applyAlignment="1">
      <alignment horizontal="left" vertical="center"/>
    </xf>
    <xf numFmtId="4" fontId="9" fillId="7" borderId="19" xfId="0" applyNumberFormat="1" applyFont="1" applyFill="1" applyBorder="1" applyAlignment="1">
      <alignment horizontal="left" vertical="center" wrapText="1"/>
    </xf>
    <xf numFmtId="165" fontId="32" fillId="0" borderId="2" xfId="0" applyNumberFormat="1" applyFont="1" applyBorder="1" applyAlignment="1">
      <alignment horizontal="left" vertical="center" wrapText="1"/>
    </xf>
    <xf numFmtId="0" fontId="0" fillId="0" borderId="0" xfId="0" applyAlignment="1">
      <alignment horizontal="left" vertical="center" wrapText="1"/>
    </xf>
    <xf numFmtId="3" fontId="19" fillId="0" borderId="19" xfId="0" applyNumberFormat="1" applyFont="1" applyBorder="1" applyAlignment="1">
      <alignment horizontal="left" vertical="center" wrapText="1"/>
    </xf>
    <xf numFmtId="165" fontId="32" fillId="6" borderId="2" xfId="0" applyNumberFormat="1" applyFont="1" applyFill="1" applyBorder="1" applyAlignment="1">
      <alignment horizontal="left" vertical="center" wrapText="1"/>
    </xf>
    <xf numFmtId="3" fontId="19" fillId="0" borderId="0" xfId="0" applyNumberFormat="1" applyFont="1" applyAlignment="1">
      <alignment horizontal="left" vertical="center" wrapText="1"/>
    </xf>
    <xf numFmtId="4" fontId="3" fillId="0" borderId="0" xfId="0" applyNumberFormat="1" applyFont="1" applyAlignment="1">
      <alignment horizontal="left" vertical="center"/>
    </xf>
    <xf numFmtId="165" fontId="3" fillId="0" borderId="0" xfId="2" applyNumberFormat="1" applyFont="1" applyAlignment="1">
      <alignment horizontal="left" vertical="center"/>
    </xf>
    <xf numFmtId="165" fontId="3" fillId="0" borderId="0" xfId="0" applyNumberFormat="1" applyFont="1" applyAlignment="1">
      <alignment horizontal="left" vertical="center"/>
    </xf>
    <xf numFmtId="3" fontId="3" fillId="0" borderId="0" xfId="0" applyNumberFormat="1" applyFont="1" applyAlignment="1">
      <alignment horizontal="left" vertical="center"/>
    </xf>
    <xf numFmtId="14" fontId="3" fillId="0" borderId="0" xfId="0" applyNumberFormat="1" applyFont="1" applyAlignment="1">
      <alignment horizontal="left" vertical="center"/>
    </xf>
    <xf numFmtId="4" fontId="3" fillId="0" borderId="0" xfId="0" applyNumberFormat="1" applyFont="1" applyAlignment="1">
      <alignment horizontal="left" vertical="top" wrapText="1"/>
    </xf>
    <xf numFmtId="4" fontId="36" fillId="7" borderId="19" xfId="0" applyNumberFormat="1" applyFont="1" applyFill="1" applyBorder="1" applyAlignment="1">
      <alignment horizontal="left" vertical="center" wrapText="1"/>
    </xf>
    <xf numFmtId="165" fontId="2" fillId="0" borderId="0" xfId="0" applyNumberFormat="1" applyFont="1" applyAlignment="1">
      <alignment horizontal="left" vertical="center" wrapText="1"/>
    </xf>
    <xf numFmtId="4" fontId="10" fillId="8" borderId="19" xfId="0" applyNumberFormat="1" applyFont="1" applyFill="1" applyBorder="1" applyAlignment="1">
      <alignment horizontal="left" vertical="center" wrapText="1"/>
    </xf>
    <xf numFmtId="0" fontId="0" fillId="0" borderId="0" xfId="0" applyAlignment="1">
      <alignment horizontal="center" vertical="center"/>
    </xf>
    <xf numFmtId="14" fontId="9" fillId="7" borderId="19" xfId="0" applyNumberFormat="1" applyFont="1" applyFill="1" applyBorder="1" applyAlignment="1">
      <alignment horizontal="left" vertical="center" wrapText="1"/>
    </xf>
    <xf numFmtId="0" fontId="36" fillId="7" borderId="19" xfId="0" applyFont="1" applyFill="1" applyBorder="1" applyAlignment="1">
      <alignment horizontal="left" vertical="center" wrapText="1"/>
    </xf>
    <xf numFmtId="165" fontId="2" fillId="7" borderId="19" xfId="0" applyNumberFormat="1" applyFont="1" applyFill="1" applyBorder="1" applyAlignment="1">
      <alignment horizontal="left" vertical="center" wrapText="1"/>
    </xf>
    <xf numFmtId="0" fontId="10" fillId="7" borderId="19" xfId="0" applyFont="1" applyFill="1" applyBorder="1" applyAlignment="1">
      <alignment horizontal="left" vertical="center" wrapText="1"/>
    </xf>
    <xf numFmtId="0" fontId="31" fillId="7" borderId="19" xfId="0" applyFont="1" applyFill="1" applyBorder="1" applyAlignment="1">
      <alignment horizontal="left" vertical="center" wrapText="1"/>
    </xf>
    <xf numFmtId="4" fontId="2" fillId="7" borderId="19" xfId="0" applyNumberFormat="1" applyFont="1" applyFill="1" applyBorder="1" applyAlignment="1">
      <alignment horizontal="left" vertical="center" wrapText="1"/>
    </xf>
    <xf numFmtId="3" fontId="2" fillId="7" borderId="0" xfId="0" applyNumberFormat="1" applyFont="1" applyFill="1" applyAlignment="1">
      <alignment horizontal="left" vertical="center" wrapText="1"/>
    </xf>
    <xf numFmtId="3" fontId="2" fillId="0" borderId="0" xfId="0" applyNumberFormat="1" applyFont="1" applyAlignment="1">
      <alignment horizontal="left" vertical="center" wrapText="1"/>
    </xf>
    <xf numFmtId="3" fontId="0" fillId="0" borderId="0" xfId="0" applyNumberFormat="1" applyAlignment="1">
      <alignment horizontal="left" vertical="center" wrapText="1"/>
    </xf>
    <xf numFmtId="0" fontId="32" fillId="0" borderId="19" xfId="0" applyFont="1" applyBorder="1" applyAlignment="1">
      <alignment horizontal="left" vertical="center" wrapText="1"/>
    </xf>
    <xf numFmtId="3" fontId="0" fillId="0" borderId="19" xfId="0" applyNumberFormat="1" applyBorder="1" applyAlignment="1">
      <alignment horizontal="left" vertical="center" wrapText="1"/>
    </xf>
    <xf numFmtId="4" fontId="10" fillId="7" borderId="19" xfId="0" applyNumberFormat="1" applyFont="1" applyFill="1" applyBorder="1" applyAlignment="1">
      <alignment horizontal="left" vertical="center" wrapText="1"/>
    </xf>
    <xf numFmtId="0" fontId="10" fillId="6" borderId="19" xfId="0" applyFont="1" applyFill="1" applyBorder="1" applyAlignment="1">
      <alignment horizontal="left" vertical="center" wrapText="1"/>
    </xf>
    <xf numFmtId="0" fontId="32" fillId="6" borderId="19" xfId="0" applyFont="1" applyFill="1" applyBorder="1" applyAlignment="1">
      <alignment horizontal="left" vertical="center" wrapText="1"/>
    </xf>
    <xf numFmtId="4" fontId="10" fillId="6" borderId="19" xfId="0" applyNumberFormat="1" applyFont="1" applyFill="1" applyBorder="1" applyAlignment="1">
      <alignment horizontal="left" vertical="center" wrapText="1"/>
    </xf>
    <xf numFmtId="0" fontId="0" fillId="6" borderId="0" xfId="0" applyFill="1" applyAlignment="1">
      <alignment horizontal="left" vertical="center"/>
    </xf>
    <xf numFmtId="0" fontId="0" fillId="6" borderId="19" xfId="0" applyFill="1" applyBorder="1" applyAlignment="1">
      <alignment horizontal="left" vertical="center" wrapText="1"/>
    </xf>
    <xf numFmtId="4" fontId="0" fillId="7" borderId="19" xfId="0" applyNumberFormat="1" applyFill="1" applyBorder="1" applyAlignment="1">
      <alignment horizontal="left" vertical="center" wrapText="1"/>
    </xf>
    <xf numFmtId="0" fontId="10" fillId="9" borderId="19" xfId="0" applyFont="1" applyFill="1" applyBorder="1" applyAlignment="1">
      <alignment horizontal="left" vertical="center" wrapText="1"/>
    </xf>
    <xf numFmtId="165" fontId="32" fillId="6" borderId="19" xfId="0" applyNumberFormat="1" applyFont="1" applyFill="1" applyBorder="1" applyAlignment="1">
      <alignment horizontal="left" vertical="center" wrapText="1"/>
    </xf>
    <xf numFmtId="0" fontId="19" fillId="0" borderId="19" xfId="0" applyFont="1" applyFill="1" applyBorder="1" applyAlignment="1">
      <alignment horizontal="left" vertical="center" wrapText="1"/>
    </xf>
    <xf numFmtId="14" fontId="19" fillId="0" borderId="19" xfId="0" applyNumberFormat="1" applyFont="1" applyFill="1" applyBorder="1" applyAlignment="1">
      <alignment horizontal="left" vertical="center" wrapText="1"/>
    </xf>
    <xf numFmtId="0" fontId="19" fillId="0" borderId="0" xfId="0" applyFont="1" applyAlignment="1">
      <alignment horizontal="left" vertical="center" wrapText="1"/>
    </xf>
    <xf numFmtId="14" fontId="38" fillId="0" borderId="19" xfId="0" applyNumberFormat="1" applyFont="1" applyBorder="1" applyAlignment="1">
      <alignment horizontal="left" vertical="center" wrapText="1"/>
    </xf>
    <xf numFmtId="3" fontId="0" fillId="7" borderId="19" xfId="0" applyNumberFormat="1" applyFill="1" applyBorder="1" applyAlignment="1">
      <alignment horizontal="left" vertical="center" wrapText="1"/>
    </xf>
    <xf numFmtId="0" fontId="14" fillId="0" borderId="0" xfId="0" applyFont="1" applyAlignment="1">
      <alignment horizontal="center" vertical="center"/>
    </xf>
    <xf numFmtId="0" fontId="30" fillId="0" borderId="0" xfId="0" applyFont="1" applyAlignment="1">
      <alignment horizontal="center" vertical="center"/>
    </xf>
    <xf numFmtId="0" fontId="16" fillId="0" borderId="19" xfId="0" applyFont="1" applyBorder="1" applyAlignment="1">
      <alignment vertical="center"/>
    </xf>
    <xf numFmtId="165" fontId="15" fillId="11" borderId="19" xfId="0" applyNumberFormat="1" applyFont="1" applyFill="1" applyBorder="1" applyAlignment="1">
      <alignment horizontal="center" vertical="center"/>
    </xf>
    <xf numFmtId="165" fontId="15" fillId="11" borderId="14" xfId="0" applyNumberFormat="1" applyFont="1" applyFill="1" applyBorder="1" applyAlignment="1">
      <alignment horizontal="center" vertical="center"/>
    </xf>
    <xf numFmtId="0" fontId="20" fillId="11" borderId="23" xfId="0" applyFont="1" applyFill="1" applyBorder="1" applyAlignment="1">
      <alignment vertical="center"/>
    </xf>
    <xf numFmtId="0" fontId="20" fillId="11" borderId="19" xfId="0" applyFont="1" applyFill="1" applyBorder="1" applyAlignment="1">
      <alignment vertical="center"/>
    </xf>
    <xf numFmtId="165" fontId="20" fillId="11" borderId="19" xfId="0" applyNumberFormat="1" applyFont="1" applyFill="1" applyBorder="1" applyAlignment="1">
      <alignment vertical="center"/>
    </xf>
    <xf numFmtId="165" fontId="20" fillId="11" borderId="14" xfId="0" applyNumberFormat="1" applyFont="1" applyFill="1" applyBorder="1" applyAlignment="1">
      <alignment vertical="center"/>
    </xf>
    <xf numFmtId="0" fontId="15" fillId="11" borderId="23" xfId="0" applyFont="1" applyFill="1" applyBorder="1" applyAlignment="1">
      <alignment horizontal="center" vertical="center"/>
    </xf>
    <xf numFmtId="0" fontId="15" fillId="11" borderId="19" xfId="0" applyFont="1" applyFill="1" applyBorder="1" applyAlignment="1">
      <alignment horizontal="center" vertical="center"/>
    </xf>
    <xf numFmtId="14" fontId="0" fillId="0" borderId="19" xfId="0" applyNumberFormat="1" applyFont="1" applyFill="1" applyBorder="1" applyAlignment="1">
      <alignment horizontal="left" vertical="center" wrapText="1"/>
    </xf>
    <xf numFmtId="14" fontId="38" fillId="0" borderId="19" xfId="0" applyNumberFormat="1" applyFont="1" applyFill="1" applyBorder="1" applyAlignment="1">
      <alignment horizontal="left" vertical="center" wrapText="1"/>
    </xf>
    <xf numFmtId="14" fontId="19" fillId="0" borderId="3" xfId="0" applyNumberFormat="1" applyFont="1" applyFill="1" applyBorder="1" applyAlignment="1">
      <alignment horizontal="left" vertical="center"/>
    </xf>
    <xf numFmtId="4" fontId="18" fillId="0" borderId="19" xfId="0" applyNumberFormat="1" applyFont="1" applyBorder="1" applyAlignment="1">
      <alignment horizontal="center" vertical="center"/>
    </xf>
    <xf numFmtId="4" fontId="14" fillId="0" borderId="0" xfId="0" applyNumberFormat="1" applyFont="1" applyAlignment="1">
      <alignment horizontal="center" vertical="center"/>
    </xf>
    <xf numFmtId="0" fontId="41" fillId="0" borderId="19" xfId="0" applyFont="1" applyFill="1" applyBorder="1" applyAlignment="1">
      <alignment horizontal="left" vertical="center" wrapText="1"/>
    </xf>
    <xf numFmtId="14" fontId="41" fillId="0" borderId="19" xfId="0" applyNumberFormat="1" applyFont="1" applyFill="1" applyBorder="1" applyAlignment="1">
      <alignment horizontal="left" vertical="center" wrapText="1"/>
    </xf>
    <xf numFmtId="0" fontId="0" fillId="0" borderId="19" xfId="0" applyBorder="1"/>
    <xf numFmtId="0" fontId="44" fillId="0" borderId="0" xfId="0" applyFont="1"/>
    <xf numFmtId="0" fontId="41" fillId="0" borderId="19" xfId="0" applyFont="1" applyBorder="1"/>
    <xf numFmtId="4" fontId="0" fillId="0" borderId="19" xfId="0" applyNumberFormat="1" applyBorder="1"/>
    <xf numFmtId="4" fontId="41" fillId="0" borderId="19" xfId="0" applyNumberFormat="1" applyFont="1" applyBorder="1"/>
    <xf numFmtId="0" fontId="9" fillId="0" borderId="19" xfId="0" applyFont="1" applyBorder="1"/>
    <xf numFmtId="0" fontId="19" fillId="0" borderId="4" xfId="0" applyFont="1" applyFill="1" applyBorder="1" applyAlignment="1">
      <alignment horizontal="left" vertical="center" wrapText="1"/>
    </xf>
    <xf numFmtId="0" fontId="38" fillId="0" borderId="6" xfId="0" applyFont="1" applyFill="1" applyBorder="1" applyAlignment="1">
      <alignment horizontal="left" vertical="center" wrapText="1"/>
    </xf>
    <xf numFmtId="0" fontId="38" fillId="0" borderId="8" xfId="0" applyFont="1" applyFill="1" applyBorder="1" applyAlignment="1">
      <alignment horizontal="left" vertical="center" wrapText="1"/>
    </xf>
    <xf numFmtId="0" fontId="19" fillId="0" borderId="4" xfId="0" applyFont="1" applyBorder="1" applyAlignment="1">
      <alignment horizontal="left" vertical="center" wrapText="1"/>
    </xf>
    <xf numFmtId="0" fontId="38" fillId="0" borderId="6" xfId="0" applyFont="1" applyBorder="1" applyAlignment="1">
      <alignment horizontal="left" vertical="center" wrapText="1"/>
    </xf>
    <xf numFmtId="0" fontId="19" fillId="0" borderId="6" xfId="0" applyFont="1" applyBorder="1" applyAlignment="1">
      <alignment horizontal="left" vertical="center" wrapText="1"/>
    </xf>
    <xf numFmtId="0" fontId="19" fillId="0" borderId="3" xfId="0" applyFont="1" applyBorder="1" applyAlignment="1">
      <alignment horizontal="left" vertical="center"/>
    </xf>
    <xf numFmtId="4" fontId="19" fillId="0" borderId="3" xfId="0" applyNumberFormat="1" applyFont="1" applyBorder="1" applyAlignment="1">
      <alignment horizontal="left" vertical="center" wrapText="1"/>
    </xf>
    <xf numFmtId="3" fontId="19" fillId="0" borderId="3" xfId="0" applyNumberFormat="1" applyFont="1" applyBorder="1" applyAlignment="1">
      <alignment horizontal="left" vertical="center" wrapText="1"/>
    </xf>
    <xf numFmtId="0" fontId="0" fillId="0" borderId="0" xfId="0" applyBorder="1"/>
    <xf numFmtId="0" fontId="19" fillId="0" borderId="0" xfId="0" applyFont="1" applyBorder="1" applyAlignment="1">
      <alignment horizontal="left" vertical="center" wrapText="1"/>
    </xf>
    <xf numFmtId="4" fontId="19" fillId="0" borderId="0" xfId="0" applyNumberFormat="1" applyFont="1" applyBorder="1" applyAlignment="1">
      <alignment horizontal="left" vertical="center" wrapText="1"/>
    </xf>
    <xf numFmtId="3" fontId="19" fillId="0" borderId="0" xfId="0" applyNumberFormat="1" applyFont="1" applyBorder="1" applyAlignment="1">
      <alignment horizontal="left" vertical="center" wrapText="1"/>
    </xf>
    <xf numFmtId="165" fontId="19" fillId="0" borderId="0" xfId="0" applyNumberFormat="1" applyFont="1" applyFill="1" applyBorder="1" applyAlignment="1">
      <alignment horizontal="left" vertical="center"/>
    </xf>
    <xf numFmtId="3" fontId="19" fillId="0" borderId="0" xfId="0" applyNumberFormat="1" applyFont="1" applyBorder="1" applyAlignment="1">
      <alignment horizontal="left" vertical="center"/>
    </xf>
    <xf numFmtId="0" fontId="19" fillId="0" borderId="0" xfId="0" applyFont="1" applyBorder="1" applyAlignment="1">
      <alignment horizontal="left" vertical="center"/>
    </xf>
    <xf numFmtId="4" fontId="19" fillId="0" borderId="0" xfId="0" applyNumberFormat="1" applyFont="1" applyFill="1" applyBorder="1" applyAlignment="1">
      <alignment horizontal="left" vertical="center" wrapText="1"/>
    </xf>
    <xf numFmtId="4" fontId="19" fillId="0" borderId="0" xfId="0" applyNumberFormat="1" applyFont="1" applyFill="1" applyBorder="1" applyAlignment="1">
      <alignment horizontal="left" vertical="center"/>
    </xf>
    <xf numFmtId="3" fontId="19" fillId="0" borderId="0" xfId="0" applyNumberFormat="1" applyFont="1" applyFill="1" applyBorder="1" applyAlignment="1">
      <alignment horizontal="left" vertical="center" wrapText="1"/>
    </xf>
    <xf numFmtId="0" fontId="19" fillId="0" borderId="0" xfId="0" applyFont="1" applyFill="1" applyBorder="1" applyAlignment="1">
      <alignment horizontal="left" vertical="center"/>
    </xf>
    <xf numFmtId="166" fontId="19" fillId="0" borderId="0" xfId="0" applyNumberFormat="1" applyFont="1" applyFill="1" applyBorder="1" applyAlignment="1">
      <alignment horizontal="left" vertical="center"/>
    </xf>
    <xf numFmtId="4" fontId="19" fillId="0" borderId="0" xfId="0" applyNumberFormat="1" applyFont="1" applyBorder="1" applyAlignment="1">
      <alignment horizontal="left" vertical="center"/>
    </xf>
    <xf numFmtId="165" fontId="19" fillId="0" borderId="0" xfId="0" applyNumberFormat="1" applyFont="1" applyFill="1" applyBorder="1" applyAlignment="1">
      <alignment horizontal="left" vertical="center" wrapText="1"/>
    </xf>
    <xf numFmtId="0" fontId="19" fillId="0" borderId="0" xfId="0" applyFont="1" applyFill="1" applyBorder="1" applyAlignment="1">
      <alignment horizontal="left" vertical="center" wrapText="1"/>
    </xf>
    <xf numFmtId="0" fontId="38" fillId="0" borderId="0" xfId="0" applyFont="1" applyFill="1" applyBorder="1" applyAlignment="1">
      <alignment horizontal="left" vertical="center" wrapText="1"/>
    </xf>
    <xf numFmtId="165" fontId="38" fillId="0" borderId="0" xfId="0" applyNumberFormat="1" applyFont="1" applyFill="1" applyBorder="1" applyAlignment="1">
      <alignment horizontal="left" vertical="center" wrapText="1"/>
    </xf>
    <xf numFmtId="4" fontId="38" fillId="0" borderId="0" xfId="0" applyNumberFormat="1" applyFont="1" applyFill="1" applyBorder="1" applyAlignment="1">
      <alignment horizontal="left" vertical="center" wrapText="1"/>
    </xf>
    <xf numFmtId="165" fontId="19" fillId="0" borderId="0" xfId="0" applyNumberFormat="1" applyFont="1" applyBorder="1" applyAlignment="1">
      <alignment horizontal="left" vertical="center"/>
    </xf>
    <xf numFmtId="166" fontId="19" fillId="0" borderId="0" xfId="0" applyNumberFormat="1" applyFont="1" applyBorder="1" applyAlignment="1">
      <alignment horizontal="left" vertical="center"/>
    </xf>
    <xf numFmtId="0" fontId="38" fillId="0" borderId="0" xfId="0" applyFont="1" applyBorder="1" applyAlignment="1">
      <alignment horizontal="left" vertical="center" wrapText="1"/>
    </xf>
    <xf numFmtId="165" fontId="38" fillId="0" borderId="0" xfId="0" applyNumberFormat="1" applyFont="1" applyBorder="1" applyAlignment="1">
      <alignment horizontal="left" vertical="center" wrapText="1"/>
    </xf>
    <xf numFmtId="4" fontId="38" fillId="0" borderId="0" xfId="0" applyNumberFormat="1" applyFont="1" applyBorder="1" applyAlignment="1">
      <alignment horizontal="left" vertical="center" wrapText="1"/>
    </xf>
    <xf numFmtId="165" fontId="19" fillId="0" borderId="0" xfId="0" applyNumberFormat="1" applyFont="1" applyBorder="1" applyAlignment="1">
      <alignment horizontal="left" vertical="center" wrapText="1"/>
    </xf>
    <xf numFmtId="0" fontId="41" fillId="0" borderId="0" xfId="0" applyFont="1"/>
    <xf numFmtId="165" fontId="0" fillId="0" borderId="19" xfId="0" applyNumberFormat="1" applyBorder="1"/>
    <xf numFmtId="0" fontId="19" fillId="0" borderId="6" xfId="0" applyFont="1" applyFill="1" applyBorder="1" applyAlignment="1">
      <alignment horizontal="left" vertical="center" wrapText="1"/>
    </xf>
    <xf numFmtId="3" fontId="19" fillId="0" borderId="9" xfId="0" applyNumberFormat="1" applyFont="1" applyFill="1" applyBorder="1" applyAlignment="1">
      <alignment horizontal="left" vertical="center" wrapText="1"/>
    </xf>
    <xf numFmtId="165" fontId="38" fillId="0" borderId="18" xfId="0" applyNumberFormat="1" applyFont="1" applyFill="1" applyBorder="1" applyAlignment="1">
      <alignment horizontal="left" vertical="center" wrapText="1"/>
    </xf>
    <xf numFmtId="0" fontId="41" fillId="0" borderId="19" xfId="0" applyFont="1" applyBorder="1" applyAlignment="1">
      <alignment horizontal="left" vertical="center" wrapText="1"/>
    </xf>
    <xf numFmtId="14" fontId="33" fillId="10" borderId="5" xfId="0" applyNumberFormat="1" applyFont="1" applyFill="1" applyBorder="1" applyAlignment="1">
      <alignment horizontal="center" vertical="center" wrapText="1"/>
    </xf>
    <xf numFmtId="3" fontId="33" fillId="10" borderId="7" xfId="0" applyNumberFormat="1" applyFont="1" applyFill="1" applyBorder="1" applyAlignment="1">
      <alignment horizontal="center" vertical="center" wrapText="1"/>
    </xf>
    <xf numFmtId="165" fontId="33" fillId="10" borderId="7" xfId="0" applyNumberFormat="1" applyFont="1" applyFill="1" applyBorder="1" applyAlignment="1">
      <alignment horizontal="center" vertical="center" wrapText="1"/>
    </xf>
    <xf numFmtId="4" fontId="33" fillId="10" borderId="7" xfId="0" applyNumberFormat="1" applyFont="1" applyFill="1" applyBorder="1" applyAlignment="1">
      <alignment horizontal="center" vertical="center" wrapText="1"/>
    </xf>
    <xf numFmtId="164" fontId="4" fillId="6" borderId="19" xfId="2" applyFont="1" applyFill="1" applyBorder="1" applyAlignment="1">
      <alignment horizontal="right" vertical="center" wrapText="1"/>
    </xf>
    <xf numFmtId="14" fontId="44" fillId="0" borderId="0" xfId="0" applyNumberFormat="1" applyFont="1"/>
    <xf numFmtId="3" fontId="14" fillId="0" borderId="0" xfId="0" applyNumberFormat="1" applyFont="1"/>
    <xf numFmtId="0" fontId="0" fillId="6" borderId="19" xfId="0" applyFont="1" applyFill="1" applyBorder="1" applyAlignment="1">
      <alignment horizontal="left" vertical="center"/>
    </xf>
    <xf numFmtId="14" fontId="0" fillId="6" borderId="19" xfId="0" applyNumberFormat="1" applyFont="1" applyFill="1" applyBorder="1" applyAlignment="1">
      <alignment horizontal="left" vertical="center" wrapText="1"/>
    </xf>
    <xf numFmtId="0" fontId="0" fillId="6" borderId="19" xfId="0" applyFont="1" applyFill="1" applyBorder="1" applyAlignment="1">
      <alignment horizontal="left" vertical="center" wrapText="1"/>
    </xf>
    <xf numFmtId="164" fontId="0" fillId="6" borderId="19" xfId="2" applyFont="1" applyFill="1" applyBorder="1" applyAlignment="1">
      <alignment horizontal="right" vertical="center" wrapText="1"/>
    </xf>
    <xf numFmtId="164" fontId="4" fillId="0" borderId="19" xfId="2" applyFont="1" applyFill="1" applyBorder="1" applyAlignment="1">
      <alignment horizontal="right" vertical="center" wrapText="1"/>
    </xf>
    <xf numFmtId="14" fontId="0" fillId="6" borderId="19" xfId="0" applyNumberFormat="1" applyFont="1" applyFill="1" applyBorder="1" applyAlignment="1">
      <alignment horizontal="left" vertical="center"/>
    </xf>
    <xf numFmtId="164" fontId="4" fillId="6" borderId="16" xfId="2" applyFont="1" applyFill="1" applyBorder="1" applyAlignment="1">
      <alignment horizontal="right" wrapText="1"/>
    </xf>
    <xf numFmtId="164" fontId="4" fillId="6" borderId="19" xfId="2" applyFont="1" applyFill="1" applyBorder="1" applyAlignment="1">
      <alignment horizontal="right" wrapText="1"/>
    </xf>
    <xf numFmtId="0" fontId="0" fillId="6" borderId="16" xfId="0" applyFont="1" applyFill="1" applyBorder="1" applyAlignment="1">
      <alignment horizontal="left" vertical="center"/>
    </xf>
    <xf numFmtId="164" fontId="4" fillId="6" borderId="16" xfId="2" applyFont="1" applyFill="1" applyBorder="1" applyAlignment="1">
      <alignment horizontal="right" vertical="center" wrapText="1"/>
    </xf>
    <xf numFmtId="0" fontId="42" fillId="6" borderId="19" xfId="0" applyFont="1" applyFill="1" applyBorder="1" applyAlignment="1">
      <alignment horizontal="left" vertical="center" wrapText="1"/>
    </xf>
    <xf numFmtId="4" fontId="19" fillId="6" borderId="19" xfId="0" applyNumberFormat="1" applyFont="1" applyFill="1" applyBorder="1" applyAlignment="1">
      <alignment horizontal="left" vertical="center" wrapText="1"/>
    </xf>
    <xf numFmtId="0" fontId="0" fillId="6" borderId="6" xfId="0" applyFont="1" applyFill="1" applyBorder="1" applyAlignment="1">
      <alignment horizontal="left" vertical="center"/>
    </xf>
    <xf numFmtId="164" fontId="4" fillId="6" borderId="3" xfId="2" applyFont="1" applyFill="1" applyBorder="1" applyAlignment="1">
      <alignment horizontal="right" vertical="center" wrapText="1"/>
    </xf>
    <xf numFmtId="0" fontId="0" fillId="6" borderId="9" xfId="0" applyFont="1" applyFill="1" applyBorder="1" applyAlignment="1">
      <alignment horizontal="left" vertical="center"/>
    </xf>
    <xf numFmtId="165" fontId="0" fillId="6" borderId="19" xfId="0" applyNumberFormat="1" applyFont="1" applyFill="1" applyBorder="1" applyAlignment="1">
      <alignment horizontal="right" vertical="center" wrapText="1"/>
    </xf>
    <xf numFmtId="3" fontId="33" fillId="6" borderId="19" xfId="0" applyNumberFormat="1" applyFont="1" applyFill="1" applyBorder="1" applyAlignment="1">
      <alignment horizontal="left" vertical="center" wrapText="1"/>
    </xf>
    <xf numFmtId="165" fontId="33" fillId="6" borderId="19" xfId="0" applyNumberFormat="1" applyFont="1" applyFill="1" applyBorder="1" applyAlignment="1">
      <alignment horizontal="center" vertical="center" wrapText="1"/>
    </xf>
    <xf numFmtId="164" fontId="41" fillId="0" borderId="19" xfId="2" applyFont="1" applyFill="1" applyBorder="1" applyAlignment="1">
      <alignment horizontal="right" vertical="center" wrapText="1"/>
    </xf>
    <xf numFmtId="14" fontId="4" fillId="6" borderId="19" xfId="1" applyNumberFormat="1" applyFont="1" applyFill="1" applyBorder="1" applyAlignment="1">
      <alignment horizontal="left" vertical="center" wrapText="1"/>
    </xf>
    <xf numFmtId="3" fontId="0" fillId="6" borderId="19" xfId="1" applyNumberFormat="1" applyFont="1" applyFill="1" applyBorder="1" applyAlignment="1">
      <alignment horizontal="left" vertical="center" wrapText="1"/>
    </xf>
    <xf numFmtId="165" fontId="0" fillId="6" borderId="19" xfId="1" applyNumberFormat="1" applyFont="1" applyFill="1" applyBorder="1" applyAlignment="1">
      <alignment horizontal="left" vertical="center" wrapText="1"/>
    </xf>
    <xf numFmtId="14" fontId="0" fillId="0" borderId="19" xfId="0" applyNumberFormat="1" applyFont="1" applyBorder="1" applyAlignment="1">
      <alignment horizontal="left" vertical="center" wrapText="1"/>
    </xf>
    <xf numFmtId="3" fontId="4" fillId="6" borderId="11" xfId="1" applyNumberFormat="1" applyFont="1" applyFill="1" applyBorder="1" applyAlignment="1">
      <alignment horizontal="left" vertical="center" wrapText="1"/>
    </xf>
    <xf numFmtId="164" fontId="4" fillId="6" borderId="3" xfId="2" applyFont="1" applyFill="1" applyBorder="1" applyAlignment="1">
      <alignment horizontal="right" wrapText="1"/>
    </xf>
    <xf numFmtId="4" fontId="18" fillId="0" borderId="19" xfId="2" applyNumberFormat="1" applyFont="1" applyBorder="1" applyAlignment="1">
      <alignment horizontal="center" vertical="center"/>
    </xf>
    <xf numFmtId="164" fontId="19" fillId="6" borderId="19" xfId="2" applyFont="1" applyFill="1" applyBorder="1" applyAlignment="1">
      <alignment horizontal="right" wrapText="1"/>
    </xf>
    <xf numFmtId="0" fontId="0" fillId="0" borderId="0" xfId="0" applyAlignment="1">
      <alignment horizontal="left"/>
    </xf>
    <xf numFmtId="0" fontId="0" fillId="6" borderId="6" xfId="0" applyFont="1" applyFill="1" applyBorder="1" applyAlignment="1">
      <alignment horizontal="left" vertical="center" wrapText="1"/>
    </xf>
    <xf numFmtId="0" fontId="0" fillId="0" borderId="19" xfId="0" applyFont="1" applyBorder="1" applyAlignment="1">
      <alignment horizontal="left" vertical="center" wrapText="1"/>
    </xf>
    <xf numFmtId="3" fontId="0" fillId="6" borderId="19" xfId="1" applyNumberFormat="1" applyFont="1" applyFill="1" applyBorder="1" applyAlignment="1">
      <alignment horizontal="left" wrapText="1"/>
    </xf>
    <xf numFmtId="0" fontId="0" fillId="6" borderId="19" xfId="0" applyFont="1" applyFill="1" applyBorder="1" applyAlignment="1">
      <alignment horizontal="left"/>
    </xf>
    <xf numFmtId="14" fontId="33" fillId="6" borderId="19" xfId="0" applyNumberFormat="1" applyFont="1" applyFill="1" applyBorder="1" applyAlignment="1">
      <alignment horizontal="left" vertical="center" wrapText="1"/>
    </xf>
    <xf numFmtId="14" fontId="0" fillId="6" borderId="19" xfId="0" applyNumberFormat="1" applyFont="1" applyFill="1" applyBorder="1" applyAlignment="1">
      <alignment horizontal="left"/>
    </xf>
    <xf numFmtId="165" fontId="0" fillId="6" borderId="19" xfId="40" applyNumberFormat="1" applyFont="1" applyFill="1" applyBorder="1" applyAlignment="1">
      <alignment horizontal="left" wrapText="1"/>
    </xf>
    <xf numFmtId="3" fontId="4" fillId="6" borderId="19" xfId="1" applyNumberFormat="1" applyFont="1" applyFill="1" applyBorder="1" applyAlignment="1">
      <alignment horizontal="left" wrapText="1"/>
    </xf>
    <xf numFmtId="3" fontId="9" fillId="0" borderId="17" xfId="1" applyNumberFormat="1" applyFont="1" applyBorder="1" applyAlignment="1">
      <alignment horizontal="left" vertical="center" wrapText="1"/>
    </xf>
    <xf numFmtId="165" fontId="4" fillId="6" borderId="9" xfId="40" applyNumberFormat="1" applyFont="1" applyFill="1" applyBorder="1" applyAlignment="1">
      <alignment horizontal="left" vertical="center" wrapText="1"/>
    </xf>
    <xf numFmtId="14" fontId="0" fillId="0" borderId="16" xfId="0" applyNumberFormat="1" applyBorder="1" applyAlignment="1">
      <alignment horizontal="left" vertical="center" wrapText="1"/>
    </xf>
    <xf numFmtId="14" fontId="2" fillId="0" borderId="16" xfId="0" applyNumberFormat="1" applyFont="1" applyBorder="1" applyAlignment="1">
      <alignment horizontal="left" vertical="center" wrapText="1"/>
    </xf>
    <xf numFmtId="165" fontId="0" fillId="0" borderId="0" xfId="0" applyNumberFormat="1"/>
    <xf numFmtId="4" fontId="18" fillId="0" borderId="0" xfId="0" applyNumberFormat="1" applyFont="1" applyBorder="1" applyAlignment="1">
      <alignment horizontal="center" vertical="center"/>
    </xf>
    <xf numFmtId="0" fontId="46" fillId="13" borderId="20" xfId="0" applyFont="1" applyFill="1" applyBorder="1"/>
    <xf numFmtId="165" fontId="46" fillId="13" borderId="21" xfId="0" applyNumberFormat="1" applyFont="1" applyFill="1" applyBorder="1"/>
    <xf numFmtId="0" fontId="47" fillId="8" borderId="22" xfId="0" applyFont="1" applyFill="1" applyBorder="1"/>
    <xf numFmtId="0" fontId="47" fillId="13" borderId="23" xfId="0" applyFont="1" applyFill="1" applyBorder="1" applyAlignment="1">
      <alignment wrapText="1"/>
    </xf>
    <xf numFmtId="165" fontId="46" fillId="13" borderId="19" xfId="0" applyNumberFormat="1" applyFont="1" applyFill="1" applyBorder="1" applyAlignment="1">
      <alignment wrapText="1"/>
    </xf>
    <xf numFmtId="0" fontId="47" fillId="8" borderId="14" xfId="0" applyFont="1" applyFill="1" applyBorder="1" applyAlignment="1">
      <alignment wrapText="1"/>
    </xf>
    <xf numFmtId="0" fontId="46" fillId="14" borderId="24" xfId="0" applyFont="1" applyFill="1" applyBorder="1" applyAlignment="1">
      <alignment wrapText="1"/>
    </xf>
    <xf numFmtId="165" fontId="46" fillId="14" borderId="25" xfId="0" applyNumberFormat="1" applyFont="1" applyFill="1" applyBorder="1"/>
    <xf numFmtId="165" fontId="47" fillId="8" borderId="26" xfId="0" applyNumberFormat="1" applyFont="1" applyFill="1" applyBorder="1"/>
    <xf numFmtId="14" fontId="25" fillId="4" borderId="19" xfId="1" applyNumberFormat="1" applyFont="1" applyFill="1" applyBorder="1" applyAlignment="1">
      <alignment horizontal="center" vertical="center"/>
    </xf>
    <xf numFmtId="165" fontId="25" fillId="4" borderId="19" xfId="1" applyNumberFormat="1" applyFont="1" applyFill="1" applyBorder="1" applyAlignment="1">
      <alignment horizontal="center" vertical="center" wrapText="1"/>
    </xf>
    <xf numFmtId="165" fontId="25" fillId="4" borderId="19" xfId="1" applyNumberFormat="1" applyFont="1" applyFill="1" applyBorder="1" applyAlignment="1">
      <alignment horizontal="center" vertical="center"/>
    </xf>
    <xf numFmtId="165" fontId="25" fillId="5" borderId="19" xfId="1" applyNumberFormat="1" applyFont="1" applyFill="1" applyBorder="1" applyAlignment="1">
      <alignment horizontal="center" vertical="center" wrapText="1"/>
    </xf>
    <xf numFmtId="165" fontId="25" fillId="4" borderId="6" xfId="1" applyNumberFormat="1" applyFont="1" applyFill="1" applyBorder="1" applyAlignment="1">
      <alignment horizontal="center" vertical="center" wrapText="1"/>
    </xf>
    <xf numFmtId="165" fontId="48" fillId="8" borderId="19" xfId="1" applyNumberFormat="1" applyFont="1" applyFill="1" applyBorder="1" applyAlignment="1">
      <alignment horizontal="center" vertical="center"/>
    </xf>
    <xf numFmtId="165" fontId="18" fillId="0" borderId="19" xfId="2" applyNumberFormat="1" applyFont="1" applyBorder="1"/>
    <xf numFmtId="165" fontId="27" fillId="0" borderId="19" xfId="0" applyNumberFormat="1" applyFont="1" applyBorder="1" applyAlignment="1">
      <alignment vertical="top" wrapText="1"/>
    </xf>
    <xf numFmtId="165" fontId="49" fillId="0" borderId="19" xfId="2" applyNumberFormat="1" applyFont="1" applyBorder="1"/>
    <xf numFmtId="165" fontId="49" fillId="0" borderId="6" xfId="2" applyNumberFormat="1" applyFont="1" applyBorder="1"/>
    <xf numFmtId="165" fontId="48" fillId="8" borderId="19" xfId="2" applyNumberFormat="1" applyFont="1" applyFill="1" applyBorder="1"/>
    <xf numFmtId="14" fontId="25" fillId="0" borderId="19" xfId="0" applyNumberFormat="1" applyFont="1" applyBorder="1"/>
    <xf numFmtId="165" fontId="25" fillId="0" borderId="19" xfId="0" applyNumberFormat="1" applyFont="1" applyBorder="1"/>
    <xf numFmtId="165" fontId="25" fillId="0" borderId="19" xfId="2" applyNumberFormat="1" applyFont="1" applyBorder="1"/>
    <xf numFmtId="165" fontId="26" fillId="0" borderId="19" xfId="0" applyNumberFormat="1" applyFont="1" applyBorder="1" applyAlignment="1">
      <alignment vertical="top" wrapText="1"/>
    </xf>
    <xf numFmtId="165" fontId="25" fillId="0" borderId="6" xfId="2" applyNumberFormat="1" applyFont="1" applyBorder="1"/>
    <xf numFmtId="14" fontId="50" fillId="15" borderId="19" xfId="0" applyNumberFormat="1" applyFont="1" applyFill="1" applyBorder="1"/>
    <xf numFmtId="165" fontId="34" fillId="15" borderId="19" xfId="2" applyNumberFormat="1" applyFont="1" applyFill="1" applyBorder="1"/>
    <xf numFmtId="165" fontId="30" fillId="15" borderId="19" xfId="0" applyNumberFormat="1" applyFont="1" applyFill="1" applyBorder="1"/>
    <xf numFmtId="165" fontId="34" fillId="15" borderId="16" xfId="2" applyNumberFormat="1" applyFont="1" applyFill="1" applyBorder="1"/>
    <xf numFmtId="165" fontId="34" fillId="15" borderId="5" xfId="2" applyNumberFormat="1" applyFont="1" applyFill="1" applyBorder="1"/>
    <xf numFmtId="165" fontId="34" fillId="15" borderId="12" xfId="2" applyNumberFormat="1" applyFont="1" applyFill="1" applyBorder="1"/>
    <xf numFmtId="165" fontId="48" fillId="15" borderId="19" xfId="2" applyNumberFormat="1" applyFont="1" applyFill="1" applyBorder="1"/>
    <xf numFmtId="14" fontId="27" fillId="0" borderId="19" xfId="0" applyNumberFormat="1" applyFont="1" applyBorder="1"/>
    <xf numFmtId="165" fontId="27" fillId="0" borderId="19" xfId="0" applyNumberFormat="1" applyFont="1" applyBorder="1"/>
    <xf numFmtId="165" fontId="18" fillId="0" borderId="19" xfId="2" applyNumberFormat="1" applyFont="1" applyBorder="1" applyAlignment="1">
      <alignment horizontal="center"/>
    </xf>
    <xf numFmtId="165" fontId="28" fillId="0" borderId="19" xfId="2" applyNumberFormat="1" applyFont="1" applyBorder="1"/>
    <xf numFmtId="165" fontId="27" fillId="0" borderId="6" xfId="0" applyNumberFormat="1" applyFont="1" applyBorder="1"/>
    <xf numFmtId="0" fontId="51" fillId="0" borderId="19" xfId="0" applyFont="1" applyBorder="1"/>
    <xf numFmtId="165" fontId="51" fillId="0" borderId="19" xfId="0" applyNumberFormat="1" applyFont="1" applyBorder="1"/>
    <xf numFmtId="165" fontId="51" fillId="0" borderId="19" xfId="2" applyNumberFormat="1" applyFont="1" applyBorder="1"/>
    <xf numFmtId="165" fontId="51" fillId="0" borderId="6" xfId="2" applyNumberFormat="1" applyFont="1" applyBorder="1"/>
    <xf numFmtId="0" fontId="29" fillId="16" borderId="19" xfId="0" applyFont="1" applyFill="1" applyBorder="1"/>
    <xf numFmtId="165" fontId="26" fillId="16" borderId="19" xfId="0" applyNumberFormat="1" applyFont="1" applyFill="1" applyBorder="1"/>
    <xf numFmtId="165" fontId="26" fillId="16" borderId="6" xfId="0" applyNumberFormat="1" applyFont="1" applyFill="1" applyBorder="1"/>
    <xf numFmtId="165" fontId="48" fillId="16" borderId="19" xfId="2" applyNumberFormat="1" applyFont="1" applyFill="1" applyBorder="1"/>
    <xf numFmtId="0" fontId="52" fillId="0" borderId="16" xfId="0" applyFont="1" applyBorder="1"/>
    <xf numFmtId="165" fontId="53" fillId="0" borderId="16" xfId="0" applyNumberFormat="1" applyFont="1" applyBorder="1"/>
    <xf numFmtId="165" fontId="53" fillId="0" borderId="33" xfId="0" applyNumberFormat="1" applyFont="1" applyBorder="1"/>
    <xf numFmtId="165" fontId="54" fillId="8" borderId="19" xfId="2" applyNumberFormat="1" applyFont="1" applyFill="1" applyBorder="1"/>
    <xf numFmtId="0" fontId="29" fillId="0" borderId="16" xfId="0" applyFont="1" applyBorder="1"/>
    <xf numFmtId="165" fontId="26" fillId="0" borderId="16" xfId="0" applyNumberFormat="1" applyFont="1" applyBorder="1"/>
    <xf numFmtId="165" fontId="26" fillId="0" borderId="33" xfId="0" applyNumberFormat="1" applyFont="1" applyBorder="1"/>
    <xf numFmtId="0" fontId="29" fillId="12" borderId="18" xfId="0" applyFont="1" applyFill="1" applyBorder="1"/>
    <xf numFmtId="165" fontId="26" fillId="12" borderId="15" xfId="0" applyNumberFormat="1" applyFont="1" applyFill="1" applyBorder="1"/>
    <xf numFmtId="165" fontId="26" fillId="12" borderId="30" xfId="0" applyNumberFormat="1" applyFont="1" applyFill="1" applyBorder="1"/>
    <xf numFmtId="165" fontId="48" fillId="12" borderId="19" xfId="2" applyNumberFormat="1" applyFont="1" applyFill="1" applyBorder="1"/>
    <xf numFmtId="0" fontId="27" fillId="0" borderId="3" xfId="0" applyFont="1" applyBorder="1"/>
    <xf numFmtId="165" fontId="27" fillId="0" borderId="3" xfId="0" applyNumberFormat="1" applyFont="1" applyBorder="1"/>
    <xf numFmtId="165" fontId="27" fillId="0" borderId="13" xfId="0" applyNumberFormat="1" applyFont="1" applyBorder="1"/>
    <xf numFmtId="0" fontId="29" fillId="0" borderId="19" xfId="0" applyFont="1" applyBorder="1"/>
    <xf numFmtId="165" fontId="29" fillId="0" borderId="19" xfId="0" applyNumberFormat="1" applyFont="1" applyBorder="1"/>
    <xf numFmtId="165" fontId="26" fillId="0" borderId="19" xfId="0" applyNumberFormat="1" applyFont="1" applyBorder="1"/>
    <xf numFmtId="165" fontId="29" fillId="0" borderId="19" xfId="2" applyNumberFormat="1" applyFont="1" applyBorder="1"/>
    <xf numFmtId="165" fontId="29" fillId="0" borderId="6" xfId="2" applyNumberFormat="1" applyFont="1" applyBorder="1"/>
    <xf numFmtId="0" fontId="27" fillId="0" borderId="0" xfId="0" applyFont="1"/>
    <xf numFmtId="165" fontId="27" fillId="0" borderId="0" xfId="0" applyNumberFormat="1" applyFont="1"/>
    <xf numFmtId="0" fontId="30" fillId="0" borderId="0" xfId="0" applyFont="1"/>
    <xf numFmtId="165" fontId="41" fillId="0" borderId="0" xfId="0" applyNumberFormat="1" applyFont="1"/>
    <xf numFmtId="4" fontId="14" fillId="0" borderId="0" xfId="0" applyNumberFormat="1" applyFont="1" applyBorder="1" applyAlignment="1">
      <alignment horizontal="center" vertical="center"/>
    </xf>
    <xf numFmtId="0" fontId="47" fillId="6" borderId="0" xfId="0" applyFont="1" applyFill="1" applyBorder="1"/>
    <xf numFmtId="0" fontId="47" fillId="6" borderId="0" xfId="0" applyFont="1" applyFill="1" applyBorder="1" applyAlignment="1">
      <alignment wrapText="1"/>
    </xf>
    <xf numFmtId="165" fontId="47" fillId="6" borderId="0" xfId="0" applyNumberFormat="1" applyFont="1" applyFill="1" applyBorder="1"/>
    <xf numFmtId="165" fontId="46" fillId="13" borderId="34" xfId="0" applyNumberFormat="1" applyFont="1" applyFill="1" applyBorder="1"/>
    <xf numFmtId="0" fontId="47" fillId="8" borderId="19" xfId="0" applyFont="1" applyFill="1" applyBorder="1"/>
    <xf numFmtId="14" fontId="0" fillId="0" borderId="11" xfId="0" applyNumberFormat="1" applyBorder="1" applyAlignment="1">
      <alignment horizontal="left" vertical="center" wrapText="1"/>
    </xf>
    <xf numFmtId="3" fontId="0" fillId="6" borderId="16" xfId="1" applyNumberFormat="1" applyFont="1" applyFill="1" applyBorder="1" applyAlignment="1">
      <alignment horizontal="left" vertical="center" wrapText="1"/>
    </xf>
    <xf numFmtId="40" fontId="14" fillId="0" borderId="0" xfId="0" applyNumberFormat="1" applyFont="1" applyAlignment="1">
      <alignment horizontal="center" vertical="center"/>
    </xf>
    <xf numFmtId="165" fontId="51" fillId="6" borderId="19" xfId="2" applyNumberFormat="1" applyFont="1" applyFill="1" applyBorder="1"/>
    <xf numFmtId="0" fontId="41" fillId="0" borderId="0" xfId="0" applyFont="1" applyAlignment="1">
      <alignment horizontal="left" vertical="center"/>
    </xf>
    <xf numFmtId="0" fontId="0" fillId="0" borderId="10" xfId="0" applyBorder="1"/>
    <xf numFmtId="0" fontId="41" fillId="13" borderId="0" xfId="0" applyFont="1" applyFill="1"/>
    <xf numFmtId="17" fontId="43" fillId="11" borderId="5" xfId="0" applyNumberFormat="1" applyFont="1" applyFill="1" applyBorder="1"/>
    <xf numFmtId="0" fontId="41" fillId="19" borderId="10" xfId="0" applyFont="1" applyFill="1" applyBorder="1"/>
    <xf numFmtId="3" fontId="56" fillId="19" borderId="16" xfId="0" applyNumberFormat="1" applyFont="1" applyFill="1" applyBorder="1"/>
    <xf numFmtId="3" fontId="43" fillId="19" borderId="16" xfId="0" applyNumberFormat="1" applyFont="1" applyFill="1" applyBorder="1"/>
    <xf numFmtId="3" fontId="41" fillId="19" borderId="16" xfId="0" applyNumberFormat="1" applyFont="1" applyFill="1" applyBorder="1"/>
    <xf numFmtId="0" fontId="43" fillId="20" borderId="0" xfId="0" applyFont="1" applyFill="1"/>
    <xf numFmtId="3" fontId="19" fillId="20" borderId="5" xfId="0" applyNumberFormat="1" applyFont="1" applyFill="1" applyBorder="1"/>
    <xf numFmtId="0" fontId="41" fillId="12" borderId="4" xfId="0" applyFont="1" applyFill="1" applyBorder="1"/>
    <xf numFmtId="3" fontId="57" fillId="12" borderId="3" xfId="0" applyNumberFormat="1" applyFont="1" applyFill="1" applyBorder="1"/>
    <xf numFmtId="3" fontId="43" fillId="12" borderId="3" xfId="0" applyNumberFormat="1" applyFont="1" applyFill="1" applyBorder="1"/>
    <xf numFmtId="0" fontId="41" fillId="19" borderId="0" xfId="0" applyFont="1" applyFill="1"/>
    <xf numFmtId="3" fontId="43" fillId="19" borderId="5" xfId="0" applyNumberFormat="1" applyFont="1" applyFill="1" applyBorder="1"/>
    <xf numFmtId="3" fontId="41" fillId="19" borderId="5" xfId="0" applyNumberFormat="1" applyFont="1" applyFill="1" applyBorder="1"/>
    <xf numFmtId="0" fontId="0" fillId="0" borderId="33" xfId="0" applyBorder="1"/>
    <xf numFmtId="0" fontId="41" fillId="13" borderId="12" xfId="0" applyFont="1" applyFill="1" applyBorder="1"/>
    <xf numFmtId="0" fontId="41" fillId="13" borderId="33" xfId="0" applyFont="1" applyFill="1" applyBorder="1"/>
    <xf numFmtId="0" fontId="43" fillId="13" borderId="12" xfId="0" applyFont="1" applyFill="1" applyBorder="1"/>
    <xf numFmtId="0" fontId="41" fillId="13" borderId="13" xfId="0" applyFont="1" applyFill="1" applyBorder="1"/>
    <xf numFmtId="165" fontId="26" fillId="21" borderId="19" xfId="0" applyNumberFormat="1" applyFont="1" applyFill="1" applyBorder="1" applyAlignment="1">
      <alignment vertical="top" wrapText="1"/>
    </xf>
    <xf numFmtId="165" fontId="25" fillId="21" borderId="19" xfId="2" applyNumberFormat="1" applyFont="1" applyFill="1" applyBorder="1"/>
    <xf numFmtId="3" fontId="9" fillId="0" borderId="0" xfId="0" applyNumberFormat="1" applyFont="1" applyBorder="1" applyAlignment="1">
      <alignment horizontal="center" vertical="center" wrapText="1"/>
    </xf>
    <xf numFmtId="3" fontId="9" fillId="0" borderId="0" xfId="0" applyNumberFormat="1" applyFont="1" applyBorder="1" applyAlignment="1">
      <alignment horizontal="left" vertical="center" wrapText="1"/>
    </xf>
    <xf numFmtId="165" fontId="4" fillId="6" borderId="19" xfId="40" applyNumberFormat="1" applyFont="1" applyFill="1" applyBorder="1" applyAlignment="1">
      <alignment horizontal="left" vertical="center" wrapText="1"/>
    </xf>
    <xf numFmtId="167" fontId="43" fillId="19" borderId="16" xfId="2" applyNumberFormat="1" applyFont="1" applyFill="1" applyBorder="1" applyAlignment="1">
      <alignment horizontal="right" vertical="center"/>
    </xf>
    <xf numFmtId="164" fontId="0" fillId="0" borderId="0" xfId="2" applyFont="1"/>
    <xf numFmtId="0" fontId="14" fillId="0" borderId="0" xfId="0" applyFont="1" applyBorder="1" applyAlignment="1">
      <alignment horizontal="center" vertical="center"/>
    </xf>
    <xf numFmtId="165" fontId="58" fillId="0" borderId="16" xfId="0" applyNumberFormat="1" applyFont="1" applyBorder="1"/>
    <xf numFmtId="3" fontId="9" fillId="2" borderId="1" xfId="1" applyNumberFormat="1" applyFont="1" applyFill="1" applyBorder="1" applyAlignment="1">
      <alignment horizontal="center" wrapText="1"/>
    </xf>
    <xf numFmtId="165" fontId="9" fillId="2" borderId="1" xfId="1" applyNumberFormat="1" applyFont="1" applyFill="1" applyBorder="1" applyAlignment="1">
      <alignment horizontal="center" wrapText="1"/>
    </xf>
    <xf numFmtId="4" fontId="9" fillId="2" borderId="1" xfId="1" applyNumberFormat="1" applyFont="1" applyFill="1" applyBorder="1" applyAlignment="1">
      <alignment horizontal="center" wrapText="1"/>
    </xf>
    <xf numFmtId="165" fontId="9" fillId="2" borderId="1" xfId="2" applyNumberFormat="1" applyFont="1" applyFill="1" applyBorder="1" applyAlignment="1">
      <alignment horizontal="center" wrapText="1"/>
    </xf>
    <xf numFmtId="3" fontId="9" fillId="2" borderId="1" xfId="0" applyNumberFormat="1" applyFont="1" applyFill="1" applyBorder="1" applyAlignment="1">
      <alignment horizontal="center" wrapText="1"/>
    </xf>
    <xf numFmtId="4" fontId="9" fillId="2" borderId="1" xfId="0" applyNumberFormat="1" applyFont="1" applyFill="1" applyBorder="1" applyAlignment="1">
      <alignment horizontal="center" wrapText="1"/>
    </xf>
    <xf numFmtId="14" fontId="9" fillId="2" borderId="1" xfId="1" applyNumberFormat="1" applyFont="1" applyFill="1" applyBorder="1" applyAlignment="1">
      <alignment horizontal="center" wrapText="1"/>
    </xf>
    <xf numFmtId="0" fontId="1" fillId="0" borderId="19" xfId="0" applyFont="1" applyBorder="1" applyAlignment="1">
      <alignment horizontal="left" vertical="center" wrapText="1"/>
    </xf>
    <xf numFmtId="165" fontId="4" fillId="6" borderId="19" xfId="2" applyNumberFormat="1" applyFont="1" applyFill="1" applyBorder="1" applyAlignment="1">
      <alignment horizontal="right" wrapText="1"/>
    </xf>
    <xf numFmtId="165" fontId="4" fillId="6" borderId="19" xfId="2" applyNumberFormat="1" applyFont="1" applyFill="1" applyBorder="1" applyAlignment="1">
      <alignment horizontal="right" vertical="center" wrapText="1"/>
    </xf>
    <xf numFmtId="165" fontId="0" fillId="0" borderId="0" xfId="0" applyNumberFormat="1" applyAlignment="1">
      <alignment horizontal="left" vertical="center"/>
    </xf>
    <xf numFmtId="165" fontId="0" fillId="0" borderId="19" xfId="0" applyNumberFormat="1" applyBorder="1" applyAlignment="1">
      <alignment horizontal="left" vertical="center"/>
    </xf>
    <xf numFmtId="14" fontId="1" fillId="0" borderId="19" xfId="0" applyNumberFormat="1" applyFont="1" applyBorder="1" applyAlignment="1">
      <alignment horizontal="left" vertical="center" wrapText="1"/>
    </xf>
    <xf numFmtId="0" fontId="46" fillId="14" borderId="35" xfId="0" applyFont="1" applyFill="1" applyBorder="1" applyAlignment="1">
      <alignment wrapText="1"/>
    </xf>
    <xf numFmtId="165" fontId="46" fillId="14" borderId="16" xfId="0" applyNumberFormat="1" applyFont="1" applyFill="1" applyBorder="1"/>
    <xf numFmtId="4" fontId="27" fillId="6" borderId="19" xfId="0" applyNumberFormat="1" applyFont="1" applyFill="1" applyBorder="1" applyAlignment="1">
      <alignment horizontal="center" vertical="center"/>
    </xf>
    <xf numFmtId="4" fontId="27" fillId="0" borderId="19" xfId="0" applyNumberFormat="1" applyFont="1" applyBorder="1" applyAlignment="1">
      <alignment horizontal="center" vertical="center"/>
    </xf>
    <xf numFmtId="4" fontId="26" fillId="6" borderId="19" xfId="0" applyNumberFormat="1" applyFont="1" applyFill="1" applyBorder="1" applyAlignment="1">
      <alignment horizontal="center" vertical="center"/>
    </xf>
    <xf numFmtId="4" fontId="14" fillId="6" borderId="19" xfId="0" applyNumberFormat="1" applyFont="1" applyFill="1" applyBorder="1" applyAlignment="1">
      <alignment horizontal="center" vertical="center"/>
    </xf>
    <xf numFmtId="4" fontId="14" fillId="0" borderId="19" xfId="0" applyNumberFormat="1" applyFont="1" applyBorder="1" applyAlignment="1">
      <alignment horizontal="center" vertical="center"/>
    </xf>
    <xf numFmtId="4" fontId="30" fillId="6" borderId="19" xfId="0" applyNumberFormat="1" applyFont="1" applyFill="1" applyBorder="1" applyAlignment="1">
      <alignment horizontal="center" vertical="center"/>
    </xf>
    <xf numFmtId="4" fontId="20" fillId="6" borderId="19" xfId="0" applyNumberFormat="1" applyFont="1" applyFill="1" applyBorder="1" applyAlignment="1">
      <alignment horizontal="center" vertical="center"/>
    </xf>
    <xf numFmtId="0" fontId="0" fillId="6" borderId="19" xfId="0" applyFill="1" applyBorder="1"/>
    <xf numFmtId="0" fontId="59" fillId="0" borderId="0" xfId="0" applyFont="1" applyAlignment="1">
      <alignment horizontal="center" vertical="center"/>
    </xf>
    <xf numFmtId="0" fontId="60" fillId="0" borderId="0" xfId="0" applyFont="1" applyAlignment="1">
      <alignment vertical="center"/>
    </xf>
    <xf numFmtId="0" fontId="61" fillId="0" borderId="0" xfId="0" applyFont="1" applyAlignment="1">
      <alignment vertical="center"/>
    </xf>
    <xf numFmtId="0" fontId="62" fillId="0" borderId="0" xfId="0" applyFont="1" applyAlignment="1">
      <alignment vertical="center"/>
    </xf>
    <xf numFmtId="0" fontId="62" fillId="0" borderId="0" xfId="0" applyFont="1" applyAlignment="1">
      <alignment horizontal="right" vertical="center"/>
    </xf>
    <xf numFmtId="0" fontId="63" fillId="0" borderId="0" xfId="0" applyFont="1" applyAlignment="1">
      <alignment vertical="center"/>
    </xf>
    <xf numFmtId="0" fontId="63" fillId="0" borderId="12" xfId="0" applyFont="1" applyBorder="1" applyAlignment="1">
      <alignment vertical="center"/>
    </xf>
    <xf numFmtId="0" fontId="63" fillId="0" borderId="13" xfId="0" applyFont="1" applyBorder="1" applyAlignment="1">
      <alignment vertical="center"/>
    </xf>
    <xf numFmtId="49" fontId="62" fillId="0" borderId="0" xfId="0" applyNumberFormat="1" applyFont="1" applyAlignment="1">
      <alignment vertical="center"/>
    </xf>
    <xf numFmtId="0" fontId="60" fillId="11" borderId="23" xfId="0" applyFont="1" applyFill="1" applyBorder="1" applyAlignment="1">
      <alignment vertical="center"/>
    </xf>
    <xf numFmtId="0" fontId="60" fillId="11" borderId="19" xfId="0" applyFont="1" applyFill="1" applyBorder="1" applyAlignment="1">
      <alignment vertical="center"/>
    </xf>
    <xf numFmtId="0" fontId="60" fillId="11" borderId="14" xfId="0" applyFont="1" applyFill="1" applyBorder="1" applyAlignment="1">
      <alignment vertical="center"/>
    </xf>
    <xf numFmtId="0" fontId="62" fillId="11" borderId="23" xfId="0" applyFont="1" applyFill="1" applyBorder="1" applyAlignment="1">
      <alignment horizontal="center" vertical="center"/>
    </xf>
    <xf numFmtId="0" fontId="62" fillId="11" borderId="19" xfId="0" applyFont="1" applyFill="1" applyBorder="1" applyAlignment="1">
      <alignment horizontal="center" vertical="center"/>
    </xf>
    <xf numFmtId="0" fontId="62" fillId="11" borderId="14" xfId="0" applyFont="1" applyFill="1" applyBorder="1" applyAlignment="1">
      <alignment horizontal="center" vertical="center"/>
    </xf>
    <xf numFmtId="0" fontId="63" fillId="0" borderId="0" xfId="0" applyFont="1" applyAlignment="1">
      <alignment horizontal="center" vertical="center"/>
    </xf>
    <xf numFmtId="3" fontId="64" fillId="0" borderId="0" xfId="0" applyNumberFormat="1" applyFont="1" applyAlignment="1">
      <alignment vertical="center"/>
    </xf>
    <xf numFmtId="0" fontId="61" fillId="0" borderId="0" xfId="0" applyFont="1"/>
    <xf numFmtId="3" fontId="61" fillId="0" borderId="0" xfId="0" applyNumberFormat="1" applyFont="1"/>
    <xf numFmtId="0" fontId="60" fillId="0" borderId="0" xfId="0" applyFont="1"/>
    <xf numFmtId="165" fontId="0" fillId="6" borderId="19" xfId="0" applyNumberFormat="1" applyFont="1" applyFill="1" applyBorder="1" applyAlignment="1">
      <alignment horizontal="left" vertical="center"/>
    </xf>
    <xf numFmtId="4" fontId="4" fillId="6" borderId="19" xfId="1" applyNumberFormat="1" applyFont="1" applyFill="1" applyBorder="1" applyAlignment="1">
      <alignment horizontal="right" wrapText="1"/>
    </xf>
    <xf numFmtId="4" fontId="9" fillId="6" borderId="19" xfId="0" applyNumberFormat="1" applyFont="1" applyFill="1" applyBorder="1" applyAlignment="1">
      <alignment horizontal="center" wrapText="1"/>
    </xf>
    <xf numFmtId="0" fontId="1" fillId="6" borderId="19" xfId="0" applyFont="1" applyFill="1" applyBorder="1" applyAlignment="1">
      <alignment horizontal="left" vertical="center" wrapText="1"/>
    </xf>
    <xf numFmtId="0" fontId="1" fillId="6" borderId="6" xfId="0" applyFont="1" applyFill="1" applyBorder="1" applyAlignment="1">
      <alignment horizontal="left" vertical="center" wrapText="1"/>
    </xf>
    <xf numFmtId="165" fontId="1" fillId="0" borderId="19" xfId="0" applyNumberFormat="1" applyFont="1" applyBorder="1" applyAlignment="1">
      <alignment horizontal="left" vertical="center" wrapText="1"/>
    </xf>
    <xf numFmtId="14" fontId="14" fillId="0" borderId="23" xfId="0" applyNumberFormat="1" applyFont="1" applyBorder="1" applyAlignment="1">
      <alignment horizontal="left" vertical="center"/>
    </xf>
    <xf numFmtId="0" fontId="14" fillId="0" borderId="19" xfId="0" applyFont="1" applyBorder="1" applyAlignment="1">
      <alignment horizontal="center" vertical="center"/>
    </xf>
    <xf numFmtId="3" fontId="14" fillId="0" borderId="19" xfId="0" applyNumberFormat="1" applyFont="1" applyBorder="1" applyAlignment="1">
      <alignment vertical="center"/>
    </xf>
    <xf numFmtId="0" fontId="14" fillId="0" borderId="14" xfId="0" applyFont="1" applyBorder="1" applyAlignment="1">
      <alignment vertical="center"/>
    </xf>
    <xf numFmtId="0" fontId="1" fillId="0" borderId="19" xfId="0" applyFont="1" applyFill="1" applyBorder="1" applyAlignment="1">
      <alignment horizontal="center" vertical="center" wrapText="1"/>
    </xf>
    <xf numFmtId="3" fontId="16" fillId="0" borderId="19" xfId="0" applyNumberFormat="1" applyFont="1" applyBorder="1" applyAlignment="1">
      <alignment vertical="center"/>
    </xf>
    <xf numFmtId="3" fontId="17" fillId="0" borderId="14" xfId="0" applyNumberFormat="1" applyFont="1" applyFill="1" applyBorder="1" applyAlignment="1">
      <alignment vertical="center"/>
    </xf>
    <xf numFmtId="0" fontId="17" fillId="0" borderId="19" xfId="0" applyFont="1" applyBorder="1" applyAlignment="1">
      <alignment horizontal="center" vertical="center"/>
    </xf>
    <xf numFmtId="3" fontId="17" fillId="0" borderId="19" xfId="0" applyNumberFormat="1" applyFont="1" applyBorder="1" applyAlignment="1">
      <alignment vertical="center"/>
    </xf>
    <xf numFmtId="14" fontId="15" fillId="7" borderId="23" xfId="0" applyNumberFormat="1" applyFont="1" applyFill="1" applyBorder="1" applyAlignment="1">
      <alignment horizontal="left" vertical="center"/>
    </xf>
    <xf numFmtId="0" fontId="16" fillId="7" borderId="19" xfId="0" applyFont="1" applyFill="1" applyBorder="1" applyAlignment="1">
      <alignment vertical="center"/>
    </xf>
    <xf numFmtId="0" fontId="15" fillId="7" borderId="19" xfId="0" applyFont="1" applyFill="1" applyBorder="1" applyAlignment="1">
      <alignment vertical="center"/>
    </xf>
    <xf numFmtId="3" fontId="15" fillId="7" borderId="19" xfId="0" applyNumberFormat="1" applyFont="1" applyFill="1" applyBorder="1" applyAlignment="1">
      <alignment vertical="center"/>
    </xf>
    <xf numFmtId="0" fontId="16" fillId="7" borderId="14" xfId="0" applyFont="1" applyFill="1" applyBorder="1" applyAlignment="1">
      <alignment vertical="center"/>
    </xf>
    <xf numFmtId="3" fontId="16" fillId="0" borderId="26" xfId="0" applyNumberFormat="1" applyFont="1" applyBorder="1" applyAlignment="1">
      <alignment vertical="center"/>
    </xf>
    <xf numFmtId="0" fontId="23" fillId="0" borderId="0" xfId="0" applyFont="1" applyAlignment="1">
      <alignment horizontal="center" vertical="center"/>
    </xf>
    <xf numFmtId="0" fontId="23" fillId="0" borderId="0" xfId="0" applyFont="1" applyAlignment="1">
      <alignment vertical="center"/>
    </xf>
    <xf numFmtId="14" fontId="15" fillId="0" borderId="0" xfId="0" applyNumberFormat="1" applyFont="1" applyAlignment="1">
      <alignment horizontal="center" vertical="center"/>
    </xf>
    <xf numFmtId="3" fontId="23" fillId="0" borderId="0" xfId="0" applyNumberFormat="1" applyFont="1" applyAlignment="1">
      <alignment vertical="center"/>
    </xf>
    <xf numFmtId="0" fontId="20" fillId="0" borderId="0" xfId="0" applyFont="1" applyAlignment="1">
      <alignment horizontal="center"/>
    </xf>
    <xf numFmtId="3" fontId="20" fillId="0" borderId="0" xfId="0" applyNumberFormat="1" applyFont="1"/>
    <xf numFmtId="14" fontId="61" fillId="6" borderId="19" xfId="0" applyNumberFormat="1" applyFont="1" applyFill="1" applyBorder="1" applyAlignment="1">
      <alignment horizontal="left" vertical="center"/>
    </xf>
    <xf numFmtId="0" fontId="61" fillId="6" borderId="19" xfId="0" applyFont="1" applyFill="1" applyBorder="1" applyAlignment="1">
      <alignment horizontal="center" vertical="center" wrapText="1"/>
    </xf>
    <xf numFmtId="0" fontId="63" fillId="6" borderId="19" xfId="0" applyFont="1" applyFill="1" applyBorder="1" applyAlignment="1">
      <alignment vertical="center"/>
    </xf>
    <xf numFmtId="3" fontId="64" fillId="6" borderId="19" xfId="0" applyNumberFormat="1" applyFont="1" applyFill="1" applyBorder="1" applyAlignment="1">
      <alignment vertical="center"/>
    </xf>
    <xf numFmtId="0" fontId="14" fillId="6" borderId="19" xfId="0" applyFont="1" applyFill="1" applyBorder="1"/>
    <xf numFmtId="0" fontId="64" fillId="6" borderId="19" xfId="0" applyFont="1" applyFill="1" applyBorder="1" applyAlignment="1">
      <alignment horizontal="center" vertical="center"/>
    </xf>
    <xf numFmtId="14" fontId="62" fillId="6" borderId="19" xfId="0" applyNumberFormat="1" applyFont="1" applyFill="1" applyBorder="1" applyAlignment="1">
      <alignment horizontal="left" vertical="center"/>
    </xf>
    <xf numFmtId="0" fontId="62" fillId="6" borderId="19" xfId="0" applyFont="1" applyFill="1" applyBorder="1" applyAlignment="1">
      <alignment vertical="center"/>
    </xf>
    <xf numFmtId="3" fontId="62" fillId="6" borderId="19" xfId="0" applyNumberFormat="1" applyFont="1" applyFill="1" applyBorder="1" applyAlignment="1">
      <alignment vertical="center"/>
    </xf>
    <xf numFmtId="3" fontId="61" fillId="6" borderId="19" xfId="0" applyNumberFormat="1" applyFont="1" applyFill="1" applyBorder="1" applyAlignment="1">
      <alignment vertical="center"/>
    </xf>
    <xf numFmtId="0" fontId="61" fillId="6" borderId="19" xfId="0" applyFont="1" applyFill="1" applyBorder="1" applyAlignment="1">
      <alignment vertical="center"/>
    </xf>
    <xf numFmtId="3" fontId="60" fillId="6" borderId="19" xfId="0" applyNumberFormat="1" applyFont="1" applyFill="1" applyBorder="1" applyAlignment="1">
      <alignment vertical="center"/>
    </xf>
    <xf numFmtId="3" fontId="63" fillId="6" borderId="19" xfId="0" applyNumberFormat="1" applyFont="1" applyFill="1" applyBorder="1" applyAlignment="1">
      <alignment vertical="center"/>
    </xf>
    <xf numFmtId="0" fontId="63" fillId="6" borderId="19" xfId="0" applyFont="1" applyFill="1" applyBorder="1"/>
    <xf numFmtId="0" fontId="65" fillId="6" borderId="19" xfId="0" applyFont="1" applyFill="1" applyBorder="1" applyAlignment="1">
      <alignment vertical="center"/>
    </xf>
    <xf numFmtId="14" fontId="62" fillId="6" borderId="19" xfId="0" applyNumberFormat="1" applyFont="1" applyFill="1" applyBorder="1" applyAlignment="1">
      <alignment horizontal="center" vertical="center"/>
    </xf>
    <xf numFmtId="3" fontId="67" fillId="6" borderId="19" xfId="0" applyNumberFormat="1" applyFont="1" applyFill="1" applyBorder="1" applyAlignment="1">
      <alignment vertical="center"/>
    </xf>
    <xf numFmtId="0" fontId="66" fillId="6" borderId="19" xfId="0" applyFont="1" applyFill="1" applyBorder="1" applyAlignment="1">
      <alignment vertical="center"/>
    </xf>
    <xf numFmtId="14" fontId="66" fillId="6" borderId="19" xfId="0" applyNumberFormat="1" applyFont="1" applyFill="1" applyBorder="1" applyAlignment="1">
      <alignment horizontal="center" vertical="center"/>
    </xf>
    <xf numFmtId="0" fontId="24" fillId="6" borderId="19" xfId="0" applyFont="1" applyFill="1" applyBorder="1"/>
    <xf numFmtId="0" fontId="61" fillId="6" borderId="19" xfId="0" applyFont="1" applyFill="1" applyBorder="1"/>
    <xf numFmtId="0" fontId="60" fillId="6" borderId="19" xfId="0" applyFont="1" applyFill="1" applyBorder="1" applyAlignment="1">
      <alignment horizontal="center"/>
    </xf>
    <xf numFmtId="3" fontId="60" fillId="6" borderId="19" xfId="0" applyNumberFormat="1" applyFont="1" applyFill="1" applyBorder="1"/>
    <xf numFmtId="3" fontId="61" fillId="6" borderId="19" xfId="0" applyNumberFormat="1" applyFont="1" applyFill="1" applyBorder="1"/>
    <xf numFmtId="14" fontId="61" fillId="6" borderId="19" xfId="0" applyNumberFormat="1" applyFont="1" applyFill="1" applyBorder="1"/>
    <xf numFmtId="14" fontId="14" fillId="0" borderId="19" xfId="0" applyNumberFormat="1" applyFont="1" applyBorder="1" applyAlignment="1">
      <alignment horizontal="center" vertical="center"/>
    </xf>
    <xf numFmtId="0" fontId="14" fillId="0" borderId="37" xfId="0" applyFont="1" applyBorder="1" applyAlignment="1">
      <alignment vertical="center"/>
    </xf>
    <xf numFmtId="0" fontId="14" fillId="0" borderId="5" xfId="0" applyFont="1" applyBorder="1" applyAlignment="1">
      <alignment vertical="center"/>
    </xf>
    <xf numFmtId="165" fontId="14" fillId="0" borderId="5" xfId="0" applyNumberFormat="1" applyFont="1" applyBorder="1" applyAlignment="1">
      <alignment vertical="center"/>
    </xf>
    <xf numFmtId="165" fontId="16" fillId="0" borderId="31" xfId="0" applyNumberFormat="1" applyFont="1" applyBorder="1" applyAlignment="1">
      <alignment vertical="center"/>
    </xf>
    <xf numFmtId="3" fontId="15" fillId="7" borderId="14" xfId="0" applyNumberFormat="1" applyFont="1" applyFill="1" applyBorder="1" applyAlignment="1">
      <alignment vertical="center"/>
    </xf>
    <xf numFmtId="165" fontId="0" fillId="6" borderId="19" xfId="0" applyNumberFormat="1" applyFont="1" applyFill="1" applyBorder="1" applyAlignment="1">
      <alignment horizontal="right" vertical="center"/>
    </xf>
    <xf numFmtId="0" fontId="1" fillId="0" borderId="19" xfId="0" applyFont="1" applyFill="1" applyBorder="1" applyAlignment="1">
      <alignment horizontal="left" vertical="center" wrapText="1"/>
    </xf>
    <xf numFmtId="164" fontId="1" fillId="0" borderId="19" xfId="2" applyFont="1" applyFill="1" applyBorder="1" applyAlignment="1">
      <alignment horizontal="right" vertical="center" wrapText="1"/>
    </xf>
    <xf numFmtId="164" fontId="33" fillId="6" borderId="19" xfId="2" applyFont="1" applyFill="1" applyBorder="1" applyAlignment="1">
      <alignment horizontal="right" wrapText="1"/>
    </xf>
    <xf numFmtId="3" fontId="4" fillId="6" borderId="19" xfId="1" applyNumberFormat="1" applyFont="1" applyFill="1" applyBorder="1" applyAlignment="1">
      <alignment horizontal="left" vertical="center" wrapText="1"/>
    </xf>
    <xf numFmtId="0" fontId="0" fillId="6" borderId="19" xfId="0" applyFont="1" applyFill="1" applyBorder="1"/>
    <xf numFmtId="14" fontId="33" fillId="10" borderId="3" xfId="0" applyNumberFormat="1" applyFont="1" applyFill="1" applyBorder="1" applyAlignment="1">
      <alignment horizontal="center" wrapText="1"/>
    </xf>
    <xf numFmtId="3" fontId="33" fillId="10" borderId="2" xfId="0" applyNumberFormat="1" applyFont="1" applyFill="1" applyBorder="1" applyAlignment="1">
      <alignment horizontal="center" wrapText="1"/>
    </xf>
    <xf numFmtId="165" fontId="33" fillId="10" borderId="2" xfId="0" applyNumberFormat="1" applyFont="1" applyFill="1" applyBorder="1" applyAlignment="1">
      <alignment horizontal="center" wrapText="1"/>
    </xf>
    <xf numFmtId="4" fontId="33" fillId="10" borderId="2" xfId="0" applyNumberFormat="1" applyFont="1" applyFill="1" applyBorder="1" applyAlignment="1">
      <alignment horizontal="center" wrapText="1"/>
    </xf>
    <xf numFmtId="0" fontId="62" fillId="0" borderId="0" xfId="0" applyFont="1" applyAlignment="1">
      <alignment horizontal="center" vertical="center"/>
    </xf>
    <xf numFmtId="0" fontId="30" fillId="0" borderId="3" xfId="0" applyFont="1" applyBorder="1"/>
    <xf numFmtId="165" fontId="53" fillId="6" borderId="16" xfId="0" applyNumberFormat="1" applyFont="1" applyFill="1" applyBorder="1"/>
    <xf numFmtId="165" fontId="26" fillId="7" borderId="19" xfId="0" applyNumberFormat="1" applyFont="1" applyFill="1" applyBorder="1"/>
    <xf numFmtId="164" fontId="14" fillId="0" borderId="14" xfId="2" applyFont="1" applyBorder="1" applyAlignment="1">
      <alignment horizontal="right" wrapText="1"/>
    </xf>
    <xf numFmtId="3" fontId="15" fillId="7" borderId="14" xfId="0" applyNumberFormat="1" applyFont="1" applyFill="1" applyBorder="1" applyAlignment="1">
      <alignment horizontal="right" vertical="center" wrapText="1"/>
    </xf>
    <xf numFmtId="3" fontId="16" fillId="0" borderId="26" xfId="0" applyNumberFormat="1" applyFont="1" applyBorder="1" applyAlignment="1">
      <alignment horizontal="right" vertical="center" wrapText="1"/>
    </xf>
    <xf numFmtId="0" fontId="16" fillId="0" borderId="0" xfId="0" applyFont="1" applyAlignment="1">
      <alignment horizontal="right" vertical="center" wrapText="1"/>
    </xf>
    <xf numFmtId="165" fontId="4" fillId="6" borderId="19" xfId="40" applyNumberFormat="1" applyFont="1" applyFill="1" applyBorder="1" applyAlignment="1">
      <alignment horizontal="left" wrapText="1"/>
    </xf>
    <xf numFmtId="43" fontId="0" fillId="0" borderId="0" xfId="0" applyNumberFormat="1" applyAlignment="1">
      <alignment horizontal="left" vertical="center"/>
    </xf>
    <xf numFmtId="0" fontId="0" fillId="0" borderId="6" xfId="0" applyFont="1" applyBorder="1" applyAlignment="1">
      <alignment horizontal="left" vertical="center" wrapText="1"/>
    </xf>
    <xf numFmtId="165" fontId="0" fillId="0" borderId="19" xfId="0" applyNumberFormat="1" applyFont="1" applyBorder="1" applyAlignment="1">
      <alignment horizontal="left" vertical="center" wrapText="1"/>
    </xf>
    <xf numFmtId="14" fontId="0" fillId="0" borderId="9" xfId="0" applyNumberFormat="1" applyFont="1" applyBorder="1" applyAlignment="1">
      <alignment horizontal="left" vertical="center" wrapText="1"/>
    </xf>
    <xf numFmtId="165" fontId="1" fillId="0" borderId="19" xfId="0" applyNumberFormat="1" applyFont="1" applyBorder="1" applyAlignment="1">
      <alignment horizontal="right" vertical="center" wrapText="1"/>
    </xf>
    <xf numFmtId="165" fontId="0" fillId="0" borderId="19" xfId="0" applyNumberFormat="1" applyBorder="1" applyAlignment="1">
      <alignment horizontal="right" vertical="center" wrapText="1"/>
    </xf>
    <xf numFmtId="165" fontId="0" fillId="0" borderId="19" xfId="0" applyNumberFormat="1" applyFont="1" applyBorder="1" applyAlignment="1">
      <alignment horizontal="right" vertical="center" wrapText="1"/>
    </xf>
    <xf numFmtId="165" fontId="9" fillId="0" borderId="27" xfId="0" applyNumberFormat="1" applyFont="1" applyBorder="1" applyAlignment="1">
      <alignment horizontal="right" vertical="center" wrapText="1"/>
    </xf>
    <xf numFmtId="3" fontId="19" fillId="6" borderId="11" xfId="1" applyNumberFormat="1" applyFont="1" applyFill="1" applyBorder="1" applyAlignment="1">
      <alignment horizontal="left" wrapText="1"/>
    </xf>
    <xf numFmtId="0" fontId="68" fillId="6" borderId="19" xfId="0" applyFont="1" applyFill="1" applyBorder="1" applyAlignment="1">
      <alignment horizontal="left" vertical="center"/>
    </xf>
    <xf numFmtId="0" fontId="68" fillId="6" borderId="19" xfId="0" applyFont="1" applyFill="1" applyBorder="1" applyAlignment="1">
      <alignment horizontal="left" vertical="center" wrapText="1"/>
    </xf>
    <xf numFmtId="165" fontId="38" fillId="0" borderId="15" xfId="0" applyNumberFormat="1" applyFont="1" applyFill="1" applyBorder="1" applyAlignment="1">
      <alignment horizontal="right" vertical="center" wrapText="1"/>
    </xf>
    <xf numFmtId="14" fontId="32" fillId="0" borderId="19" xfId="0" applyNumberFormat="1" applyFont="1" applyBorder="1" applyAlignment="1">
      <alignment vertical="center" wrapText="1"/>
    </xf>
    <xf numFmtId="3" fontId="0" fillId="6" borderId="19" xfId="0" applyNumberFormat="1" applyFont="1" applyFill="1" applyBorder="1" applyAlignment="1">
      <alignment horizontal="left" wrapText="1"/>
    </xf>
    <xf numFmtId="3" fontId="16" fillId="0" borderId="0" xfId="0" applyNumberFormat="1" applyFont="1" applyAlignment="1">
      <alignment vertical="center"/>
    </xf>
    <xf numFmtId="165" fontId="1" fillId="6" borderId="19" xfId="0" applyNumberFormat="1" applyFont="1" applyFill="1" applyBorder="1" applyAlignment="1">
      <alignment horizontal="right" vertical="center" wrapText="1"/>
    </xf>
    <xf numFmtId="14" fontId="9" fillId="0" borderId="32" xfId="1" applyNumberFormat="1" applyFont="1" applyBorder="1" applyAlignment="1">
      <alignment horizontal="left" wrapText="1"/>
    </xf>
    <xf numFmtId="3" fontId="9" fillId="0" borderId="17" xfId="1" applyNumberFormat="1" applyFont="1" applyBorder="1" applyAlignment="1">
      <alignment horizontal="left" wrapText="1"/>
    </xf>
    <xf numFmtId="0" fontId="68" fillId="6" borderId="19" xfId="0" applyFont="1" applyFill="1" applyBorder="1"/>
    <xf numFmtId="0" fontId="0" fillId="6" borderId="0" xfId="0" applyFont="1" applyFill="1" applyBorder="1"/>
    <xf numFmtId="165" fontId="0" fillId="6" borderId="6" xfId="0" applyNumberFormat="1" applyFont="1" applyFill="1" applyBorder="1" applyAlignment="1">
      <alignment horizontal="right" vertical="center" wrapText="1"/>
    </xf>
    <xf numFmtId="0" fontId="0" fillId="6" borderId="0" xfId="0" applyFont="1" applyFill="1"/>
    <xf numFmtId="0" fontId="0" fillId="6" borderId="0" xfId="0" applyFont="1" applyFill="1" applyAlignment="1">
      <alignment horizontal="left" vertical="center"/>
    </xf>
    <xf numFmtId="164" fontId="0" fillId="6" borderId="18" xfId="0" applyNumberFormat="1" applyFont="1" applyFill="1" applyBorder="1" applyAlignment="1">
      <alignment horizontal="right" vertical="center" wrapText="1"/>
    </xf>
    <xf numFmtId="164" fontId="0" fillId="6" borderId="15" xfId="0" applyNumberFormat="1" applyFont="1" applyFill="1" applyBorder="1" applyAlignment="1">
      <alignment horizontal="right" vertical="center" wrapText="1"/>
    </xf>
    <xf numFmtId="164" fontId="0" fillId="6" borderId="27" xfId="0" applyNumberFormat="1" applyFont="1" applyFill="1" applyBorder="1" applyAlignment="1">
      <alignment horizontal="right" vertical="center" wrapText="1"/>
    </xf>
    <xf numFmtId="0" fontId="0" fillId="6" borderId="0" xfId="0" applyFont="1" applyFill="1" applyAlignment="1">
      <alignment horizontal="left" vertical="center" wrapText="1"/>
    </xf>
    <xf numFmtId="43" fontId="0" fillId="6" borderId="0" xfId="0" applyNumberFormat="1" applyFont="1" applyFill="1" applyAlignment="1">
      <alignment horizontal="left" vertical="center"/>
    </xf>
    <xf numFmtId="0" fontId="0" fillId="0" borderId="0" xfId="0" pivotButton="1"/>
    <xf numFmtId="164" fontId="0" fillId="0" borderId="0" xfId="0" applyNumberFormat="1" applyAlignment="1">
      <alignment horizontal="right" wrapText="1"/>
    </xf>
    <xf numFmtId="0" fontId="0" fillId="6" borderId="19" xfId="0" pivotButton="1" applyFont="1" applyFill="1" applyBorder="1" applyAlignment="1">
      <alignment horizontal="left" vertical="center"/>
    </xf>
    <xf numFmtId="0" fontId="0" fillId="6" borderId="19" xfId="0" pivotButton="1" applyFont="1" applyFill="1" applyBorder="1" applyAlignment="1">
      <alignment horizontal="left" vertical="center" wrapText="1"/>
    </xf>
    <xf numFmtId="0" fontId="14" fillId="0" borderId="0" xfId="0" applyFont="1" applyBorder="1"/>
    <xf numFmtId="0" fontId="61" fillId="0" borderId="0" xfId="0" applyFont="1" applyBorder="1"/>
    <xf numFmtId="3" fontId="61" fillId="0" borderId="0" xfId="0" applyNumberFormat="1" applyFont="1" applyBorder="1"/>
    <xf numFmtId="0" fontId="60" fillId="0" borderId="0" xfId="0" applyFont="1" applyBorder="1"/>
    <xf numFmtId="3" fontId="14" fillId="0" borderId="0" xfId="0" applyNumberFormat="1" applyFont="1" applyBorder="1"/>
    <xf numFmtId="0" fontId="16" fillId="0" borderId="0" xfId="0" applyFont="1" applyBorder="1" applyAlignment="1">
      <alignment vertical="center"/>
    </xf>
    <xf numFmtId="3" fontId="17" fillId="0" borderId="0" xfId="0" applyNumberFormat="1" applyFont="1" applyBorder="1" applyAlignment="1">
      <alignment vertical="center"/>
    </xf>
    <xf numFmtId="0" fontId="0" fillId="0" borderId="0" xfId="0" applyAlignment="1"/>
    <xf numFmtId="0" fontId="55" fillId="17" borderId="0" xfId="0" applyFont="1" applyFill="1" applyAlignment="1">
      <alignment vertical="center"/>
    </xf>
    <xf numFmtId="0" fontId="0" fillId="17" borderId="0" xfId="0" applyFill="1" applyAlignment="1">
      <alignment vertical="center"/>
    </xf>
    <xf numFmtId="4" fontId="20" fillId="0" borderId="0" xfId="0" applyNumberFormat="1" applyFont="1" applyAlignment="1">
      <alignment horizontal="center" vertical="center"/>
    </xf>
    <xf numFmtId="164" fontId="14" fillId="0" borderId="14" xfId="2" applyFont="1" applyBorder="1" applyAlignment="1">
      <alignment horizontal="right" vertical="center" wrapText="1"/>
    </xf>
    <xf numFmtId="3" fontId="43" fillId="12" borderId="5" xfId="0" applyNumberFormat="1" applyFont="1" applyFill="1" applyBorder="1"/>
    <xf numFmtId="3" fontId="41" fillId="0" borderId="29" xfId="0" applyNumberFormat="1" applyFont="1" applyBorder="1"/>
    <xf numFmtId="164" fontId="32" fillId="6" borderId="19" xfId="2" applyFont="1" applyFill="1" applyBorder="1" applyAlignment="1">
      <alignment horizontal="right" wrapText="1"/>
    </xf>
    <xf numFmtId="165" fontId="32" fillId="6" borderId="19" xfId="0" applyNumberFormat="1" applyFont="1" applyFill="1" applyBorder="1" applyAlignment="1">
      <alignment horizontal="center" vertical="center" wrapText="1"/>
    </xf>
    <xf numFmtId="3" fontId="32" fillId="6" borderId="19" xfId="0" applyNumberFormat="1" applyFont="1" applyFill="1" applyBorder="1" applyAlignment="1">
      <alignment horizontal="center" vertical="center" wrapText="1"/>
    </xf>
    <xf numFmtId="3" fontId="32" fillId="6" borderId="2" xfId="0" applyNumberFormat="1" applyFont="1" applyFill="1" applyBorder="1" applyAlignment="1">
      <alignment horizontal="center" vertical="center" wrapText="1"/>
    </xf>
    <xf numFmtId="4" fontId="32" fillId="6" borderId="2" xfId="0" applyNumberFormat="1" applyFont="1" applyFill="1" applyBorder="1" applyAlignment="1">
      <alignment horizontal="center" vertical="center" wrapText="1"/>
    </xf>
    <xf numFmtId="3" fontId="3" fillId="0" borderId="19" xfId="0" applyNumberFormat="1" applyFont="1" applyBorder="1" applyAlignment="1">
      <alignment horizontal="left" vertical="center"/>
    </xf>
    <xf numFmtId="4" fontId="3" fillId="0" borderId="19" xfId="0" applyNumberFormat="1" applyFont="1" applyBorder="1" applyAlignment="1">
      <alignment horizontal="left" vertical="top" wrapText="1"/>
    </xf>
    <xf numFmtId="164" fontId="41" fillId="6" borderId="27" xfId="2" applyFont="1" applyFill="1" applyBorder="1" applyAlignment="1">
      <alignment horizontal="right" wrapText="1"/>
    </xf>
    <xf numFmtId="0" fontId="2" fillId="0" borderId="6" xfId="0" applyFont="1" applyBorder="1" applyAlignment="1">
      <alignment horizontal="left" vertical="center" wrapText="1"/>
    </xf>
    <xf numFmtId="164" fontId="41" fillId="0" borderId="27" xfId="2" applyFont="1" applyFill="1" applyBorder="1" applyAlignment="1">
      <alignment horizontal="right" vertical="center" wrapText="1"/>
    </xf>
    <xf numFmtId="0" fontId="0" fillId="6" borderId="9" xfId="0" pivotButton="1" applyFont="1" applyFill="1" applyBorder="1" applyAlignment="1">
      <alignment horizontal="left" vertical="center"/>
    </xf>
    <xf numFmtId="0" fontId="0" fillId="6" borderId="6" xfId="0" pivotButton="1" applyFont="1" applyFill="1" applyBorder="1" applyAlignment="1">
      <alignment horizontal="left" vertical="center"/>
    </xf>
    <xf numFmtId="164" fontId="4" fillId="6" borderId="19" xfId="2" pivotButton="1" applyFont="1" applyFill="1" applyBorder="1" applyAlignment="1">
      <alignment horizontal="right" wrapText="1"/>
    </xf>
    <xf numFmtId="164" fontId="4" fillId="6" borderId="16" xfId="2" pivotButton="1" applyFont="1" applyFill="1" applyBorder="1" applyAlignment="1">
      <alignment horizontal="right" wrapText="1"/>
    </xf>
    <xf numFmtId="0" fontId="41" fillId="6" borderId="19" xfId="0" applyFont="1" applyFill="1" applyBorder="1"/>
    <xf numFmtId="3" fontId="43" fillId="6" borderId="19" xfId="0" applyNumberFormat="1" applyFont="1" applyFill="1" applyBorder="1"/>
    <xf numFmtId="165" fontId="9" fillId="0" borderId="17" xfId="1" applyNumberFormat="1" applyFont="1" applyBorder="1" applyAlignment="1">
      <alignment horizontal="left" wrapText="1"/>
    </xf>
    <xf numFmtId="165" fontId="9" fillId="0" borderId="17" xfId="2" applyNumberFormat="1" applyFont="1" applyBorder="1" applyAlignment="1">
      <alignment horizontal="center"/>
    </xf>
    <xf numFmtId="165" fontId="9" fillId="0" borderId="17" xfId="2" applyNumberFormat="1" applyFont="1" applyBorder="1" applyAlignment="1">
      <alignment horizontal="right" wrapText="1"/>
    </xf>
    <xf numFmtId="165" fontId="9" fillId="0" borderId="17" xfId="40" applyNumberFormat="1" applyFont="1" applyBorder="1" applyAlignment="1">
      <alignment horizontal="left" vertical="center" wrapText="1"/>
    </xf>
    <xf numFmtId="165" fontId="9" fillId="0" borderId="38" xfId="40" applyNumberFormat="1" applyFont="1" applyBorder="1" applyAlignment="1">
      <alignment horizontal="left" vertical="center" wrapText="1"/>
    </xf>
    <xf numFmtId="3" fontId="9" fillId="0" borderId="39" xfId="1" applyNumberFormat="1" applyFont="1" applyBorder="1" applyAlignment="1">
      <alignment horizontal="left" vertical="center" wrapText="1"/>
    </xf>
    <xf numFmtId="3" fontId="9" fillId="0" borderId="32" xfId="1" applyNumberFormat="1" applyFont="1" applyBorder="1" applyAlignment="1">
      <alignment horizontal="left" vertical="center" wrapText="1"/>
    </xf>
    <xf numFmtId="3" fontId="9" fillId="0" borderId="17" xfId="0" applyNumberFormat="1" applyFont="1" applyBorder="1" applyAlignment="1">
      <alignment horizontal="left" vertical="center" wrapText="1"/>
    </xf>
    <xf numFmtId="4" fontId="9" fillId="0" borderId="40" xfId="0" applyNumberFormat="1" applyFont="1" applyBorder="1" applyAlignment="1">
      <alignment horizontal="left" vertical="center" wrapText="1"/>
    </xf>
    <xf numFmtId="0" fontId="0" fillId="6" borderId="2" xfId="0" applyFont="1" applyFill="1" applyBorder="1" applyAlignment="1">
      <alignment horizontal="left" vertical="center"/>
    </xf>
    <xf numFmtId="14" fontId="61" fillId="0" borderId="23" xfId="0" applyNumberFormat="1" applyFont="1" applyBorder="1" applyAlignment="1">
      <alignment horizontal="center" vertical="center"/>
    </xf>
    <xf numFmtId="0" fontId="61" fillId="0" borderId="19" xfId="0" applyFont="1" applyBorder="1" applyAlignment="1">
      <alignment vertical="center"/>
    </xf>
    <xf numFmtId="165" fontId="61" fillId="0" borderId="19" xfId="0" applyNumberFormat="1" applyFont="1" applyBorder="1" applyAlignment="1">
      <alignment vertical="center"/>
    </xf>
    <xf numFmtId="165" fontId="61" fillId="0" borderId="14" xfId="0" applyNumberFormat="1" applyFont="1" applyBorder="1" applyAlignment="1">
      <alignment vertical="center"/>
    </xf>
    <xf numFmtId="14" fontId="60" fillId="0" borderId="18" xfId="0" applyNumberFormat="1" applyFont="1" applyBorder="1" applyAlignment="1">
      <alignment horizontal="center" vertical="center"/>
    </xf>
    <xf numFmtId="0" fontId="61" fillId="0" borderId="15" xfId="0" applyFont="1" applyBorder="1" applyAlignment="1">
      <alignment vertical="center"/>
    </xf>
    <xf numFmtId="0" fontId="67" fillId="0" borderId="15" xfId="0" applyFont="1" applyBorder="1" applyAlignment="1">
      <alignment vertical="center"/>
    </xf>
    <xf numFmtId="40" fontId="60" fillId="0" borderId="30" xfId="0" applyNumberFormat="1" applyFont="1" applyBorder="1" applyAlignment="1">
      <alignment vertical="center"/>
    </xf>
    <xf numFmtId="165" fontId="60" fillId="0" borderId="27" xfId="0" applyNumberFormat="1" applyFont="1" applyBorder="1" applyAlignment="1">
      <alignment vertical="center"/>
    </xf>
    <xf numFmtId="0" fontId="61" fillId="0" borderId="28" xfId="0" applyFont="1" applyBorder="1" applyAlignment="1">
      <alignment vertical="center"/>
    </xf>
    <xf numFmtId="165" fontId="0" fillId="6" borderId="6" xfId="1" applyNumberFormat="1" applyFont="1" applyFill="1" applyBorder="1" applyAlignment="1">
      <alignment horizontal="left" vertical="center" wrapText="1"/>
    </xf>
    <xf numFmtId="14" fontId="14" fillId="0" borderId="9" xfId="0" applyNumberFormat="1" applyFont="1" applyBorder="1" applyAlignment="1">
      <alignment horizontal="left" vertical="center"/>
    </xf>
    <xf numFmtId="0" fontId="62" fillId="0" borderId="0" xfId="0" applyFont="1" applyAlignment="1">
      <alignment horizontal="left" vertical="center"/>
    </xf>
    <xf numFmtId="0" fontId="15" fillId="0" borderId="0" xfId="0" applyFont="1" applyAlignment="1">
      <alignment horizontal="left" vertical="center"/>
    </xf>
    <xf numFmtId="165" fontId="0" fillId="6" borderId="19" xfId="0" applyNumberFormat="1" applyFont="1" applyFill="1" applyBorder="1" applyAlignment="1">
      <alignment horizontal="right" wrapText="1"/>
    </xf>
    <xf numFmtId="14" fontId="3" fillId="0" borderId="19" xfId="0" applyNumberFormat="1" applyFont="1" applyBorder="1" applyAlignment="1">
      <alignment horizontal="left" vertical="center"/>
    </xf>
    <xf numFmtId="165" fontId="3" fillId="0" borderId="19" xfId="0" applyNumberFormat="1" applyFont="1" applyBorder="1" applyAlignment="1">
      <alignment horizontal="left" vertical="center"/>
    </xf>
    <xf numFmtId="165" fontId="0" fillId="6" borderId="3" xfId="0" applyNumberFormat="1" applyFont="1" applyFill="1" applyBorder="1" applyAlignment="1">
      <alignment horizontal="right" vertical="center"/>
    </xf>
    <xf numFmtId="164" fontId="19" fillId="6" borderId="19" xfId="2" applyFont="1" applyFill="1" applyBorder="1" applyAlignment="1">
      <alignment horizontal="right" vertical="center" wrapText="1"/>
    </xf>
    <xf numFmtId="165" fontId="0" fillId="6" borderId="19" xfId="1" applyNumberFormat="1" applyFont="1" applyFill="1" applyBorder="1" applyAlignment="1">
      <alignment horizontal="left" wrapText="1"/>
    </xf>
    <xf numFmtId="0" fontId="0" fillId="6" borderId="19" xfId="0" applyFont="1" applyFill="1" applyBorder="1" applyAlignment="1">
      <alignment horizontal="left" wrapText="1"/>
    </xf>
    <xf numFmtId="14" fontId="0" fillId="6" borderId="19" xfId="1" applyNumberFormat="1" applyFont="1" applyFill="1" applyBorder="1" applyAlignment="1">
      <alignment horizontal="left" vertical="center" wrapText="1"/>
    </xf>
    <xf numFmtId="3" fontId="0" fillId="6" borderId="11" xfId="1" applyNumberFormat="1" applyFont="1" applyFill="1" applyBorder="1" applyAlignment="1">
      <alignment horizontal="left" wrapText="1"/>
    </xf>
    <xf numFmtId="4" fontId="4" fillId="6" borderId="16" xfId="1" applyNumberFormat="1" applyFont="1" applyFill="1" applyBorder="1" applyAlignment="1">
      <alignment horizontal="right" wrapText="1"/>
    </xf>
    <xf numFmtId="14" fontId="61" fillId="0" borderId="35" xfId="0" applyNumberFormat="1" applyFont="1" applyBorder="1" applyAlignment="1">
      <alignment horizontal="center" vertical="center"/>
    </xf>
    <xf numFmtId="0" fontId="61" fillId="0" borderId="16" xfId="0" applyFont="1" applyBorder="1" applyAlignment="1">
      <alignment vertical="center"/>
    </xf>
    <xf numFmtId="165" fontId="61" fillId="0" borderId="16" xfId="0" applyNumberFormat="1" applyFont="1" applyBorder="1" applyAlignment="1">
      <alignment vertical="center"/>
    </xf>
    <xf numFmtId="165" fontId="61" fillId="0" borderId="36" xfId="0" applyNumberFormat="1" applyFont="1" applyBorder="1" applyAlignment="1">
      <alignment vertical="center"/>
    </xf>
    <xf numFmtId="0" fontId="61" fillId="0" borderId="8" xfId="0" applyFont="1" applyBorder="1" applyAlignment="1">
      <alignment vertical="center"/>
    </xf>
    <xf numFmtId="3" fontId="3" fillId="0" borderId="19" xfId="0" applyNumberFormat="1" applyFont="1" applyBorder="1" applyAlignment="1">
      <alignment horizontal="left" wrapText="1"/>
    </xf>
    <xf numFmtId="3" fontId="1" fillId="0" borderId="19" xfId="0" applyNumberFormat="1" applyFont="1" applyBorder="1" applyAlignment="1">
      <alignment horizontal="left" wrapText="1"/>
    </xf>
    <xf numFmtId="4" fontId="3" fillId="0" borderId="19" xfId="0" applyNumberFormat="1" applyFont="1" applyBorder="1" applyAlignment="1">
      <alignment horizontal="left" wrapText="1"/>
    </xf>
    <xf numFmtId="165" fontId="1" fillId="0" borderId="9" xfId="0" applyNumberFormat="1" applyFont="1" applyBorder="1" applyAlignment="1">
      <alignment horizontal="left" wrapText="1"/>
    </xf>
    <xf numFmtId="165" fontId="1" fillId="0" borderId="19" xfId="0" applyNumberFormat="1" applyFont="1" applyBorder="1" applyAlignment="1">
      <alignment horizontal="left" vertical="center"/>
    </xf>
    <xf numFmtId="165" fontId="0" fillId="6" borderId="16" xfId="0" applyNumberFormat="1" applyFont="1" applyFill="1" applyBorder="1" applyAlignment="1">
      <alignment horizontal="right" vertical="center"/>
    </xf>
    <xf numFmtId="165" fontId="4" fillId="6" borderId="3" xfId="2" applyNumberFormat="1" applyFont="1" applyFill="1" applyBorder="1" applyAlignment="1">
      <alignment horizontal="right" vertical="center" wrapText="1"/>
    </xf>
    <xf numFmtId="165" fontId="41" fillId="6" borderId="15" xfId="0" applyNumberFormat="1" applyFont="1" applyFill="1" applyBorder="1" applyAlignment="1">
      <alignment horizontal="right" vertical="center"/>
    </xf>
    <xf numFmtId="165" fontId="41" fillId="6" borderId="27" xfId="2" applyNumberFormat="1" applyFont="1" applyFill="1" applyBorder="1" applyAlignment="1">
      <alignment horizontal="right" vertical="center" wrapText="1"/>
    </xf>
    <xf numFmtId="168" fontId="14" fillId="0" borderId="14" xfId="2" applyNumberFormat="1" applyFont="1" applyBorder="1" applyAlignment="1">
      <alignment horizontal="right" vertical="center" wrapText="1"/>
    </xf>
    <xf numFmtId="165" fontId="0" fillId="6" borderId="19" xfId="0" applyNumberFormat="1" applyFont="1" applyFill="1" applyBorder="1" applyAlignment="1">
      <alignment vertical="center" wrapText="1"/>
    </xf>
    <xf numFmtId="14" fontId="61" fillId="0" borderId="19" xfId="0" applyNumberFormat="1" applyFont="1" applyBorder="1" applyAlignment="1">
      <alignment horizontal="center" vertical="center"/>
    </xf>
    <xf numFmtId="164" fontId="19" fillId="6" borderId="16" xfId="2" applyFont="1" applyFill="1" applyBorder="1" applyAlignment="1">
      <alignment horizontal="right" wrapText="1"/>
    </xf>
    <xf numFmtId="164" fontId="4" fillId="6" borderId="5" xfId="2" applyFont="1" applyFill="1" applyBorder="1" applyAlignment="1">
      <alignment horizontal="right" wrapText="1"/>
    </xf>
    <xf numFmtId="3" fontId="3" fillId="0" borderId="19" xfId="0" applyNumberFormat="1" applyFont="1" applyBorder="1" applyAlignment="1">
      <alignment horizontal="left"/>
    </xf>
    <xf numFmtId="165" fontId="1" fillId="0" borderId="19" xfId="0" applyNumberFormat="1" applyFont="1" applyBorder="1" applyAlignment="1">
      <alignment horizontal="left"/>
    </xf>
    <xf numFmtId="165" fontId="4" fillId="6" borderId="19" xfId="1" applyNumberFormat="1" applyFont="1" applyFill="1" applyBorder="1" applyAlignment="1">
      <alignment horizontal="left" vertical="center" wrapText="1"/>
    </xf>
    <xf numFmtId="3" fontId="0" fillId="6" borderId="19" xfId="0" applyNumberFormat="1" applyFont="1" applyFill="1" applyBorder="1" applyAlignment="1">
      <alignment horizontal="left" vertical="center" wrapText="1"/>
    </xf>
    <xf numFmtId="4" fontId="0" fillId="6" borderId="19" xfId="0" applyNumberFormat="1" applyFont="1" applyFill="1" applyBorder="1" applyAlignment="1">
      <alignment horizontal="left" vertical="center" wrapText="1"/>
    </xf>
    <xf numFmtId="3" fontId="4" fillId="6" borderId="16" xfId="1" applyNumberFormat="1" applyFont="1" applyFill="1" applyBorder="1" applyAlignment="1">
      <alignment horizontal="left" vertical="center" wrapText="1"/>
    </xf>
    <xf numFmtId="165" fontId="0" fillId="6" borderId="19" xfId="40" applyNumberFormat="1" applyFont="1" applyFill="1" applyBorder="1" applyAlignment="1">
      <alignment horizontal="left" vertical="center" wrapText="1"/>
    </xf>
    <xf numFmtId="14" fontId="41" fillId="22" borderId="19" xfId="1" applyNumberFormat="1" applyFont="1" applyFill="1" applyBorder="1" applyAlignment="1">
      <alignment horizontal="left" vertical="center" wrapText="1"/>
    </xf>
    <xf numFmtId="3" fontId="41" fillId="22" borderId="19" xfId="1" applyNumberFormat="1" applyFont="1" applyFill="1" applyBorder="1" applyAlignment="1">
      <alignment horizontal="left" vertical="center" wrapText="1"/>
    </xf>
    <xf numFmtId="165" fontId="41" fillId="22" borderId="19" xfId="1" applyNumberFormat="1" applyFont="1" applyFill="1" applyBorder="1" applyAlignment="1">
      <alignment horizontal="left" vertical="center" wrapText="1"/>
    </xf>
    <xf numFmtId="164" fontId="41" fillId="22" borderId="19" xfId="2" applyFont="1" applyFill="1" applyBorder="1" applyAlignment="1">
      <alignment horizontal="right" vertical="center" wrapText="1"/>
    </xf>
    <xf numFmtId="165" fontId="41" fillId="22" borderId="19" xfId="2" applyNumberFormat="1" applyFont="1" applyFill="1" applyBorder="1" applyAlignment="1">
      <alignment horizontal="right" vertical="center" wrapText="1"/>
    </xf>
    <xf numFmtId="165" fontId="41" fillId="22" borderId="19" xfId="40" applyNumberFormat="1" applyFont="1" applyFill="1" applyBorder="1" applyAlignment="1">
      <alignment horizontal="left" vertical="center" wrapText="1"/>
    </xf>
    <xf numFmtId="0" fontId="41" fillId="22" borderId="19" xfId="0" applyFont="1" applyFill="1" applyBorder="1" applyAlignment="1">
      <alignment horizontal="left" vertical="center"/>
    </xf>
    <xf numFmtId="3" fontId="43" fillId="22" borderId="11" xfId="1" applyNumberFormat="1" applyFont="1" applyFill="1" applyBorder="1" applyAlignment="1">
      <alignment horizontal="left" wrapText="1"/>
    </xf>
    <xf numFmtId="4" fontId="41" fillId="22" borderId="19" xfId="0" applyNumberFormat="1" applyFont="1" applyFill="1" applyBorder="1" applyAlignment="1">
      <alignment horizontal="left" vertical="center" wrapText="1"/>
    </xf>
    <xf numFmtId="165" fontId="41" fillId="22" borderId="19" xfId="0" applyNumberFormat="1" applyFont="1" applyFill="1" applyBorder="1" applyAlignment="1">
      <alignment horizontal="right" vertical="center" wrapText="1"/>
    </xf>
    <xf numFmtId="164" fontId="41" fillId="22" borderId="19" xfId="2" applyFont="1" applyFill="1" applyBorder="1" applyAlignment="1">
      <alignment horizontal="right" wrapText="1"/>
    </xf>
    <xf numFmtId="165" fontId="41" fillId="22" borderId="19" xfId="40" applyNumberFormat="1" applyFont="1" applyFill="1" applyBorder="1" applyAlignment="1">
      <alignment horizontal="left" wrapText="1"/>
    </xf>
    <xf numFmtId="0" fontId="41" fillId="22" borderId="19" xfId="0" applyFont="1" applyFill="1" applyBorder="1" applyAlignment="1">
      <alignment horizontal="left"/>
    </xf>
    <xf numFmtId="3" fontId="41" fillId="22" borderId="19" xfId="1" applyNumberFormat="1" applyFont="1" applyFill="1" applyBorder="1" applyAlignment="1">
      <alignment horizontal="left" wrapText="1"/>
    </xf>
    <xf numFmtId="0" fontId="41" fillId="22" borderId="19" xfId="0" applyFont="1" applyFill="1" applyBorder="1" applyAlignment="1">
      <alignment horizontal="left" vertical="center" wrapText="1"/>
    </xf>
    <xf numFmtId="3" fontId="41" fillId="22" borderId="19" xfId="0" applyNumberFormat="1" applyFont="1" applyFill="1" applyBorder="1" applyAlignment="1">
      <alignment horizontal="left" vertical="center" wrapText="1"/>
    </xf>
    <xf numFmtId="0" fontId="41" fillId="22" borderId="6" xfId="0" applyFont="1" applyFill="1" applyBorder="1" applyAlignment="1">
      <alignment horizontal="left" vertical="center" wrapText="1"/>
    </xf>
    <xf numFmtId="164" fontId="43" fillId="22" borderId="19" xfId="2" applyFont="1" applyFill="1" applyBorder="1" applyAlignment="1">
      <alignment horizontal="right" wrapText="1"/>
    </xf>
    <xf numFmtId="164" fontId="43" fillId="22" borderId="16" xfId="2" applyFont="1" applyFill="1" applyBorder="1" applyAlignment="1">
      <alignment horizontal="right" wrapText="1"/>
    </xf>
    <xf numFmtId="3" fontId="41" fillId="22" borderId="11" xfId="1" applyNumberFormat="1" applyFont="1" applyFill="1" applyBorder="1" applyAlignment="1">
      <alignment horizontal="left" vertical="center" wrapText="1"/>
    </xf>
    <xf numFmtId="3" fontId="41" fillId="22" borderId="19" xfId="0" applyNumberFormat="1" applyFont="1" applyFill="1" applyBorder="1" applyAlignment="1">
      <alignment horizontal="left"/>
    </xf>
    <xf numFmtId="3" fontId="41" fillId="22" borderId="19" xfId="0" applyNumberFormat="1" applyFont="1" applyFill="1" applyBorder="1" applyAlignment="1">
      <alignment horizontal="left" wrapText="1"/>
    </xf>
    <xf numFmtId="4" fontId="41" fillId="22" borderId="19" xfId="0" applyNumberFormat="1" applyFont="1" applyFill="1" applyBorder="1" applyAlignment="1">
      <alignment horizontal="left" wrapText="1"/>
    </xf>
    <xf numFmtId="165" fontId="41" fillId="22" borderId="6" xfId="1" applyNumberFormat="1" applyFont="1" applyFill="1" applyBorder="1" applyAlignment="1">
      <alignment horizontal="left" vertical="center" wrapText="1"/>
    </xf>
    <xf numFmtId="165" fontId="41" fillId="22" borderId="19" xfId="1" applyNumberFormat="1" applyFont="1" applyFill="1" applyBorder="1" applyAlignment="1">
      <alignment horizontal="left" wrapText="1"/>
    </xf>
    <xf numFmtId="165" fontId="41" fillId="22" borderId="19" xfId="2" applyNumberFormat="1" applyFont="1" applyFill="1" applyBorder="1" applyAlignment="1">
      <alignment horizontal="right" wrapText="1"/>
    </xf>
    <xf numFmtId="0" fontId="41" fillId="22" borderId="19" xfId="0" applyFont="1" applyFill="1" applyBorder="1" applyAlignment="1">
      <alignment horizontal="left" wrapText="1"/>
    </xf>
    <xf numFmtId="165" fontId="41" fillId="22" borderId="19" xfId="0" applyNumberFormat="1" applyFont="1" applyFill="1" applyBorder="1" applyAlignment="1">
      <alignment horizontal="right" wrapText="1"/>
    </xf>
    <xf numFmtId="165" fontId="0" fillId="6" borderId="16" xfId="0" applyNumberFormat="1" applyFont="1" applyFill="1" applyBorder="1" applyAlignment="1">
      <alignment horizontal="right" vertical="center" wrapText="1"/>
    </xf>
    <xf numFmtId="165" fontId="4" fillId="6" borderId="16" xfId="2" applyNumberFormat="1" applyFont="1" applyFill="1" applyBorder="1" applyAlignment="1">
      <alignment horizontal="right" vertical="center" wrapText="1"/>
    </xf>
    <xf numFmtId="165" fontId="41" fillId="6" borderId="18" xfId="0" applyNumberFormat="1" applyFont="1" applyFill="1" applyBorder="1" applyAlignment="1">
      <alignment horizontal="right" vertical="center"/>
    </xf>
    <xf numFmtId="0" fontId="41" fillId="22" borderId="6" xfId="0" applyFont="1" applyFill="1" applyBorder="1" applyAlignment="1">
      <alignment horizontal="left" vertical="center"/>
    </xf>
    <xf numFmtId="164" fontId="41" fillId="22" borderId="16" xfId="2" applyFont="1" applyFill="1" applyBorder="1" applyAlignment="1">
      <alignment horizontal="right" wrapText="1"/>
    </xf>
    <xf numFmtId="0" fontId="41" fillId="22" borderId="9" xfId="0" applyFont="1" applyFill="1" applyBorder="1" applyAlignment="1">
      <alignment horizontal="left" vertical="center"/>
    </xf>
    <xf numFmtId="165" fontId="41" fillId="6" borderId="41" xfId="0" applyNumberFormat="1" applyFont="1" applyFill="1" applyBorder="1" applyAlignment="1">
      <alignment horizontal="right" vertical="center"/>
    </xf>
    <xf numFmtId="165" fontId="41" fillId="6" borderId="29" xfId="0" applyNumberFormat="1" applyFont="1" applyFill="1" applyBorder="1" applyAlignment="1">
      <alignment horizontal="right" vertical="center"/>
    </xf>
    <xf numFmtId="0" fontId="0" fillId="6" borderId="13" xfId="0" applyFont="1" applyFill="1" applyBorder="1" applyAlignment="1">
      <alignment horizontal="left" vertical="center"/>
    </xf>
    <xf numFmtId="165" fontId="0" fillId="6" borderId="9" xfId="40" applyNumberFormat="1" applyFont="1" applyFill="1" applyBorder="1" applyAlignment="1">
      <alignment horizontal="left" vertical="center" wrapText="1"/>
    </xf>
    <xf numFmtId="165" fontId="41" fillId="22" borderId="9" xfId="40" applyNumberFormat="1" applyFont="1" applyFill="1" applyBorder="1" applyAlignment="1">
      <alignment horizontal="left" vertical="center" wrapText="1"/>
    </xf>
    <xf numFmtId="165" fontId="41" fillId="22" borderId="3" xfId="0" applyNumberFormat="1" applyFont="1" applyFill="1" applyBorder="1" applyAlignment="1">
      <alignment horizontal="right" vertical="center"/>
    </xf>
    <xf numFmtId="14" fontId="41" fillId="22" borderId="19" xfId="0" applyNumberFormat="1" applyFont="1" applyFill="1" applyBorder="1" applyAlignment="1">
      <alignment horizontal="left" vertical="center"/>
    </xf>
    <xf numFmtId="165" fontId="41" fillId="22" borderId="19" xfId="0" applyNumberFormat="1" applyFont="1" applyFill="1" applyBorder="1" applyAlignment="1">
      <alignment horizontal="right" vertical="center"/>
    </xf>
    <xf numFmtId="165" fontId="4" fillId="6" borderId="16" xfId="2" applyNumberFormat="1" applyFont="1" applyFill="1" applyBorder="1" applyAlignment="1">
      <alignment horizontal="right" wrapText="1"/>
    </xf>
    <xf numFmtId="14" fontId="4" fillId="6" borderId="19" xfId="1" applyNumberFormat="1" applyFont="1" applyFill="1" applyBorder="1" applyAlignment="1">
      <alignment horizontal="left" wrapText="1"/>
    </xf>
    <xf numFmtId="165" fontId="0" fillId="6" borderId="6" xfId="1" applyNumberFormat="1" applyFont="1" applyFill="1" applyBorder="1" applyAlignment="1">
      <alignment horizontal="left" wrapText="1"/>
    </xf>
    <xf numFmtId="3" fontId="1" fillId="0" borderId="19" xfId="0" applyNumberFormat="1" applyFont="1" applyBorder="1" applyAlignment="1">
      <alignment horizontal="left" vertical="center"/>
    </xf>
    <xf numFmtId="165" fontId="3" fillId="0" borderId="19" xfId="0" applyNumberFormat="1" applyFont="1" applyBorder="1" applyAlignment="1">
      <alignment horizontal="right" vertical="center"/>
    </xf>
    <xf numFmtId="0" fontId="41" fillId="6" borderId="19" xfId="0" applyFont="1" applyFill="1" applyBorder="1" applyAlignment="1">
      <alignment horizontal="left" vertical="center" wrapText="1"/>
    </xf>
    <xf numFmtId="165" fontId="0" fillId="0" borderId="19" xfId="0" applyNumberFormat="1" applyBorder="1" applyAlignment="1">
      <alignment horizontal="right" vertical="center"/>
    </xf>
    <xf numFmtId="165" fontId="0" fillId="0" borderId="0" xfId="0" applyNumberFormat="1" applyAlignment="1">
      <alignment horizontal="right" vertical="center"/>
    </xf>
    <xf numFmtId="3" fontId="41" fillId="6" borderId="19" xfId="1" applyNumberFormat="1" applyFont="1" applyFill="1" applyBorder="1" applyAlignment="1">
      <alignment horizontal="left" vertical="center" wrapText="1"/>
    </xf>
    <xf numFmtId="165" fontId="41" fillId="6" borderId="19" xfId="1" applyNumberFormat="1" applyFont="1" applyFill="1" applyBorder="1" applyAlignment="1">
      <alignment horizontal="left" vertical="center" wrapText="1"/>
    </xf>
    <xf numFmtId="164" fontId="41" fillId="6" borderId="19" xfId="2" applyFont="1" applyFill="1" applyBorder="1" applyAlignment="1">
      <alignment horizontal="right" wrapText="1"/>
    </xf>
    <xf numFmtId="164" fontId="41" fillId="6" borderId="19" xfId="2" applyFont="1" applyFill="1" applyBorder="1" applyAlignment="1">
      <alignment horizontal="right" vertical="center" wrapText="1"/>
    </xf>
    <xf numFmtId="165" fontId="41" fillId="6" borderId="19" xfId="2" applyNumberFormat="1" applyFont="1" applyFill="1" applyBorder="1" applyAlignment="1">
      <alignment horizontal="right" vertical="center" wrapText="1"/>
    </xf>
    <xf numFmtId="165" fontId="41" fillId="6" borderId="19" xfId="40" applyNumberFormat="1" applyFont="1" applyFill="1" applyBorder="1" applyAlignment="1">
      <alignment horizontal="left" vertical="center" wrapText="1"/>
    </xf>
    <xf numFmtId="0" fontId="41" fillId="6" borderId="19" xfId="0" applyFont="1" applyFill="1" applyBorder="1" applyAlignment="1">
      <alignment horizontal="left" vertical="center"/>
    </xf>
    <xf numFmtId="0" fontId="0" fillId="6" borderId="6" xfId="0" applyFont="1" applyFill="1" applyBorder="1" applyAlignment="1">
      <alignment horizontal="left" wrapText="1"/>
    </xf>
    <xf numFmtId="165" fontId="41" fillId="6" borderId="19" xfId="40" applyNumberFormat="1" applyFont="1" applyFill="1" applyBorder="1" applyAlignment="1">
      <alignment horizontal="left" wrapText="1"/>
    </xf>
    <xf numFmtId="3" fontId="19" fillId="22" borderId="11" xfId="1" applyNumberFormat="1" applyFont="1" applyFill="1" applyBorder="1" applyAlignment="1">
      <alignment horizontal="left" wrapText="1"/>
    </xf>
    <xf numFmtId="165" fontId="41" fillId="6" borderId="19" xfId="0" applyNumberFormat="1" applyFont="1" applyFill="1" applyBorder="1" applyAlignment="1">
      <alignment horizontal="right" vertical="center" wrapText="1"/>
    </xf>
    <xf numFmtId="14" fontId="4" fillId="6" borderId="16" xfId="1" applyNumberFormat="1" applyFont="1" applyFill="1" applyBorder="1" applyAlignment="1">
      <alignment horizontal="left" vertical="center" wrapText="1"/>
    </xf>
    <xf numFmtId="165" fontId="0" fillId="6" borderId="16" xfId="1" applyNumberFormat="1" applyFont="1" applyFill="1" applyBorder="1" applyAlignment="1">
      <alignment horizontal="left" vertical="center" wrapText="1"/>
    </xf>
    <xf numFmtId="4" fontId="3" fillId="0" borderId="19" xfId="0" applyNumberFormat="1" applyFont="1" applyBorder="1" applyAlignment="1">
      <alignment horizontal="left" vertical="center"/>
    </xf>
    <xf numFmtId="165" fontId="3" fillId="0" borderId="19" xfId="2" applyNumberFormat="1" applyFont="1" applyBorder="1" applyAlignment="1">
      <alignment horizontal="left" vertical="center"/>
    </xf>
    <xf numFmtId="4" fontId="3" fillId="0" borderId="19" xfId="0" applyNumberFormat="1" applyFont="1" applyBorder="1" applyAlignment="1">
      <alignment horizontal="right" vertical="center"/>
    </xf>
    <xf numFmtId="165" fontId="1" fillId="0" borderId="0" xfId="0" applyNumberFormat="1" applyFont="1" applyAlignment="1">
      <alignment horizontal="left" vertical="center"/>
    </xf>
    <xf numFmtId="165" fontId="3" fillId="0" borderId="6" xfId="0" applyNumberFormat="1" applyFont="1" applyBorder="1" applyAlignment="1">
      <alignment horizontal="left" vertical="center"/>
    </xf>
    <xf numFmtId="3" fontId="3" fillId="0" borderId="9" xfId="0" applyNumberFormat="1" applyFont="1" applyBorder="1" applyAlignment="1">
      <alignment horizontal="left" vertical="center"/>
    </xf>
    <xf numFmtId="165" fontId="0" fillId="0" borderId="19" xfId="0" applyNumberFormat="1" applyBorder="1" applyAlignment="1">
      <alignment wrapText="1"/>
    </xf>
    <xf numFmtId="165" fontId="41" fillId="22" borderId="19" xfId="0" applyNumberFormat="1" applyFont="1" applyFill="1" applyBorder="1" applyAlignment="1">
      <alignment wrapText="1"/>
    </xf>
    <xf numFmtId="165" fontId="1" fillId="0" borderId="6" xfId="0" applyNumberFormat="1" applyFont="1" applyBorder="1" applyAlignment="1">
      <alignment horizontal="left" vertical="center"/>
    </xf>
    <xf numFmtId="3" fontId="1" fillId="0" borderId="9" xfId="0" applyNumberFormat="1" applyFont="1" applyBorder="1" applyAlignment="1">
      <alignment horizontal="left" vertical="center"/>
    </xf>
    <xf numFmtId="3" fontId="43" fillId="6" borderId="19" xfId="1" applyNumberFormat="1" applyFont="1" applyFill="1" applyBorder="1" applyAlignment="1">
      <alignment horizontal="left" wrapText="1"/>
    </xf>
    <xf numFmtId="165" fontId="41" fillId="6" borderId="19" xfId="0" applyNumberFormat="1" applyFont="1" applyFill="1" applyBorder="1" applyAlignment="1">
      <alignment horizontal="right" vertical="center"/>
    </xf>
    <xf numFmtId="165" fontId="4" fillId="6" borderId="6" xfId="1" applyNumberFormat="1" applyFont="1" applyFill="1" applyBorder="1" applyAlignment="1">
      <alignment horizontal="left" vertical="center" wrapText="1"/>
    </xf>
    <xf numFmtId="165" fontId="0" fillId="6" borderId="9" xfId="40" applyNumberFormat="1" applyFont="1" applyFill="1" applyBorder="1" applyAlignment="1">
      <alignment horizontal="left" wrapText="1"/>
    </xf>
    <xf numFmtId="165" fontId="0" fillId="6" borderId="3" xfId="0" applyNumberFormat="1" applyFont="1" applyFill="1" applyBorder="1" applyAlignment="1">
      <alignment horizontal="right" vertical="center" wrapText="1"/>
    </xf>
    <xf numFmtId="164" fontId="41" fillId="6" borderId="18" xfId="2" applyFont="1" applyFill="1" applyBorder="1" applyAlignment="1">
      <alignment horizontal="right" wrapText="1"/>
    </xf>
    <xf numFmtId="164" fontId="41" fillId="6" borderId="15" xfId="2" applyFont="1" applyFill="1" applyBorder="1" applyAlignment="1">
      <alignment horizontal="right" wrapText="1"/>
    </xf>
    <xf numFmtId="0" fontId="0" fillId="0" borderId="6" xfId="0" applyBorder="1" applyAlignment="1">
      <alignment horizontal="left" vertical="center"/>
    </xf>
    <xf numFmtId="0" fontId="0" fillId="0" borderId="9" xfId="0" applyBorder="1" applyAlignment="1">
      <alignment horizontal="left" vertical="center"/>
    </xf>
    <xf numFmtId="165" fontId="0" fillId="0" borderId="16" xfId="0" applyNumberFormat="1" applyBorder="1" applyAlignment="1">
      <alignment wrapText="1"/>
    </xf>
    <xf numFmtId="165" fontId="0" fillId="0" borderId="3" xfId="0" applyNumberFormat="1" applyBorder="1" applyAlignment="1">
      <alignment wrapText="1"/>
    </xf>
    <xf numFmtId="165" fontId="41" fillId="22" borderId="18" xfId="0" applyNumberFormat="1" applyFont="1" applyFill="1" applyBorder="1" applyAlignment="1">
      <alignment wrapText="1"/>
    </xf>
    <xf numFmtId="165" fontId="41" fillId="22" borderId="15" xfId="0" applyNumberFormat="1" applyFont="1" applyFill="1" applyBorder="1" applyAlignment="1">
      <alignment wrapText="1"/>
    </xf>
    <xf numFmtId="165" fontId="41" fillId="22" borderId="27" xfId="2" applyNumberFormat="1" applyFont="1" applyFill="1" applyBorder="1" applyAlignment="1">
      <alignment horizontal="right" vertical="center" wrapText="1"/>
    </xf>
    <xf numFmtId="3" fontId="43" fillId="22" borderId="19" xfId="1" applyNumberFormat="1" applyFont="1" applyFill="1" applyBorder="1" applyAlignment="1">
      <alignment horizontal="left" wrapText="1"/>
    </xf>
    <xf numFmtId="3" fontId="19" fillId="6" borderId="19" xfId="1" applyNumberFormat="1" applyFont="1" applyFill="1" applyBorder="1" applyAlignment="1">
      <alignment horizontal="left" wrapText="1"/>
    </xf>
    <xf numFmtId="165" fontId="41" fillId="6" borderId="18" xfId="0" applyNumberFormat="1" applyFont="1" applyFill="1" applyBorder="1" applyAlignment="1">
      <alignment horizontal="right" vertical="center" wrapText="1"/>
    </xf>
    <xf numFmtId="165" fontId="41" fillId="6" borderId="15" xfId="0" applyNumberFormat="1" applyFont="1" applyFill="1" applyBorder="1" applyAlignment="1">
      <alignment horizontal="right" vertical="center" wrapText="1"/>
    </xf>
    <xf numFmtId="164" fontId="41" fillId="22" borderId="16" xfId="2" applyFont="1" applyFill="1" applyBorder="1" applyAlignment="1">
      <alignment horizontal="right" vertical="center" wrapText="1"/>
    </xf>
    <xf numFmtId="14" fontId="4" fillId="6" borderId="6" xfId="1" applyNumberFormat="1" applyFont="1" applyFill="1" applyBorder="1" applyAlignment="1">
      <alignment horizontal="left" vertical="center" wrapText="1"/>
    </xf>
    <xf numFmtId="0" fontId="0" fillId="6" borderId="16" xfId="0" applyFont="1" applyFill="1" applyBorder="1" applyAlignment="1">
      <alignment horizontal="left" vertical="center" wrapText="1"/>
    </xf>
    <xf numFmtId="0" fontId="0" fillId="6" borderId="33" xfId="0" applyFont="1" applyFill="1" applyBorder="1" applyAlignment="1">
      <alignment horizontal="left" vertical="center" wrapText="1"/>
    </xf>
    <xf numFmtId="165" fontId="4" fillId="6" borderId="16" xfId="40" applyNumberFormat="1" applyFont="1" applyFill="1" applyBorder="1" applyAlignment="1">
      <alignment horizontal="left" vertical="center" wrapText="1"/>
    </xf>
    <xf numFmtId="0" fontId="0" fillId="6" borderId="3" xfId="0" applyFont="1" applyFill="1" applyBorder="1" applyAlignment="1">
      <alignment horizontal="left" vertical="center" wrapText="1"/>
    </xf>
    <xf numFmtId="0" fontId="0" fillId="6" borderId="13" xfId="0" applyFont="1" applyFill="1" applyBorder="1" applyAlignment="1">
      <alignment horizontal="left" vertical="center" wrapText="1"/>
    </xf>
    <xf numFmtId="165" fontId="0" fillId="6" borderId="3" xfId="40" applyNumberFormat="1" applyFont="1" applyFill="1" applyBorder="1" applyAlignment="1">
      <alignment horizontal="left" vertical="center" wrapText="1"/>
    </xf>
    <xf numFmtId="0" fontId="0" fillId="6" borderId="3" xfId="0" applyFont="1" applyFill="1" applyBorder="1" applyAlignment="1">
      <alignment horizontal="left" vertical="center"/>
    </xf>
    <xf numFmtId="3" fontId="19" fillId="6" borderId="7" xfId="1" applyNumberFormat="1" applyFont="1" applyFill="1" applyBorder="1" applyAlignment="1">
      <alignment horizontal="left" wrapText="1"/>
    </xf>
    <xf numFmtId="3" fontId="4" fillId="6" borderId="3" xfId="1" applyNumberFormat="1" applyFont="1" applyFill="1" applyBorder="1" applyAlignment="1">
      <alignment horizontal="left" vertical="center" wrapText="1"/>
    </xf>
    <xf numFmtId="0" fontId="41" fillId="22" borderId="18" xfId="0" applyFont="1" applyFill="1" applyBorder="1" applyAlignment="1">
      <alignment horizontal="left" vertical="center" wrapText="1"/>
    </xf>
    <xf numFmtId="0" fontId="41" fillId="22" borderId="15" xfId="0" applyFont="1" applyFill="1" applyBorder="1" applyAlignment="1">
      <alignment horizontal="left" vertical="center" wrapText="1"/>
    </xf>
    <xf numFmtId="0" fontId="41" fillId="22" borderId="30" xfId="0" applyFont="1" applyFill="1" applyBorder="1" applyAlignment="1">
      <alignment horizontal="left" vertical="center" wrapText="1"/>
    </xf>
    <xf numFmtId="165" fontId="41" fillId="22" borderId="15" xfId="0" applyNumberFormat="1" applyFont="1" applyFill="1" applyBorder="1" applyAlignment="1">
      <alignment horizontal="right" vertical="center" wrapText="1"/>
    </xf>
    <xf numFmtId="164" fontId="41" fillId="22" borderId="15" xfId="2" applyFont="1" applyFill="1" applyBorder="1" applyAlignment="1">
      <alignment horizontal="right" vertical="center" wrapText="1"/>
    </xf>
    <xf numFmtId="165" fontId="41" fillId="22" borderId="15" xfId="2" applyNumberFormat="1" applyFont="1" applyFill="1" applyBorder="1" applyAlignment="1">
      <alignment horizontal="right" vertical="center" wrapText="1"/>
    </xf>
    <xf numFmtId="165" fontId="41" fillId="22" borderId="15" xfId="40" applyNumberFormat="1" applyFont="1" applyFill="1" applyBorder="1" applyAlignment="1">
      <alignment horizontal="left" vertical="center" wrapText="1"/>
    </xf>
    <xf numFmtId="0" fontId="41" fillId="22" borderId="15" xfId="0" applyFont="1" applyFill="1" applyBorder="1" applyAlignment="1">
      <alignment horizontal="left" vertical="center"/>
    </xf>
    <xf numFmtId="3" fontId="43" fillId="22" borderId="41" xfId="1" applyNumberFormat="1" applyFont="1" applyFill="1" applyBorder="1" applyAlignment="1">
      <alignment horizontal="left" wrapText="1"/>
    </xf>
    <xf numFmtId="3" fontId="41" fillId="22" borderId="15" xfId="1" applyNumberFormat="1" applyFont="1" applyFill="1" applyBorder="1" applyAlignment="1">
      <alignment horizontal="left" vertical="center" wrapText="1"/>
    </xf>
    <xf numFmtId="0" fontId="41" fillId="22" borderId="27" xfId="0" applyFont="1" applyFill="1" applyBorder="1" applyAlignment="1">
      <alignment horizontal="left" vertical="center" wrapText="1"/>
    </xf>
    <xf numFmtId="3" fontId="0" fillId="6" borderId="11" xfId="1" applyNumberFormat="1" applyFont="1" applyFill="1" applyBorder="1" applyAlignment="1">
      <alignment horizontal="left" vertical="center" wrapText="1"/>
    </xf>
    <xf numFmtId="165" fontId="41" fillId="0" borderId="19" xfId="0" applyNumberFormat="1" applyFont="1" applyBorder="1" applyAlignment="1">
      <alignment horizontal="right" vertical="center" wrapText="1"/>
    </xf>
    <xf numFmtId="165" fontId="41" fillId="0" borderId="19" xfId="0" applyNumberFormat="1" applyFont="1" applyBorder="1" applyAlignment="1">
      <alignment horizontal="left" vertical="center" wrapText="1"/>
    </xf>
    <xf numFmtId="14" fontId="0" fillId="0" borderId="9" xfId="0" applyNumberFormat="1" applyBorder="1" applyAlignment="1">
      <alignment horizontal="left" vertical="center" wrapText="1"/>
    </xf>
    <xf numFmtId="165" fontId="1" fillId="6" borderId="16" xfId="0" applyNumberFormat="1" applyFont="1" applyFill="1" applyBorder="1" applyAlignment="1">
      <alignment horizontal="right" vertical="center" wrapText="1"/>
    </xf>
    <xf numFmtId="164" fontId="4" fillId="0" borderId="16" xfId="2" applyFont="1" applyFill="1" applyBorder="1" applyAlignment="1">
      <alignment horizontal="right" vertical="center" wrapText="1"/>
    </xf>
    <xf numFmtId="165" fontId="1" fillId="6" borderId="3" xfId="0" applyNumberFormat="1" applyFont="1" applyFill="1" applyBorder="1" applyAlignment="1">
      <alignment horizontal="right" vertical="center" wrapText="1"/>
    </xf>
    <xf numFmtId="164" fontId="4" fillId="0" borderId="3" xfId="2" applyFont="1" applyFill="1" applyBorder="1" applyAlignment="1">
      <alignment horizontal="right" vertical="center" wrapText="1"/>
    </xf>
    <xf numFmtId="164" fontId="0" fillId="0" borderId="0" xfId="2" applyFont="1" applyAlignment="1"/>
    <xf numFmtId="165" fontId="3" fillId="0" borderId="8" xfId="0" applyNumberFormat="1" applyFont="1" applyBorder="1" applyAlignment="1">
      <alignment horizontal="left" vertical="center"/>
    </xf>
    <xf numFmtId="165" fontId="3" fillId="0" borderId="3" xfId="0" applyNumberFormat="1" applyFont="1" applyBorder="1" applyAlignment="1">
      <alignment horizontal="left" vertical="center"/>
    </xf>
    <xf numFmtId="4" fontId="3" fillId="0" borderId="3" xfId="0" applyNumberFormat="1" applyFont="1" applyBorder="1" applyAlignment="1">
      <alignment horizontal="right" vertical="center"/>
    </xf>
    <xf numFmtId="165" fontId="4" fillId="6" borderId="5" xfId="2" applyNumberFormat="1" applyFont="1" applyFill="1" applyBorder="1" applyAlignment="1">
      <alignment horizontal="right" wrapText="1"/>
    </xf>
    <xf numFmtId="165" fontId="41" fillId="0" borderId="18" xfId="0" applyNumberFormat="1" applyFont="1" applyBorder="1" applyAlignment="1">
      <alignment horizontal="right" vertical="center"/>
    </xf>
    <xf numFmtId="165" fontId="41" fillId="0" borderId="15" xfId="0" applyNumberFormat="1" applyFont="1" applyBorder="1" applyAlignment="1">
      <alignment horizontal="right" vertical="center"/>
    </xf>
    <xf numFmtId="165" fontId="41" fillId="0" borderId="27" xfId="0" applyNumberFormat="1" applyFont="1" applyBorder="1" applyAlignment="1">
      <alignment horizontal="right" vertical="center"/>
    </xf>
    <xf numFmtId="164" fontId="0" fillId="0" borderId="0" xfId="0" applyNumberFormat="1" applyAlignment="1"/>
    <xf numFmtId="165" fontId="46" fillId="14" borderId="33" xfId="0" applyNumberFormat="1" applyFont="1" applyFill="1" applyBorder="1"/>
    <xf numFmtId="0" fontId="47" fillId="8" borderId="36" xfId="0" applyFont="1" applyFill="1" applyBorder="1" applyAlignment="1">
      <alignment wrapText="1"/>
    </xf>
    <xf numFmtId="0" fontId="0" fillId="0" borderId="3" xfId="0" applyBorder="1"/>
    <xf numFmtId="169" fontId="20" fillId="8" borderId="29" xfId="0" applyNumberFormat="1" applyFont="1" applyFill="1" applyBorder="1" applyAlignment="1">
      <alignment horizontal="right"/>
    </xf>
    <xf numFmtId="0" fontId="62" fillId="6" borderId="0" xfId="0" applyFont="1" applyFill="1" applyAlignment="1">
      <alignment horizontal="center" vertical="center"/>
    </xf>
    <xf numFmtId="0" fontId="61" fillId="6" borderId="0" xfId="0" applyFont="1" applyFill="1" applyAlignment="1">
      <alignment vertical="center"/>
    </xf>
    <xf numFmtId="0" fontId="63" fillId="6" borderId="0" xfId="0" applyFont="1" applyFill="1" applyAlignment="1">
      <alignment horizontal="center" vertical="center"/>
    </xf>
    <xf numFmtId="3" fontId="64" fillId="6" borderId="0" xfId="0" applyNumberFormat="1" applyFont="1" applyFill="1" applyAlignment="1">
      <alignment vertical="center"/>
    </xf>
    <xf numFmtId="0" fontId="60" fillId="11" borderId="9" xfId="0" applyFont="1" applyFill="1" applyBorder="1" applyAlignment="1">
      <alignment vertical="center"/>
    </xf>
    <xf numFmtId="0" fontId="62" fillId="11" borderId="9" xfId="0" applyFont="1" applyFill="1" applyBorder="1" applyAlignment="1">
      <alignment horizontal="center" vertical="center"/>
    </xf>
    <xf numFmtId="0" fontId="14" fillId="0" borderId="9" xfId="0" applyFont="1" applyBorder="1" applyAlignment="1">
      <alignment horizontal="center" vertical="center"/>
    </xf>
    <xf numFmtId="0" fontId="1" fillId="0" borderId="9" xfId="0" applyFont="1" applyFill="1" applyBorder="1" applyAlignment="1">
      <alignment horizontal="center" vertical="center" wrapText="1"/>
    </xf>
    <xf numFmtId="0" fontId="16" fillId="7" borderId="9" xfId="0" applyFont="1" applyFill="1" applyBorder="1" applyAlignment="1">
      <alignment vertical="center"/>
    </xf>
    <xf numFmtId="0" fontId="14" fillId="0" borderId="42" xfId="0" applyFont="1" applyBorder="1" applyAlignment="1">
      <alignment vertical="center"/>
    </xf>
    <xf numFmtId="0" fontId="60" fillId="11" borderId="43" xfId="0" applyFont="1" applyFill="1" applyBorder="1" applyAlignment="1">
      <alignment vertical="center"/>
    </xf>
    <xf numFmtId="0" fontId="62" fillId="11" borderId="44" xfId="0" applyFont="1" applyFill="1" applyBorder="1" applyAlignment="1">
      <alignment horizontal="center" vertical="center"/>
    </xf>
    <xf numFmtId="14" fontId="14" fillId="0" borderId="44" xfId="0" applyNumberFormat="1" applyFont="1" applyBorder="1" applyAlignment="1">
      <alignment horizontal="left" vertical="center"/>
    </xf>
    <xf numFmtId="14" fontId="15" fillId="7" borderId="44" xfId="0" applyNumberFormat="1" applyFont="1" applyFill="1" applyBorder="1" applyAlignment="1">
      <alignment horizontal="left" vertical="center"/>
    </xf>
    <xf numFmtId="0" fontId="14" fillId="0" borderId="45" xfId="0" applyFont="1" applyBorder="1" applyAlignment="1">
      <alignment vertical="center"/>
    </xf>
    <xf numFmtId="164" fontId="41" fillId="0" borderId="0" xfId="2" applyFont="1"/>
    <xf numFmtId="165" fontId="1" fillId="0" borderId="11" xfId="0" applyNumberFormat="1" applyFont="1" applyBorder="1" applyAlignment="1">
      <alignment horizontal="left" vertical="center"/>
    </xf>
    <xf numFmtId="165" fontId="1" fillId="6" borderId="11" xfId="0" applyNumberFormat="1" applyFont="1" applyFill="1" applyBorder="1" applyAlignment="1">
      <alignment horizontal="left" vertical="center"/>
    </xf>
    <xf numFmtId="3" fontId="1" fillId="6" borderId="19" xfId="0" applyNumberFormat="1" applyFont="1" applyFill="1" applyBorder="1" applyAlignment="1">
      <alignment horizontal="left" wrapText="1"/>
    </xf>
    <xf numFmtId="14" fontId="13" fillId="3" borderId="4" xfId="0" applyNumberFormat="1" applyFont="1" applyFill="1" applyBorder="1" applyAlignment="1">
      <alignment horizontal="center" vertical="top" wrapText="1"/>
    </xf>
    <xf numFmtId="14" fontId="45" fillId="6" borderId="4" xfId="0" applyNumberFormat="1" applyFont="1" applyFill="1" applyBorder="1" applyAlignment="1">
      <alignment horizontal="center" vertical="center" wrapText="1"/>
    </xf>
    <xf numFmtId="14" fontId="35" fillId="0" borderId="0" xfId="0" applyNumberFormat="1" applyFont="1" applyAlignment="1">
      <alignment horizontal="center" vertical="center" wrapText="1"/>
    </xf>
    <xf numFmtId="14" fontId="9" fillId="0" borderId="0" xfId="0" applyNumberFormat="1" applyFont="1" applyAlignment="1">
      <alignment horizontal="center" vertical="center" wrapText="1"/>
    </xf>
    <xf numFmtId="14" fontId="13" fillId="0" borderId="4" xfId="0" applyNumberFormat="1" applyFont="1" applyBorder="1" applyAlignment="1">
      <alignment horizontal="center" vertical="center" wrapText="1"/>
    </xf>
    <xf numFmtId="165" fontId="46" fillId="13" borderId="21" xfId="0" applyNumberFormat="1" applyFont="1" applyFill="1" applyBorder="1" applyAlignment="1">
      <alignment horizontal="center"/>
    </xf>
    <xf numFmtId="0" fontId="62" fillId="11" borderId="32" xfId="0" applyFont="1" applyFill="1" applyBorder="1" applyAlignment="1">
      <alignment horizontal="center" vertical="center"/>
    </xf>
    <xf numFmtId="0" fontId="62" fillId="11" borderId="21" xfId="0" applyFont="1" applyFill="1" applyBorder="1" applyAlignment="1">
      <alignment horizontal="center" vertical="center"/>
    </xf>
    <xf numFmtId="0" fontId="62" fillId="11" borderId="22" xfId="0" applyFont="1" applyFill="1" applyBorder="1" applyAlignment="1">
      <alignment horizontal="center" vertical="center"/>
    </xf>
    <xf numFmtId="0" fontId="62" fillId="0" borderId="0" xfId="0" applyFont="1" applyAlignment="1">
      <alignment horizontal="center" vertical="center"/>
    </xf>
    <xf numFmtId="0" fontId="62" fillId="11" borderId="20" xfId="0" applyFont="1" applyFill="1" applyBorder="1" applyAlignment="1">
      <alignment horizontal="center" vertical="center"/>
    </xf>
    <xf numFmtId="0" fontId="21" fillId="0" borderId="0" xfId="0" applyFont="1" applyAlignment="1">
      <alignment horizontal="center" vertical="center"/>
    </xf>
    <xf numFmtId="0" fontId="62" fillId="0" borderId="6" xfId="0" applyFont="1" applyBorder="1" applyAlignment="1">
      <alignment horizontal="center" vertical="center"/>
    </xf>
    <xf numFmtId="0" fontId="62" fillId="0" borderId="8" xfId="0" applyFont="1" applyBorder="1" applyAlignment="1">
      <alignment horizontal="center" vertical="center"/>
    </xf>
    <xf numFmtId="0" fontId="62" fillId="0" borderId="9" xfId="0" applyFont="1" applyBorder="1" applyAlignment="1">
      <alignment horizontal="center" vertical="center"/>
    </xf>
    <xf numFmtId="0" fontId="64" fillId="0" borderId="10" xfId="0" applyFont="1" applyBorder="1" applyAlignment="1">
      <alignment horizontal="left" vertical="center"/>
    </xf>
    <xf numFmtId="0" fontId="64" fillId="0" borderId="11" xfId="0" applyFont="1" applyBorder="1" applyAlignment="1">
      <alignment horizontal="left" vertical="center"/>
    </xf>
    <xf numFmtId="49" fontId="64" fillId="0" borderId="0" xfId="0" applyNumberFormat="1" applyFont="1" applyAlignment="1">
      <alignment horizontal="left" vertical="center"/>
    </xf>
    <xf numFmtId="49" fontId="64" fillId="0" borderId="7" xfId="0" applyNumberFormat="1" applyFont="1" applyBorder="1" applyAlignment="1">
      <alignment horizontal="left" vertical="center"/>
    </xf>
    <xf numFmtId="0" fontId="64" fillId="0" borderId="4" xfId="0" applyFont="1" applyBorder="1" applyAlignment="1">
      <alignment horizontal="center" vertical="center" wrapText="1"/>
    </xf>
    <xf numFmtId="0" fontId="64" fillId="0" borderId="2" xfId="0" applyFont="1" applyBorder="1" applyAlignment="1">
      <alignment horizontal="center" vertical="center" wrapText="1"/>
    </xf>
    <xf numFmtId="0" fontId="64" fillId="0" borderId="4" xfId="0" applyFont="1" applyBorder="1" applyAlignment="1">
      <alignment horizontal="left" vertical="center" wrapText="1"/>
    </xf>
    <xf numFmtId="0" fontId="64" fillId="0" borderId="2" xfId="0" applyFont="1" applyBorder="1" applyAlignment="1">
      <alignment horizontal="left" vertical="center" wrapText="1"/>
    </xf>
    <xf numFmtId="0" fontId="15" fillId="0" borderId="0" xfId="0" applyFont="1" applyAlignment="1">
      <alignment horizontal="center" vertical="center"/>
    </xf>
    <xf numFmtId="0" fontId="15" fillId="11" borderId="20" xfId="0" applyFont="1" applyFill="1" applyBorder="1" applyAlignment="1">
      <alignment horizontal="center" vertical="center"/>
    </xf>
    <xf numFmtId="0" fontId="15" fillId="11" borderId="21" xfId="0" applyFont="1" applyFill="1" applyBorder="1" applyAlignment="1">
      <alignment horizontal="center" vertical="center"/>
    </xf>
    <xf numFmtId="0" fontId="15" fillId="11" borderId="22" xfId="0" applyFont="1" applyFill="1" applyBorder="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165" fontId="17" fillId="0" borderId="10" xfId="0" applyNumberFormat="1" applyFont="1" applyBorder="1" applyAlignment="1">
      <alignment horizontal="left" vertical="center"/>
    </xf>
    <xf numFmtId="165" fontId="17" fillId="0" borderId="11" xfId="0" applyNumberFormat="1" applyFont="1" applyBorder="1" applyAlignment="1">
      <alignment horizontal="left" vertical="center"/>
    </xf>
    <xf numFmtId="165" fontId="17" fillId="0" borderId="0" xfId="0" applyNumberFormat="1" applyFont="1" applyAlignment="1">
      <alignment horizontal="left" vertical="center"/>
    </xf>
    <xf numFmtId="165" fontId="17" fillId="0" borderId="7" xfId="0" applyNumberFormat="1" applyFont="1" applyBorder="1" applyAlignment="1">
      <alignment horizontal="left" vertical="center"/>
    </xf>
    <xf numFmtId="165" fontId="17" fillId="0" borderId="4" xfId="0" applyNumberFormat="1" applyFont="1" applyBorder="1" applyAlignment="1">
      <alignment horizontal="center" vertical="center" wrapText="1"/>
    </xf>
    <xf numFmtId="165" fontId="17" fillId="0" borderId="2" xfId="0" applyNumberFormat="1" applyFont="1" applyBorder="1" applyAlignment="1">
      <alignment horizontal="center" vertical="center" wrapText="1"/>
    </xf>
    <xf numFmtId="0" fontId="55" fillId="17" borderId="0" xfId="0" applyFont="1" applyFill="1" applyAlignment="1">
      <alignment horizontal="center"/>
    </xf>
    <xf numFmtId="0" fontId="43" fillId="18" borderId="10" xfId="0" applyFont="1" applyFill="1" applyBorder="1" applyAlignment="1">
      <alignment horizontal="center"/>
    </xf>
    <xf numFmtId="0" fontId="43" fillId="18" borderId="11" xfId="0" applyFont="1" applyFill="1" applyBorder="1" applyAlignment="1">
      <alignment horizontal="center"/>
    </xf>
    <xf numFmtId="14" fontId="39" fillId="0" borderId="0" xfId="0" applyNumberFormat="1" applyFont="1" applyAlignment="1">
      <alignment horizontal="center" vertical="center"/>
    </xf>
    <xf numFmtId="14" fontId="40" fillId="0" borderId="4" xfId="0" applyNumberFormat="1" applyFont="1" applyBorder="1" applyAlignment="1">
      <alignment horizontal="center" vertical="center"/>
    </xf>
    <xf numFmtId="3" fontId="0" fillId="6" borderId="21" xfId="1" applyNumberFormat="1" applyFont="1" applyFill="1" applyBorder="1" applyAlignment="1">
      <alignment horizontal="left" vertical="center" wrapText="1"/>
    </xf>
    <xf numFmtId="3" fontId="4" fillId="6" borderId="21" xfId="1" applyNumberFormat="1" applyFont="1" applyFill="1" applyBorder="1" applyAlignment="1">
      <alignment horizontal="left" vertical="center" wrapText="1"/>
    </xf>
    <xf numFmtId="3" fontId="0" fillId="0" borderId="19" xfId="0" applyNumberFormat="1" applyFont="1" applyBorder="1" applyAlignment="1">
      <alignment horizontal="left" wrapText="1"/>
    </xf>
  </cellXfs>
  <cellStyles count="45">
    <cellStyle name="Comma" xfId="2" builtinId="3"/>
    <cellStyle name="Comma 2" xfId="12"/>
    <cellStyle name="Comma 3" xfId="40"/>
    <cellStyle name="Comma 4" xfId="14"/>
    <cellStyle name="Excel Built-in Normal" xfId="3"/>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2" builtinId="9" hidden="1"/>
    <cellStyle name="Followed Hyperlink" xfId="44" builtinId="9"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1" builtinId="8" hidden="1"/>
    <cellStyle name="Hyperlink" xfId="43" builtinId="8" hidden="1"/>
    <cellStyle name="Milliers 2" xfId="13"/>
    <cellStyle name="Normal" xfId="0" builtinId="0"/>
    <cellStyle name="Normal 10" xfId="6"/>
    <cellStyle name="Normal 2" xfId="9"/>
    <cellStyle name="Normal 2 3" xfId="15"/>
    <cellStyle name="Normal 3" xfId="8"/>
    <cellStyle name="Normal 5" xfId="10"/>
    <cellStyle name="Normal 6" xfId="11"/>
    <cellStyle name="Normal 8" xfId="4"/>
    <cellStyle name="Normal 8 2" xfId="7"/>
    <cellStyle name="Normal 9" xfId="5"/>
    <cellStyle name="Normal_Total expenses by date" xfId="1"/>
    <cellStyle name="Normální 2" xfId="16"/>
    <cellStyle name="Normální 3" xfId="17"/>
  </cellStyles>
  <dxfs count="14">
    <dxf>
      <numFmt numFmtId="164" formatCode="_-* #,##0.00\ _€_-;\-* #,##0.00\ _€_-;_-* &quot;-&quot;??\ _€_-;_-@_-"/>
    </dxf>
    <dxf>
      <alignment wrapText="1" readingOrder="0"/>
    </dxf>
    <dxf>
      <alignment horizontal="right" readingOrder="0"/>
    </dxf>
    <dxf>
      <alignment wrapText="0" readingOrder="0"/>
    </dxf>
    <dxf>
      <alignment horizontal="general" readingOrder="0"/>
    </dxf>
    <dxf>
      <alignment wrapText="1" readingOrder="0"/>
    </dxf>
    <dxf>
      <alignment horizontal="right" readingOrder="0"/>
    </dxf>
    <dxf>
      <numFmt numFmtId="164" formatCode="_-* #,##0.00\ _€_-;\-* #,##0.00\ _€_-;_-* &quot;-&quot;??\ _€_-;_-@_-"/>
    </dxf>
    <dxf>
      <alignment wrapText="1" readingOrder="0"/>
    </dxf>
    <dxf>
      <alignment horizontal="right" readingOrder="0"/>
    </dxf>
    <dxf>
      <numFmt numFmtId="164" formatCode="_-* #,##0.00\ _€_-;\-* #,##0.00\ _€_-;_-* &quot;-&quot;??\ _€_-;_-@_-"/>
    </dxf>
    <dxf>
      <alignment horizontal="right" readingOrder="0"/>
    </dxf>
    <dxf>
      <alignment wrapText="1" readingOrder="0"/>
    </dxf>
    <dxf>
      <numFmt numFmtId="164" formatCode="_-* #,##0.00\ _€_-;\-* #,##0.00\ _€_-;_-* &quot;-&quot;??\ _€_-;_-@_-"/>
    </dxf>
  </dxfs>
  <tableStyles count="0" defaultTableStyle="TableStyleMedium2" defaultPivotStyle="PivotStyleLight16"/>
  <colors>
    <mruColors>
      <color rgb="FF00CC66"/>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pivotCacheDefinition" Target="pivotCache/pivotCacheDefinition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ivotCacheDefinition" Target="pivotCache/pivotCacheDefinition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pivotCacheDefinition" Target="pivotCache/pivotCacheDefinition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7</xdr:col>
      <xdr:colOff>114300</xdr:colOff>
      <xdr:row>26</xdr:row>
      <xdr:rowOff>0</xdr:rowOff>
    </xdr:from>
    <xdr:to>
      <xdr:col>7</xdr:col>
      <xdr:colOff>190500</xdr:colOff>
      <xdr:row>27</xdr:row>
      <xdr:rowOff>69215</xdr:rowOff>
    </xdr:to>
    <xdr:sp macro="" textlink="">
      <xdr:nvSpPr>
        <xdr:cNvPr id="2" name="Text Box 32">
          <a:extLst>
            <a:ext uri="{FF2B5EF4-FFF2-40B4-BE49-F238E27FC236}">
              <a16:creationId xmlns="" xmlns:a16="http://schemas.microsoft.com/office/drawing/2014/main" id="{00000000-0008-0000-0400-000002000000}"/>
            </a:ext>
          </a:extLst>
        </xdr:cNvPr>
        <xdr:cNvSpPr txBox="1">
          <a:spLocks noChangeArrowheads="1"/>
        </xdr:cNvSpPr>
      </xdr:nvSpPr>
      <xdr:spPr bwMode="auto">
        <a:xfrm>
          <a:off x="7188200" y="49784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26</xdr:row>
      <xdr:rowOff>0</xdr:rowOff>
    </xdr:from>
    <xdr:to>
      <xdr:col>8</xdr:col>
      <xdr:colOff>19050</xdr:colOff>
      <xdr:row>27</xdr:row>
      <xdr:rowOff>50165</xdr:rowOff>
    </xdr:to>
    <xdr:sp macro="" textlink="">
      <xdr:nvSpPr>
        <xdr:cNvPr id="3" name="Text Box 34">
          <a:extLst>
            <a:ext uri="{FF2B5EF4-FFF2-40B4-BE49-F238E27FC236}">
              <a16:creationId xmlns="" xmlns:a16="http://schemas.microsoft.com/office/drawing/2014/main" id="{00000000-0008-0000-0400-000003000000}"/>
            </a:ext>
          </a:extLst>
        </xdr:cNvPr>
        <xdr:cNvSpPr txBox="1">
          <a:spLocks noChangeArrowheads="1"/>
        </xdr:cNvSpPr>
      </xdr:nvSpPr>
      <xdr:spPr bwMode="auto">
        <a:xfrm>
          <a:off x="7759700" y="49784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114300</xdr:colOff>
      <xdr:row>26</xdr:row>
      <xdr:rowOff>0</xdr:rowOff>
    </xdr:from>
    <xdr:to>
      <xdr:col>7</xdr:col>
      <xdr:colOff>190500</xdr:colOff>
      <xdr:row>27</xdr:row>
      <xdr:rowOff>66675</xdr:rowOff>
    </xdr:to>
    <xdr:sp macro="" textlink="">
      <xdr:nvSpPr>
        <xdr:cNvPr id="4" name="Text Box 32">
          <a:extLst>
            <a:ext uri="{FF2B5EF4-FFF2-40B4-BE49-F238E27FC236}">
              <a16:creationId xmlns="" xmlns:a16="http://schemas.microsoft.com/office/drawing/2014/main" id="{00000000-0008-0000-0400-000004000000}"/>
            </a:ext>
          </a:extLst>
        </xdr:cNvPr>
        <xdr:cNvSpPr txBox="1">
          <a:spLocks noChangeArrowheads="1"/>
        </xdr:cNvSpPr>
      </xdr:nvSpPr>
      <xdr:spPr bwMode="auto">
        <a:xfrm>
          <a:off x="7188200" y="58674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26</xdr:row>
      <xdr:rowOff>0</xdr:rowOff>
    </xdr:from>
    <xdr:to>
      <xdr:col>8</xdr:col>
      <xdr:colOff>19050</xdr:colOff>
      <xdr:row>27</xdr:row>
      <xdr:rowOff>47625</xdr:rowOff>
    </xdr:to>
    <xdr:sp macro="" textlink="">
      <xdr:nvSpPr>
        <xdr:cNvPr id="5" name="Text Box 34">
          <a:extLst>
            <a:ext uri="{FF2B5EF4-FFF2-40B4-BE49-F238E27FC236}">
              <a16:creationId xmlns="" xmlns:a16="http://schemas.microsoft.com/office/drawing/2014/main" id="{00000000-0008-0000-0400-000005000000}"/>
            </a:ext>
          </a:extLst>
        </xdr:cNvPr>
        <xdr:cNvSpPr txBox="1">
          <a:spLocks noChangeArrowheads="1"/>
        </xdr:cNvSpPr>
      </xdr:nvSpPr>
      <xdr:spPr bwMode="auto">
        <a:xfrm>
          <a:off x="7759700" y="58674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114300</xdr:colOff>
      <xdr:row>26</xdr:row>
      <xdr:rowOff>0</xdr:rowOff>
    </xdr:from>
    <xdr:to>
      <xdr:col>7</xdr:col>
      <xdr:colOff>190500</xdr:colOff>
      <xdr:row>27</xdr:row>
      <xdr:rowOff>66675</xdr:rowOff>
    </xdr:to>
    <xdr:sp macro="" textlink="">
      <xdr:nvSpPr>
        <xdr:cNvPr id="6" name="Text Box 32">
          <a:extLst>
            <a:ext uri="{FF2B5EF4-FFF2-40B4-BE49-F238E27FC236}">
              <a16:creationId xmlns="" xmlns:a16="http://schemas.microsoft.com/office/drawing/2014/main" id="{00000000-0008-0000-0400-000006000000}"/>
            </a:ext>
          </a:extLst>
        </xdr:cNvPr>
        <xdr:cNvSpPr txBox="1">
          <a:spLocks noChangeArrowheads="1"/>
        </xdr:cNvSpPr>
      </xdr:nvSpPr>
      <xdr:spPr bwMode="auto">
        <a:xfrm>
          <a:off x="7188200" y="58674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26</xdr:row>
      <xdr:rowOff>0</xdr:rowOff>
    </xdr:from>
    <xdr:to>
      <xdr:col>8</xdr:col>
      <xdr:colOff>19050</xdr:colOff>
      <xdr:row>27</xdr:row>
      <xdr:rowOff>47625</xdr:rowOff>
    </xdr:to>
    <xdr:sp macro="" textlink="">
      <xdr:nvSpPr>
        <xdr:cNvPr id="7" name="Text Box 34">
          <a:extLst>
            <a:ext uri="{FF2B5EF4-FFF2-40B4-BE49-F238E27FC236}">
              <a16:creationId xmlns="" xmlns:a16="http://schemas.microsoft.com/office/drawing/2014/main" id="{00000000-0008-0000-0400-000007000000}"/>
            </a:ext>
          </a:extLst>
        </xdr:cNvPr>
        <xdr:cNvSpPr txBox="1">
          <a:spLocks noChangeArrowheads="1"/>
        </xdr:cNvSpPr>
      </xdr:nvSpPr>
      <xdr:spPr bwMode="auto">
        <a:xfrm>
          <a:off x="7759700" y="58674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7</xdr:col>
      <xdr:colOff>114300</xdr:colOff>
      <xdr:row>26</xdr:row>
      <xdr:rowOff>0</xdr:rowOff>
    </xdr:from>
    <xdr:ext cx="76200" cy="228600"/>
    <xdr:sp macro="" textlink="">
      <xdr:nvSpPr>
        <xdr:cNvPr id="8" name="Text Box 32">
          <a:extLst>
            <a:ext uri="{FF2B5EF4-FFF2-40B4-BE49-F238E27FC236}">
              <a16:creationId xmlns="" xmlns:a16="http://schemas.microsoft.com/office/drawing/2014/main" id="{00000000-0008-0000-0400-000008000000}"/>
            </a:ext>
          </a:extLst>
        </xdr:cNvPr>
        <xdr:cNvSpPr txBox="1">
          <a:spLocks noChangeArrowheads="1"/>
        </xdr:cNvSpPr>
      </xdr:nvSpPr>
      <xdr:spPr bwMode="auto">
        <a:xfrm>
          <a:off x="7188200" y="58674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685800</xdr:colOff>
      <xdr:row>26</xdr:row>
      <xdr:rowOff>0</xdr:rowOff>
    </xdr:from>
    <xdr:ext cx="19050" cy="209550"/>
    <xdr:sp macro="" textlink="">
      <xdr:nvSpPr>
        <xdr:cNvPr id="9" name="Text Box 34">
          <a:extLst>
            <a:ext uri="{FF2B5EF4-FFF2-40B4-BE49-F238E27FC236}">
              <a16:creationId xmlns="" xmlns:a16="http://schemas.microsoft.com/office/drawing/2014/main" id="{00000000-0008-0000-0400-000009000000}"/>
            </a:ext>
          </a:extLst>
        </xdr:cNvPr>
        <xdr:cNvSpPr txBox="1">
          <a:spLocks noChangeArrowheads="1"/>
        </xdr:cNvSpPr>
      </xdr:nvSpPr>
      <xdr:spPr bwMode="auto">
        <a:xfrm>
          <a:off x="7759700" y="58674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8</xdr:col>
      <xdr:colOff>114300</xdr:colOff>
      <xdr:row>26</xdr:row>
      <xdr:rowOff>0</xdr:rowOff>
    </xdr:from>
    <xdr:to>
      <xdr:col>8</xdr:col>
      <xdr:colOff>190500</xdr:colOff>
      <xdr:row>27</xdr:row>
      <xdr:rowOff>69215</xdr:rowOff>
    </xdr:to>
    <xdr:sp macro="" textlink="">
      <xdr:nvSpPr>
        <xdr:cNvPr id="10" name="Text Box 32">
          <a:extLst>
            <a:ext uri="{FF2B5EF4-FFF2-40B4-BE49-F238E27FC236}">
              <a16:creationId xmlns="" xmlns:a16="http://schemas.microsoft.com/office/drawing/2014/main" id="{00000000-0008-0000-0400-00000A000000}"/>
            </a:ext>
          </a:extLst>
        </xdr:cNvPr>
        <xdr:cNvSpPr txBox="1">
          <a:spLocks noChangeArrowheads="1"/>
        </xdr:cNvSpPr>
      </xdr:nvSpPr>
      <xdr:spPr bwMode="auto">
        <a:xfrm>
          <a:off x="8178800" y="49276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26</xdr:row>
      <xdr:rowOff>0</xdr:rowOff>
    </xdr:from>
    <xdr:to>
      <xdr:col>8</xdr:col>
      <xdr:colOff>704850</xdr:colOff>
      <xdr:row>27</xdr:row>
      <xdr:rowOff>50165</xdr:rowOff>
    </xdr:to>
    <xdr:sp macro="" textlink="">
      <xdr:nvSpPr>
        <xdr:cNvPr id="11" name="Text Box 34">
          <a:extLst>
            <a:ext uri="{FF2B5EF4-FFF2-40B4-BE49-F238E27FC236}">
              <a16:creationId xmlns="" xmlns:a16="http://schemas.microsoft.com/office/drawing/2014/main" id="{00000000-0008-0000-0400-00000B000000}"/>
            </a:ext>
          </a:extLst>
        </xdr:cNvPr>
        <xdr:cNvSpPr txBox="1">
          <a:spLocks noChangeArrowheads="1"/>
        </xdr:cNvSpPr>
      </xdr:nvSpPr>
      <xdr:spPr bwMode="auto">
        <a:xfrm>
          <a:off x="8750300" y="49276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26</xdr:row>
      <xdr:rowOff>0</xdr:rowOff>
    </xdr:from>
    <xdr:to>
      <xdr:col>8</xdr:col>
      <xdr:colOff>190500</xdr:colOff>
      <xdr:row>27</xdr:row>
      <xdr:rowOff>66675</xdr:rowOff>
    </xdr:to>
    <xdr:sp macro="" textlink="">
      <xdr:nvSpPr>
        <xdr:cNvPr id="12" name="Text Box 32">
          <a:extLst>
            <a:ext uri="{FF2B5EF4-FFF2-40B4-BE49-F238E27FC236}">
              <a16:creationId xmlns="" xmlns:a16="http://schemas.microsoft.com/office/drawing/2014/main" id="{00000000-0008-0000-0400-00000C000000}"/>
            </a:ext>
          </a:extLst>
        </xdr:cNvPr>
        <xdr:cNvSpPr txBox="1">
          <a:spLocks noChangeArrowheads="1"/>
        </xdr:cNvSpPr>
      </xdr:nvSpPr>
      <xdr:spPr bwMode="auto">
        <a:xfrm>
          <a:off x="8178800" y="58293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26</xdr:row>
      <xdr:rowOff>0</xdr:rowOff>
    </xdr:from>
    <xdr:to>
      <xdr:col>8</xdr:col>
      <xdr:colOff>704850</xdr:colOff>
      <xdr:row>27</xdr:row>
      <xdr:rowOff>47625</xdr:rowOff>
    </xdr:to>
    <xdr:sp macro="" textlink="">
      <xdr:nvSpPr>
        <xdr:cNvPr id="13" name="Text Box 34">
          <a:extLst>
            <a:ext uri="{FF2B5EF4-FFF2-40B4-BE49-F238E27FC236}">
              <a16:creationId xmlns="" xmlns:a16="http://schemas.microsoft.com/office/drawing/2014/main" id="{00000000-0008-0000-0400-00000D000000}"/>
            </a:ext>
          </a:extLst>
        </xdr:cNvPr>
        <xdr:cNvSpPr txBox="1">
          <a:spLocks noChangeArrowheads="1"/>
        </xdr:cNvSpPr>
      </xdr:nvSpPr>
      <xdr:spPr bwMode="auto">
        <a:xfrm>
          <a:off x="8750300" y="58293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26</xdr:row>
      <xdr:rowOff>0</xdr:rowOff>
    </xdr:from>
    <xdr:to>
      <xdr:col>8</xdr:col>
      <xdr:colOff>190500</xdr:colOff>
      <xdr:row>27</xdr:row>
      <xdr:rowOff>66675</xdr:rowOff>
    </xdr:to>
    <xdr:sp macro="" textlink="">
      <xdr:nvSpPr>
        <xdr:cNvPr id="14" name="Text Box 32">
          <a:extLst>
            <a:ext uri="{FF2B5EF4-FFF2-40B4-BE49-F238E27FC236}">
              <a16:creationId xmlns="" xmlns:a16="http://schemas.microsoft.com/office/drawing/2014/main" id="{00000000-0008-0000-0400-00000E000000}"/>
            </a:ext>
          </a:extLst>
        </xdr:cNvPr>
        <xdr:cNvSpPr txBox="1">
          <a:spLocks noChangeArrowheads="1"/>
        </xdr:cNvSpPr>
      </xdr:nvSpPr>
      <xdr:spPr bwMode="auto">
        <a:xfrm>
          <a:off x="8178800" y="58293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26</xdr:row>
      <xdr:rowOff>0</xdr:rowOff>
    </xdr:from>
    <xdr:to>
      <xdr:col>8</xdr:col>
      <xdr:colOff>704850</xdr:colOff>
      <xdr:row>27</xdr:row>
      <xdr:rowOff>47625</xdr:rowOff>
    </xdr:to>
    <xdr:sp macro="" textlink="">
      <xdr:nvSpPr>
        <xdr:cNvPr id="15" name="Text Box 34">
          <a:extLst>
            <a:ext uri="{FF2B5EF4-FFF2-40B4-BE49-F238E27FC236}">
              <a16:creationId xmlns="" xmlns:a16="http://schemas.microsoft.com/office/drawing/2014/main" id="{00000000-0008-0000-0400-00000F000000}"/>
            </a:ext>
          </a:extLst>
        </xdr:cNvPr>
        <xdr:cNvSpPr txBox="1">
          <a:spLocks noChangeArrowheads="1"/>
        </xdr:cNvSpPr>
      </xdr:nvSpPr>
      <xdr:spPr bwMode="auto">
        <a:xfrm>
          <a:off x="8750300" y="58293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114300</xdr:colOff>
      <xdr:row>26</xdr:row>
      <xdr:rowOff>0</xdr:rowOff>
    </xdr:from>
    <xdr:ext cx="76200" cy="228600"/>
    <xdr:sp macro="" textlink="">
      <xdr:nvSpPr>
        <xdr:cNvPr id="16" name="Text Box 32">
          <a:extLst>
            <a:ext uri="{FF2B5EF4-FFF2-40B4-BE49-F238E27FC236}">
              <a16:creationId xmlns="" xmlns:a16="http://schemas.microsoft.com/office/drawing/2014/main" id="{00000000-0008-0000-0400-000010000000}"/>
            </a:ext>
          </a:extLst>
        </xdr:cNvPr>
        <xdr:cNvSpPr txBox="1">
          <a:spLocks noChangeArrowheads="1"/>
        </xdr:cNvSpPr>
      </xdr:nvSpPr>
      <xdr:spPr bwMode="auto">
        <a:xfrm>
          <a:off x="8178800" y="58293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685800</xdr:colOff>
      <xdr:row>26</xdr:row>
      <xdr:rowOff>0</xdr:rowOff>
    </xdr:from>
    <xdr:ext cx="19050" cy="209550"/>
    <xdr:sp macro="" textlink="">
      <xdr:nvSpPr>
        <xdr:cNvPr id="17" name="Text Box 34">
          <a:extLst>
            <a:ext uri="{FF2B5EF4-FFF2-40B4-BE49-F238E27FC236}">
              <a16:creationId xmlns="" xmlns:a16="http://schemas.microsoft.com/office/drawing/2014/main" id="{00000000-0008-0000-0400-000011000000}"/>
            </a:ext>
          </a:extLst>
        </xdr:cNvPr>
        <xdr:cNvSpPr txBox="1">
          <a:spLocks noChangeArrowheads="1"/>
        </xdr:cNvSpPr>
      </xdr:nvSpPr>
      <xdr:spPr bwMode="auto">
        <a:xfrm>
          <a:off x="8750300" y="58293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7</xdr:col>
      <xdr:colOff>114300</xdr:colOff>
      <xdr:row>42</xdr:row>
      <xdr:rowOff>0</xdr:rowOff>
    </xdr:from>
    <xdr:to>
      <xdr:col>7</xdr:col>
      <xdr:colOff>190500</xdr:colOff>
      <xdr:row>43</xdr:row>
      <xdr:rowOff>69215</xdr:rowOff>
    </xdr:to>
    <xdr:sp macro="" textlink="">
      <xdr:nvSpPr>
        <xdr:cNvPr id="2" name="Text Box 32">
          <a:extLst>
            <a:ext uri="{FF2B5EF4-FFF2-40B4-BE49-F238E27FC236}">
              <a16:creationId xmlns="" xmlns:a16="http://schemas.microsoft.com/office/drawing/2014/main" id="{7605335B-FAA8-4C27-B6C2-EEA6AC0D2F60}"/>
            </a:ext>
          </a:extLst>
        </xdr:cNvPr>
        <xdr:cNvSpPr txBox="1">
          <a:spLocks noChangeArrowheads="1"/>
        </xdr:cNvSpPr>
      </xdr:nvSpPr>
      <xdr:spPr bwMode="auto">
        <a:xfrm>
          <a:off x="6219825" y="8086725"/>
          <a:ext cx="76200" cy="231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42</xdr:row>
      <xdr:rowOff>0</xdr:rowOff>
    </xdr:from>
    <xdr:to>
      <xdr:col>8</xdr:col>
      <xdr:colOff>19050</xdr:colOff>
      <xdr:row>43</xdr:row>
      <xdr:rowOff>50165</xdr:rowOff>
    </xdr:to>
    <xdr:sp macro="" textlink="">
      <xdr:nvSpPr>
        <xdr:cNvPr id="3" name="Text Box 34">
          <a:extLst>
            <a:ext uri="{FF2B5EF4-FFF2-40B4-BE49-F238E27FC236}">
              <a16:creationId xmlns="" xmlns:a16="http://schemas.microsoft.com/office/drawing/2014/main" id="{C010A7DD-1F2E-44F0-AB2F-0E878F3B006D}"/>
            </a:ext>
          </a:extLst>
        </xdr:cNvPr>
        <xdr:cNvSpPr txBox="1">
          <a:spLocks noChangeArrowheads="1"/>
        </xdr:cNvSpPr>
      </xdr:nvSpPr>
      <xdr:spPr bwMode="auto">
        <a:xfrm>
          <a:off x="6324600" y="8086725"/>
          <a:ext cx="19050" cy="212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114300</xdr:colOff>
      <xdr:row>45</xdr:row>
      <xdr:rowOff>0</xdr:rowOff>
    </xdr:from>
    <xdr:to>
      <xdr:col>7</xdr:col>
      <xdr:colOff>190500</xdr:colOff>
      <xdr:row>46</xdr:row>
      <xdr:rowOff>66675</xdr:rowOff>
    </xdr:to>
    <xdr:sp macro="" textlink="">
      <xdr:nvSpPr>
        <xdr:cNvPr id="4" name="Text Box 32">
          <a:extLst>
            <a:ext uri="{FF2B5EF4-FFF2-40B4-BE49-F238E27FC236}">
              <a16:creationId xmlns="" xmlns:a16="http://schemas.microsoft.com/office/drawing/2014/main" id="{260542E9-186C-4B48-B0ED-2B5D6F3082D3}"/>
            </a:ext>
          </a:extLst>
        </xdr:cNvPr>
        <xdr:cNvSpPr txBox="1">
          <a:spLocks noChangeArrowheads="1"/>
        </xdr:cNvSpPr>
      </xdr:nvSpPr>
      <xdr:spPr bwMode="auto">
        <a:xfrm>
          <a:off x="6219825"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45</xdr:row>
      <xdr:rowOff>0</xdr:rowOff>
    </xdr:from>
    <xdr:to>
      <xdr:col>8</xdr:col>
      <xdr:colOff>19050</xdr:colOff>
      <xdr:row>46</xdr:row>
      <xdr:rowOff>47625</xdr:rowOff>
    </xdr:to>
    <xdr:sp macro="" textlink="">
      <xdr:nvSpPr>
        <xdr:cNvPr id="5" name="Text Box 34">
          <a:extLst>
            <a:ext uri="{FF2B5EF4-FFF2-40B4-BE49-F238E27FC236}">
              <a16:creationId xmlns="" xmlns:a16="http://schemas.microsoft.com/office/drawing/2014/main" id="{FB7D19EA-F397-4637-AF6F-54785F9BD958}"/>
            </a:ext>
          </a:extLst>
        </xdr:cNvPr>
        <xdr:cNvSpPr txBox="1">
          <a:spLocks noChangeArrowheads="1"/>
        </xdr:cNvSpPr>
      </xdr:nvSpPr>
      <xdr:spPr bwMode="auto">
        <a:xfrm>
          <a:off x="63246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114300</xdr:colOff>
      <xdr:row>45</xdr:row>
      <xdr:rowOff>0</xdr:rowOff>
    </xdr:from>
    <xdr:to>
      <xdr:col>7</xdr:col>
      <xdr:colOff>190500</xdr:colOff>
      <xdr:row>46</xdr:row>
      <xdr:rowOff>66675</xdr:rowOff>
    </xdr:to>
    <xdr:sp macro="" textlink="">
      <xdr:nvSpPr>
        <xdr:cNvPr id="6" name="Text Box 32">
          <a:extLst>
            <a:ext uri="{FF2B5EF4-FFF2-40B4-BE49-F238E27FC236}">
              <a16:creationId xmlns="" xmlns:a16="http://schemas.microsoft.com/office/drawing/2014/main" id="{9BACD881-329E-495D-86B2-C84189DCD309}"/>
            </a:ext>
          </a:extLst>
        </xdr:cNvPr>
        <xdr:cNvSpPr txBox="1">
          <a:spLocks noChangeArrowheads="1"/>
        </xdr:cNvSpPr>
      </xdr:nvSpPr>
      <xdr:spPr bwMode="auto">
        <a:xfrm>
          <a:off x="6219825"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45</xdr:row>
      <xdr:rowOff>0</xdr:rowOff>
    </xdr:from>
    <xdr:to>
      <xdr:col>8</xdr:col>
      <xdr:colOff>19050</xdr:colOff>
      <xdr:row>46</xdr:row>
      <xdr:rowOff>47625</xdr:rowOff>
    </xdr:to>
    <xdr:sp macro="" textlink="">
      <xdr:nvSpPr>
        <xdr:cNvPr id="7" name="Text Box 34">
          <a:extLst>
            <a:ext uri="{FF2B5EF4-FFF2-40B4-BE49-F238E27FC236}">
              <a16:creationId xmlns="" xmlns:a16="http://schemas.microsoft.com/office/drawing/2014/main" id="{827B325E-F8F7-4930-AFA7-BFFBECE684E2}"/>
            </a:ext>
          </a:extLst>
        </xdr:cNvPr>
        <xdr:cNvSpPr txBox="1">
          <a:spLocks noChangeArrowheads="1"/>
        </xdr:cNvSpPr>
      </xdr:nvSpPr>
      <xdr:spPr bwMode="auto">
        <a:xfrm>
          <a:off x="63246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7</xdr:col>
      <xdr:colOff>114300</xdr:colOff>
      <xdr:row>45</xdr:row>
      <xdr:rowOff>0</xdr:rowOff>
    </xdr:from>
    <xdr:ext cx="76200" cy="228600"/>
    <xdr:sp macro="" textlink="">
      <xdr:nvSpPr>
        <xdr:cNvPr id="8" name="Text Box 32">
          <a:extLst>
            <a:ext uri="{FF2B5EF4-FFF2-40B4-BE49-F238E27FC236}">
              <a16:creationId xmlns="" xmlns:a16="http://schemas.microsoft.com/office/drawing/2014/main" id="{60C85D9D-CD14-41D0-AD69-C26B9BD56F8B}"/>
            </a:ext>
          </a:extLst>
        </xdr:cNvPr>
        <xdr:cNvSpPr txBox="1">
          <a:spLocks noChangeArrowheads="1"/>
        </xdr:cNvSpPr>
      </xdr:nvSpPr>
      <xdr:spPr bwMode="auto">
        <a:xfrm>
          <a:off x="6219825"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685800</xdr:colOff>
      <xdr:row>45</xdr:row>
      <xdr:rowOff>0</xdr:rowOff>
    </xdr:from>
    <xdr:ext cx="19050" cy="209550"/>
    <xdr:sp macro="" textlink="">
      <xdr:nvSpPr>
        <xdr:cNvPr id="9" name="Text Box 34">
          <a:extLst>
            <a:ext uri="{FF2B5EF4-FFF2-40B4-BE49-F238E27FC236}">
              <a16:creationId xmlns="" xmlns:a16="http://schemas.microsoft.com/office/drawing/2014/main" id="{BA607DF5-4D74-4629-81EF-605E84A74446}"/>
            </a:ext>
          </a:extLst>
        </xdr:cNvPr>
        <xdr:cNvSpPr txBox="1">
          <a:spLocks noChangeArrowheads="1"/>
        </xdr:cNvSpPr>
      </xdr:nvSpPr>
      <xdr:spPr bwMode="auto">
        <a:xfrm>
          <a:off x="63246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8</xdr:col>
      <xdr:colOff>114300</xdr:colOff>
      <xdr:row>42</xdr:row>
      <xdr:rowOff>0</xdr:rowOff>
    </xdr:from>
    <xdr:to>
      <xdr:col>8</xdr:col>
      <xdr:colOff>190500</xdr:colOff>
      <xdr:row>43</xdr:row>
      <xdr:rowOff>69215</xdr:rowOff>
    </xdr:to>
    <xdr:sp macro="" textlink="">
      <xdr:nvSpPr>
        <xdr:cNvPr id="10" name="Text Box 32">
          <a:extLst>
            <a:ext uri="{FF2B5EF4-FFF2-40B4-BE49-F238E27FC236}">
              <a16:creationId xmlns="" xmlns:a16="http://schemas.microsoft.com/office/drawing/2014/main" id="{16C6E855-B8D3-49E8-BAFD-884D5FEEAB47}"/>
            </a:ext>
          </a:extLst>
        </xdr:cNvPr>
        <xdr:cNvSpPr txBox="1">
          <a:spLocks noChangeArrowheads="1"/>
        </xdr:cNvSpPr>
      </xdr:nvSpPr>
      <xdr:spPr bwMode="auto">
        <a:xfrm>
          <a:off x="6438900" y="8086725"/>
          <a:ext cx="76200" cy="231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42</xdr:row>
      <xdr:rowOff>0</xdr:rowOff>
    </xdr:from>
    <xdr:to>
      <xdr:col>8</xdr:col>
      <xdr:colOff>704850</xdr:colOff>
      <xdr:row>43</xdr:row>
      <xdr:rowOff>50165</xdr:rowOff>
    </xdr:to>
    <xdr:sp macro="" textlink="">
      <xdr:nvSpPr>
        <xdr:cNvPr id="11" name="Text Box 34">
          <a:extLst>
            <a:ext uri="{FF2B5EF4-FFF2-40B4-BE49-F238E27FC236}">
              <a16:creationId xmlns="" xmlns:a16="http://schemas.microsoft.com/office/drawing/2014/main" id="{B2A549FF-4E1B-43DE-8196-B142F7332CC0}"/>
            </a:ext>
          </a:extLst>
        </xdr:cNvPr>
        <xdr:cNvSpPr txBox="1">
          <a:spLocks noChangeArrowheads="1"/>
        </xdr:cNvSpPr>
      </xdr:nvSpPr>
      <xdr:spPr bwMode="auto">
        <a:xfrm>
          <a:off x="7010400" y="8086725"/>
          <a:ext cx="19050" cy="212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45</xdr:row>
      <xdr:rowOff>0</xdr:rowOff>
    </xdr:from>
    <xdr:to>
      <xdr:col>8</xdr:col>
      <xdr:colOff>190500</xdr:colOff>
      <xdr:row>46</xdr:row>
      <xdr:rowOff>66675</xdr:rowOff>
    </xdr:to>
    <xdr:sp macro="" textlink="">
      <xdr:nvSpPr>
        <xdr:cNvPr id="12" name="Text Box 32">
          <a:extLst>
            <a:ext uri="{FF2B5EF4-FFF2-40B4-BE49-F238E27FC236}">
              <a16:creationId xmlns="" xmlns:a16="http://schemas.microsoft.com/office/drawing/2014/main" id="{A515CBCD-4334-4F13-B004-FFED466F936E}"/>
            </a:ext>
          </a:extLst>
        </xdr:cNvPr>
        <xdr:cNvSpPr txBox="1">
          <a:spLocks noChangeArrowheads="1"/>
        </xdr:cNvSpPr>
      </xdr:nvSpPr>
      <xdr:spPr bwMode="auto">
        <a:xfrm>
          <a:off x="6438900"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45</xdr:row>
      <xdr:rowOff>0</xdr:rowOff>
    </xdr:from>
    <xdr:to>
      <xdr:col>8</xdr:col>
      <xdr:colOff>704850</xdr:colOff>
      <xdr:row>46</xdr:row>
      <xdr:rowOff>47625</xdr:rowOff>
    </xdr:to>
    <xdr:sp macro="" textlink="">
      <xdr:nvSpPr>
        <xdr:cNvPr id="13" name="Text Box 34">
          <a:extLst>
            <a:ext uri="{FF2B5EF4-FFF2-40B4-BE49-F238E27FC236}">
              <a16:creationId xmlns="" xmlns:a16="http://schemas.microsoft.com/office/drawing/2014/main" id="{5C485D51-2B45-4166-BC56-ED65F328272B}"/>
            </a:ext>
          </a:extLst>
        </xdr:cNvPr>
        <xdr:cNvSpPr txBox="1">
          <a:spLocks noChangeArrowheads="1"/>
        </xdr:cNvSpPr>
      </xdr:nvSpPr>
      <xdr:spPr bwMode="auto">
        <a:xfrm>
          <a:off x="70104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45</xdr:row>
      <xdr:rowOff>0</xdr:rowOff>
    </xdr:from>
    <xdr:to>
      <xdr:col>8</xdr:col>
      <xdr:colOff>190500</xdr:colOff>
      <xdr:row>46</xdr:row>
      <xdr:rowOff>66675</xdr:rowOff>
    </xdr:to>
    <xdr:sp macro="" textlink="">
      <xdr:nvSpPr>
        <xdr:cNvPr id="14" name="Text Box 32">
          <a:extLst>
            <a:ext uri="{FF2B5EF4-FFF2-40B4-BE49-F238E27FC236}">
              <a16:creationId xmlns="" xmlns:a16="http://schemas.microsoft.com/office/drawing/2014/main" id="{51E6BC97-D5CB-4B2C-892E-80B85EFC79CE}"/>
            </a:ext>
          </a:extLst>
        </xdr:cNvPr>
        <xdr:cNvSpPr txBox="1">
          <a:spLocks noChangeArrowheads="1"/>
        </xdr:cNvSpPr>
      </xdr:nvSpPr>
      <xdr:spPr bwMode="auto">
        <a:xfrm>
          <a:off x="6438900"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45</xdr:row>
      <xdr:rowOff>0</xdr:rowOff>
    </xdr:from>
    <xdr:to>
      <xdr:col>8</xdr:col>
      <xdr:colOff>704850</xdr:colOff>
      <xdr:row>46</xdr:row>
      <xdr:rowOff>47625</xdr:rowOff>
    </xdr:to>
    <xdr:sp macro="" textlink="">
      <xdr:nvSpPr>
        <xdr:cNvPr id="15" name="Text Box 34">
          <a:extLst>
            <a:ext uri="{FF2B5EF4-FFF2-40B4-BE49-F238E27FC236}">
              <a16:creationId xmlns="" xmlns:a16="http://schemas.microsoft.com/office/drawing/2014/main" id="{95EAC732-7B15-48F5-ACFC-06086C7CDD33}"/>
            </a:ext>
          </a:extLst>
        </xdr:cNvPr>
        <xdr:cNvSpPr txBox="1">
          <a:spLocks noChangeArrowheads="1"/>
        </xdr:cNvSpPr>
      </xdr:nvSpPr>
      <xdr:spPr bwMode="auto">
        <a:xfrm>
          <a:off x="70104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114300</xdr:colOff>
      <xdr:row>45</xdr:row>
      <xdr:rowOff>0</xdr:rowOff>
    </xdr:from>
    <xdr:ext cx="76200" cy="228600"/>
    <xdr:sp macro="" textlink="">
      <xdr:nvSpPr>
        <xdr:cNvPr id="16" name="Text Box 32">
          <a:extLst>
            <a:ext uri="{FF2B5EF4-FFF2-40B4-BE49-F238E27FC236}">
              <a16:creationId xmlns="" xmlns:a16="http://schemas.microsoft.com/office/drawing/2014/main" id="{E5204F18-C9FC-47D9-9600-1C1F89E3EBCF}"/>
            </a:ext>
          </a:extLst>
        </xdr:cNvPr>
        <xdr:cNvSpPr txBox="1">
          <a:spLocks noChangeArrowheads="1"/>
        </xdr:cNvSpPr>
      </xdr:nvSpPr>
      <xdr:spPr bwMode="auto">
        <a:xfrm>
          <a:off x="6438900"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685800</xdr:colOff>
      <xdr:row>45</xdr:row>
      <xdr:rowOff>0</xdr:rowOff>
    </xdr:from>
    <xdr:ext cx="19050" cy="209550"/>
    <xdr:sp macro="" textlink="">
      <xdr:nvSpPr>
        <xdr:cNvPr id="17" name="Text Box 34">
          <a:extLst>
            <a:ext uri="{FF2B5EF4-FFF2-40B4-BE49-F238E27FC236}">
              <a16:creationId xmlns="" xmlns:a16="http://schemas.microsoft.com/office/drawing/2014/main" id="{81CC2221-1A8E-4D4A-906D-0B2D58BB6B4D}"/>
            </a:ext>
          </a:extLst>
        </xdr:cNvPr>
        <xdr:cNvSpPr txBox="1">
          <a:spLocks noChangeArrowheads="1"/>
        </xdr:cNvSpPr>
      </xdr:nvSpPr>
      <xdr:spPr bwMode="auto">
        <a:xfrm>
          <a:off x="70104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8</xdr:col>
      <xdr:colOff>114300</xdr:colOff>
      <xdr:row>25</xdr:row>
      <xdr:rowOff>0</xdr:rowOff>
    </xdr:from>
    <xdr:to>
      <xdr:col>8</xdr:col>
      <xdr:colOff>190500</xdr:colOff>
      <xdr:row>26</xdr:row>
      <xdr:rowOff>69215</xdr:rowOff>
    </xdr:to>
    <xdr:sp macro="" textlink="">
      <xdr:nvSpPr>
        <xdr:cNvPr id="2" name="Text Box 32">
          <a:extLst>
            <a:ext uri="{FF2B5EF4-FFF2-40B4-BE49-F238E27FC236}">
              <a16:creationId xmlns="" xmlns:a16="http://schemas.microsoft.com/office/drawing/2014/main" id="{00000000-0008-0000-0300-000002000000}"/>
            </a:ext>
          </a:extLst>
        </xdr:cNvPr>
        <xdr:cNvSpPr txBox="1">
          <a:spLocks noChangeArrowheads="1"/>
        </xdr:cNvSpPr>
      </xdr:nvSpPr>
      <xdr:spPr bwMode="auto">
        <a:xfrm>
          <a:off x="7277100" y="541972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25</xdr:row>
      <xdr:rowOff>0</xdr:rowOff>
    </xdr:from>
    <xdr:to>
      <xdr:col>8</xdr:col>
      <xdr:colOff>704850</xdr:colOff>
      <xdr:row>26</xdr:row>
      <xdr:rowOff>50165</xdr:rowOff>
    </xdr:to>
    <xdr:sp macro="" textlink="">
      <xdr:nvSpPr>
        <xdr:cNvPr id="3" name="Text Box 34">
          <a:extLst>
            <a:ext uri="{FF2B5EF4-FFF2-40B4-BE49-F238E27FC236}">
              <a16:creationId xmlns="" xmlns:a16="http://schemas.microsoft.com/office/drawing/2014/main" id="{00000000-0008-0000-0300-000003000000}"/>
            </a:ext>
          </a:extLst>
        </xdr:cNvPr>
        <xdr:cNvSpPr txBox="1">
          <a:spLocks noChangeArrowheads="1"/>
        </xdr:cNvSpPr>
      </xdr:nvSpPr>
      <xdr:spPr bwMode="auto">
        <a:xfrm>
          <a:off x="7848600" y="5419725"/>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25</xdr:row>
      <xdr:rowOff>0</xdr:rowOff>
    </xdr:from>
    <xdr:to>
      <xdr:col>8</xdr:col>
      <xdr:colOff>190500</xdr:colOff>
      <xdr:row>26</xdr:row>
      <xdr:rowOff>66675</xdr:rowOff>
    </xdr:to>
    <xdr:sp macro="" textlink="">
      <xdr:nvSpPr>
        <xdr:cNvPr id="4" name="Text Box 32">
          <a:extLst>
            <a:ext uri="{FF2B5EF4-FFF2-40B4-BE49-F238E27FC236}">
              <a16:creationId xmlns="" xmlns:a16="http://schemas.microsoft.com/office/drawing/2014/main" id="{00000000-0008-0000-0300-000004000000}"/>
            </a:ext>
          </a:extLst>
        </xdr:cNvPr>
        <xdr:cNvSpPr txBox="1">
          <a:spLocks noChangeArrowheads="1"/>
        </xdr:cNvSpPr>
      </xdr:nvSpPr>
      <xdr:spPr bwMode="auto">
        <a:xfrm>
          <a:off x="7277100" y="1397317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25</xdr:row>
      <xdr:rowOff>0</xdr:rowOff>
    </xdr:from>
    <xdr:to>
      <xdr:col>8</xdr:col>
      <xdr:colOff>704850</xdr:colOff>
      <xdr:row>26</xdr:row>
      <xdr:rowOff>47625</xdr:rowOff>
    </xdr:to>
    <xdr:sp macro="" textlink="">
      <xdr:nvSpPr>
        <xdr:cNvPr id="5" name="Text Box 34">
          <a:extLst>
            <a:ext uri="{FF2B5EF4-FFF2-40B4-BE49-F238E27FC236}">
              <a16:creationId xmlns="" xmlns:a16="http://schemas.microsoft.com/office/drawing/2014/main" id="{00000000-0008-0000-0300-000005000000}"/>
            </a:ext>
          </a:extLst>
        </xdr:cNvPr>
        <xdr:cNvSpPr txBox="1">
          <a:spLocks noChangeArrowheads="1"/>
        </xdr:cNvSpPr>
      </xdr:nvSpPr>
      <xdr:spPr bwMode="auto">
        <a:xfrm>
          <a:off x="7848600" y="13973175"/>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25</xdr:row>
      <xdr:rowOff>0</xdr:rowOff>
    </xdr:from>
    <xdr:to>
      <xdr:col>8</xdr:col>
      <xdr:colOff>190500</xdr:colOff>
      <xdr:row>26</xdr:row>
      <xdr:rowOff>66675</xdr:rowOff>
    </xdr:to>
    <xdr:sp macro="" textlink="">
      <xdr:nvSpPr>
        <xdr:cNvPr id="6" name="Text Box 32">
          <a:extLst>
            <a:ext uri="{FF2B5EF4-FFF2-40B4-BE49-F238E27FC236}">
              <a16:creationId xmlns="" xmlns:a16="http://schemas.microsoft.com/office/drawing/2014/main" id="{00000000-0008-0000-0300-000006000000}"/>
            </a:ext>
          </a:extLst>
        </xdr:cNvPr>
        <xdr:cNvSpPr txBox="1">
          <a:spLocks noChangeArrowheads="1"/>
        </xdr:cNvSpPr>
      </xdr:nvSpPr>
      <xdr:spPr bwMode="auto">
        <a:xfrm>
          <a:off x="7277100" y="2454592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25</xdr:row>
      <xdr:rowOff>0</xdr:rowOff>
    </xdr:from>
    <xdr:to>
      <xdr:col>8</xdr:col>
      <xdr:colOff>704850</xdr:colOff>
      <xdr:row>26</xdr:row>
      <xdr:rowOff>47625</xdr:rowOff>
    </xdr:to>
    <xdr:sp macro="" textlink="">
      <xdr:nvSpPr>
        <xdr:cNvPr id="7" name="Text Box 34">
          <a:extLst>
            <a:ext uri="{FF2B5EF4-FFF2-40B4-BE49-F238E27FC236}">
              <a16:creationId xmlns="" xmlns:a16="http://schemas.microsoft.com/office/drawing/2014/main" id="{00000000-0008-0000-0300-000007000000}"/>
            </a:ext>
          </a:extLst>
        </xdr:cNvPr>
        <xdr:cNvSpPr txBox="1">
          <a:spLocks noChangeArrowheads="1"/>
        </xdr:cNvSpPr>
      </xdr:nvSpPr>
      <xdr:spPr bwMode="auto">
        <a:xfrm>
          <a:off x="7848600" y="24545925"/>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114300</xdr:colOff>
      <xdr:row>25</xdr:row>
      <xdr:rowOff>0</xdr:rowOff>
    </xdr:from>
    <xdr:ext cx="76200" cy="228600"/>
    <xdr:sp macro="" textlink="">
      <xdr:nvSpPr>
        <xdr:cNvPr id="8" name="Text Box 32">
          <a:extLst>
            <a:ext uri="{FF2B5EF4-FFF2-40B4-BE49-F238E27FC236}">
              <a16:creationId xmlns="" xmlns:a16="http://schemas.microsoft.com/office/drawing/2014/main" id="{00000000-0008-0000-0300-000008000000}"/>
            </a:ext>
          </a:extLst>
        </xdr:cNvPr>
        <xdr:cNvSpPr txBox="1">
          <a:spLocks noChangeArrowheads="1"/>
        </xdr:cNvSpPr>
      </xdr:nvSpPr>
      <xdr:spPr bwMode="auto">
        <a:xfrm>
          <a:off x="7277100" y="312801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685800</xdr:colOff>
      <xdr:row>25</xdr:row>
      <xdr:rowOff>0</xdr:rowOff>
    </xdr:from>
    <xdr:ext cx="19050" cy="209550"/>
    <xdr:sp macro="" textlink="">
      <xdr:nvSpPr>
        <xdr:cNvPr id="9" name="Text Box 34">
          <a:extLst>
            <a:ext uri="{FF2B5EF4-FFF2-40B4-BE49-F238E27FC236}">
              <a16:creationId xmlns="" xmlns:a16="http://schemas.microsoft.com/office/drawing/2014/main" id="{00000000-0008-0000-0300-000009000000}"/>
            </a:ext>
          </a:extLst>
        </xdr:cNvPr>
        <xdr:cNvSpPr txBox="1">
          <a:spLocks noChangeArrowheads="1"/>
        </xdr:cNvSpPr>
      </xdr:nvSpPr>
      <xdr:spPr bwMode="auto">
        <a:xfrm>
          <a:off x="7848600" y="312801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persons/person.xml><?xml version="1.0" encoding="utf-8"?>
<personList xmlns="http://schemas.microsoft.com/office/spreadsheetml/2018/threadedcomments" xmlns:x="http://schemas.openxmlformats.org/spreadsheetml/2006/main">
  <person displayName="Jana Hajduchová" id="{4744C269-F65B-4EC1-9063-35FE55ED3B46}" userId="05fcd02066e7ea79" providerId="Windows Live"/>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r:id="rId1" refreshedBy="USER" refreshedDate="44783.667199305557" createdVersion="5" refreshedVersion="5" minRefreshableVersion="3" recordCount="333">
  <cacheSource type="worksheet">
    <worksheetSource ref="A2:H334" sheet="Total Expenses"/>
  </cacheSource>
  <cacheFields count="8">
    <cacheField name="Date" numFmtId="14">
      <sharedItems containsNonDate="0" containsDate="1" containsString="0" containsBlank="1" minDate="2022-07-01T00:00:00" maxDate="2022-10-01T00:00:00"/>
    </cacheField>
    <cacheField name="Details" numFmtId="0">
      <sharedItems containsBlank="1"/>
    </cacheField>
    <cacheField name="Type of expenses " numFmtId="0">
      <sharedItems containsBlank="1" count="13">
        <s v="Transport"/>
        <s v="Trust Building"/>
        <s v="Services"/>
        <s v="Bank Fees"/>
        <s v="Telephone"/>
        <s v="Office Materials"/>
        <s v="Rent &amp; Utilities"/>
        <s v="Transfer Fees"/>
        <s v="Travel Subsistence"/>
        <s v="Internet"/>
        <s v="Personnel"/>
        <s v="Equipment"/>
        <m/>
      </sharedItems>
    </cacheField>
    <cacheField name="Department" numFmtId="0">
      <sharedItems containsBlank="1" count="6">
        <s v="Legal"/>
        <s v="Investigations"/>
        <s v="Office"/>
        <s v="Management"/>
        <s v="Team Building"/>
        <m/>
      </sharedItems>
    </cacheField>
    <cacheField name="Spent  in national currency (UGX)" numFmtId="0">
      <sharedItems containsString="0" containsBlank="1" containsNumber="1" minValue="2000" maxValue="9048000"/>
    </cacheField>
    <cacheField name="Exchange Rate $" numFmtId="4">
      <sharedItems containsSemiMixedTypes="0" containsString="0" containsNumber="1" containsInteger="1" minValue="3520" maxValue="3770"/>
    </cacheField>
    <cacheField name="Spent in $" numFmtId="165">
      <sharedItems containsSemiMixedTypes="0" containsString="0" containsNumber="1" minValue="0" maxValue="2400"/>
    </cacheField>
    <cacheField name="Name" numFmtId="0">
      <sharedItems containsBlank="1" count="11">
        <s v="Grace"/>
        <s v="i5"/>
        <s v="i35"/>
        <s v="OPP UGX"/>
        <s v="Lydia"/>
        <s v="Bank UGX"/>
        <s v="Bank USD"/>
        <s v="Edris"/>
        <s v="i98"/>
        <m/>
        <s v="Angela" u="1"/>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USER" refreshedDate="44783.667199768519" createdVersion="5" refreshedVersion="5" minRefreshableVersion="3" recordCount="15">
  <cacheSource type="worksheet">
    <worksheetSource ref="A3:H18" sheet="Airtime summary"/>
  </cacheSource>
  <cacheFields count="8">
    <cacheField name="Date" numFmtId="14">
      <sharedItems containsSemiMixedTypes="0" containsNonDate="0" containsDate="1" containsString="0" minDate="2022-07-01T00:00:00" maxDate="2022-07-31T00:00:00"/>
    </cacheField>
    <cacheField name="Details" numFmtId="0">
      <sharedItems/>
    </cacheField>
    <cacheField name="Type of expenses " numFmtId="0">
      <sharedItems containsBlank="1"/>
    </cacheField>
    <cacheField name="Department" numFmtId="0">
      <sharedItems containsBlank="1"/>
    </cacheField>
    <cacheField name="Spent  in national currency (UGX)" numFmtId="0">
      <sharedItems containsString="0" containsBlank="1" containsNumber="1" containsInteger="1" minValue="5000" maxValue="60000"/>
    </cacheField>
    <cacheField name="Received" numFmtId="164">
      <sharedItems containsString="0" containsBlank="1" containsNumber="1" containsInteger="1" minValue="240000" maxValue="240000"/>
    </cacheField>
    <cacheField name="Balance" numFmtId="164">
      <sharedItems containsSemiMixedTypes="0" containsString="0" containsNumber="1" containsInteger="1" minValue="0" maxValue="290000"/>
    </cacheField>
    <cacheField name="Name" numFmtId="0">
      <sharedItems containsBlank="1" count="7">
        <m/>
        <s v="Lydia"/>
        <s v="i35"/>
        <s v="Grace"/>
        <s v="i5"/>
        <s v="i98"/>
        <s v="Edris"/>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r:id="rId1" refreshedBy="USER" refreshedDate="44783.667200115742" createdVersion="5" refreshedVersion="5" minRefreshableVersion="3" recordCount="100">
  <cacheSource type="worksheet">
    <worksheetSource ref="A2:H102" sheet="UGX Cash Box July"/>
  </cacheSource>
  <cacheFields count="8">
    <cacheField name="Date" numFmtId="14">
      <sharedItems containsSemiMixedTypes="0" containsNonDate="0" containsDate="1" containsString="0" minDate="2022-06-25T00:00:00" maxDate="2022-07-31T00:00:00"/>
    </cacheField>
    <cacheField name="Details" numFmtId="0">
      <sharedItems/>
    </cacheField>
    <cacheField name="Type of expenses " numFmtId="0">
      <sharedItems containsBlank="1"/>
    </cacheField>
    <cacheField name="Department" numFmtId="0">
      <sharedItems containsBlank="1"/>
    </cacheField>
    <cacheField name="spent in national currency (Ugx)" numFmtId="0">
      <sharedItems containsString="0" containsBlank="1" containsNumber="1" containsInteger="1" minValue="1000" maxValue="330000"/>
    </cacheField>
    <cacheField name="Received" numFmtId="164">
      <sharedItems containsString="0" containsBlank="1" containsNumber="1" containsInteger="1" minValue="1000" maxValue="3542000"/>
    </cacheField>
    <cacheField name="Balance" numFmtId="164">
      <sharedItems containsSemiMixedTypes="0" containsString="0" containsNumber="1" containsInteger="1" minValue="101786" maxValue="3661786"/>
    </cacheField>
    <cacheField name="Name" numFmtId="14">
      <sharedItems containsBlank="1" count="8">
        <m/>
        <s v="Grace"/>
        <s v="i5"/>
        <s v="i35"/>
        <s v="Airtime"/>
        <s v="Lydia"/>
        <s v="Edris"/>
        <s v="i98"/>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33">
  <r>
    <d v="2022-07-01T00:00:00"/>
    <s v="Local Transport"/>
    <x v="0"/>
    <x v="0"/>
    <n v="5000"/>
    <n v="3520"/>
    <n v="1.4204545454545454"/>
    <x v="0"/>
  </r>
  <r>
    <d v="2022-07-01T00:00:00"/>
    <s v="Local Transport"/>
    <x v="0"/>
    <x v="0"/>
    <n v="5000"/>
    <n v="3520"/>
    <n v="1.4204545454545454"/>
    <x v="0"/>
  </r>
  <r>
    <d v="2022-07-01T00:00:00"/>
    <s v="Local Transport"/>
    <x v="0"/>
    <x v="1"/>
    <n v="60000"/>
    <n v="3520"/>
    <n v="17.045454545454547"/>
    <x v="1"/>
  </r>
  <r>
    <d v="2022-07-01T00:00:00"/>
    <s v="Local Transport"/>
    <x v="0"/>
    <x v="1"/>
    <n v="8000"/>
    <n v="3520"/>
    <n v="2.2727272727272729"/>
    <x v="2"/>
  </r>
  <r>
    <d v="2022-07-01T00:00:00"/>
    <s v="Local Transport"/>
    <x v="0"/>
    <x v="1"/>
    <n v="14000"/>
    <n v="3520"/>
    <n v="3.9772727272727271"/>
    <x v="2"/>
  </r>
  <r>
    <d v="2022-07-01T00:00:00"/>
    <s v="Local Transport"/>
    <x v="0"/>
    <x v="1"/>
    <n v="11000"/>
    <n v="3520"/>
    <n v="3.125"/>
    <x v="2"/>
  </r>
  <r>
    <d v="2022-07-01T00:00:00"/>
    <s v="Local Transport"/>
    <x v="0"/>
    <x v="1"/>
    <n v="13000"/>
    <n v="3520"/>
    <n v="3.6931818181818183"/>
    <x v="2"/>
  </r>
  <r>
    <d v="2022-07-01T00:00:00"/>
    <s v="Local Transport"/>
    <x v="0"/>
    <x v="1"/>
    <n v="8000"/>
    <n v="3520"/>
    <n v="2.2727272727272729"/>
    <x v="2"/>
  </r>
  <r>
    <d v="2022-07-01T00:00:00"/>
    <s v="Trust Building"/>
    <x v="1"/>
    <x v="1"/>
    <n v="5000"/>
    <n v="3520"/>
    <n v="1.4204545454545454"/>
    <x v="2"/>
  </r>
  <r>
    <d v="2022-07-01T00:00:00"/>
    <s v="Trust Building"/>
    <x v="1"/>
    <x v="1"/>
    <n v="5000"/>
    <n v="3520"/>
    <n v="1.4204545454545454"/>
    <x v="2"/>
  </r>
  <r>
    <d v="2022-07-02T00:00:00"/>
    <s v="Local Transport"/>
    <x v="0"/>
    <x v="0"/>
    <n v="5000"/>
    <n v="3520"/>
    <n v="1.4204545454545454"/>
    <x v="0"/>
  </r>
  <r>
    <d v="2022-07-02T00:00:00"/>
    <s v="Local Transport"/>
    <x v="0"/>
    <x v="0"/>
    <n v="5000"/>
    <n v="3520"/>
    <n v="1.4204545454545454"/>
    <x v="0"/>
  </r>
  <r>
    <d v="2022-07-04T00:00:00"/>
    <s v="June Security services"/>
    <x v="2"/>
    <x v="2"/>
    <n v="1600000"/>
    <n v="3520"/>
    <n v="454.54545454545456"/>
    <x v="3"/>
  </r>
  <r>
    <d v="2022-07-04T00:00:00"/>
    <s v="Bank Charges"/>
    <x v="3"/>
    <x v="2"/>
    <n v="3000"/>
    <n v="3520"/>
    <n v="0.85227272727272729"/>
    <x v="3"/>
  </r>
  <r>
    <d v="2022-07-04T00:00:00"/>
    <s v="Local Transport"/>
    <x v="0"/>
    <x v="1"/>
    <n v="8000"/>
    <n v="3520"/>
    <n v="2.2727272727272729"/>
    <x v="2"/>
  </r>
  <r>
    <d v="2022-07-04T00:00:00"/>
    <s v="Local Transport"/>
    <x v="0"/>
    <x v="1"/>
    <n v="20000"/>
    <n v="3520"/>
    <n v="5.6818181818181817"/>
    <x v="2"/>
  </r>
  <r>
    <d v="2022-07-04T00:00:00"/>
    <s v="Local Transport"/>
    <x v="0"/>
    <x v="1"/>
    <n v="15000"/>
    <n v="3520"/>
    <n v="4.2613636363636367"/>
    <x v="2"/>
  </r>
  <r>
    <d v="2022-07-04T00:00:00"/>
    <s v="Local Transport"/>
    <x v="0"/>
    <x v="1"/>
    <n v="15000"/>
    <n v="3520"/>
    <n v="4.2613636363636367"/>
    <x v="2"/>
  </r>
  <r>
    <d v="2022-07-04T00:00:00"/>
    <s v="Local Transport"/>
    <x v="0"/>
    <x v="1"/>
    <n v="8000"/>
    <n v="3520"/>
    <n v="2.2727272727272729"/>
    <x v="2"/>
  </r>
  <r>
    <d v="2022-07-04T00:00:00"/>
    <s v="Trust Building"/>
    <x v="1"/>
    <x v="1"/>
    <n v="5000"/>
    <n v="3520"/>
    <n v="1.4204545454545454"/>
    <x v="2"/>
  </r>
  <r>
    <d v="2022-07-04T00:00:00"/>
    <s v="Trust Building"/>
    <x v="1"/>
    <x v="1"/>
    <n v="5000"/>
    <n v="3520"/>
    <n v="1.4204545454545454"/>
    <x v="2"/>
  </r>
  <r>
    <d v="2022-07-04T00:00:00"/>
    <s v="Local Transport"/>
    <x v="0"/>
    <x v="0"/>
    <n v="5000"/>
    <n v="3520"/>
    <n v="1.4204545454545454"/>
    <x v="0"/>
  </r>
  <r>
    <d v="2022-07-04T00:00:00"/>
    <s v="Local Transport"/>
    <x v="0"/>
    <x v="0"/>
    <n v="6000"/>
    <n v="3520"/>
    <n v="1.7045454545454546"/>
    <x v="0"/>
  </r>
  <r>
    <d v="2022-07-04T00:00:00"/>
    <s v="Local Transport"/>
    <x v="0"/>
    <x v="0"/>
    <n v="6000"/>
    <n v="3520"/>
    <n v="1.7045454545454546"/>
    <x v="0"/>
  </r>
  <r>
    <d v="2022-07-04T00:00:00"/>
    <s v="Local Transport"/>
    <x v="0"/>
    <x v="0"/>
    <n v="2000"/>
    <n v="3520"/>
    <n v="0.56818181818181823"/>
    <x v="0"/>
  </r>
  <r>
    <d v="2022-07-04T00:00:00"/>
    <s v="Local Transport"/>
    <x v="0"/>
    <x v="0"/>
    <n v="2000"/>
    <n v="3520"/>
    <n v="0.56818181818181823"/>
    <x v="0"/>
  </r>
  <r>
    <d v="2022-07-04T00:00:00"/>
    <s v="Local Transport"/>
    <x v="0"/>
    <x v="0"/>
    <n v="4000"/>
    <n v="3520"/>
    <n v="1.1363636363636365"/>
    <x v="0"/>
  </r>
  <r>
    <d v="2022-07-05T00:00:00"/>
    <s v="Local Transport"/>
    <x v="0"/>
    <x v="1"/>
    <n v="8000"/>
    <n v="3520"/>
    <n v="2.2727272727272729"/>
    <x v="2"/>
  </r>
  <r>
    <d v="2022-07-05T00:00:00"/>
    <s v="Local Transport"/>
    <x v="0"/>
    <x v="1"/>
    <n v="5000"/>
    <n v="3520"/>
    <n v="1.4204545454545454"/>
    <x v="2"/>
  </r>
  <r>
    <d v="2022-07-05T00:00:00"/>
    <s v="Local Transport"/>
    <x v="0"/>
    <x v="1"/>
    <n v="6000"/>
    <n v="3520"/>
    <n v="1.7045454545454546"/>
    <x v="2"/>
  </r>
  <r>
    <d v="2022-07-05T00:00:00"/>
    <s v="Local Transport"/>
    <x v="0"/>
    <x v="1"/>
    <n v="20000"/>
    <n v="3520"/>
    <n v="5.6818181818181817"/>
    <x v="2"/>
  </r>
  <r>
    <d v="2022-07-05T00:00:00"/>
    <s v="Local Transport"/>
    <x v="0"/>
    <x v="1"/>
    <n v="20000"/>
    <n v="3520"/>
    <n v="5.6818181818181817"/>
    <x v="2"/>
  </r>
  <r>
    <d v="2022-07-05T00:00:00"/>
    <s v="Trust Building"/>
    <x v="1"/>
    <x v="1"/>
    <n v="5000"/>
    <n v="3520"/>
    <n v="1.4204545454545454"/>
    <x v="2"/>
  </r>
  <r>
    <d v="2022-07-05T00:00:00"/>
    <s v="Trust Building"/>
    <x v="1"/>
    <x v="1"/>
    <n v="2500"/>
    <n v="3520"/>
    <n v="0.71022727272727271"/>
    <x v="2"/>
  </r>
  <r>
    <d v="2022-07-05T00:00:00"/>
    <s v="Trust Building"/>
    <x v="1"/>
    <x v="1"/>
    <n v="2500"/>
    <n v="3520"/>
    <n v="0.71022727272727271"/>
    <x v="2"/>
  </r>
  <r>
    <d v="2022-07-05T00:00:00"/>
    <s v="Local Transport"/>
    <x v="0"/>
    <x v="0"/>
    <n v="5000"/>
    <n v="3520"/>
    <n v="1.4204545454545454"/>
    <x v="0"/>
  </r>
  <r>
    <d v="2022-07-05T00:00:00"/>
    <s v="Local Transport"/>
    <x v="0"/>
    <x v="0"/>
    <n v="5000"/>
    <n v="3520"/>
    <n v="1.4204545454545454"/>
    <x v="0"/>
  </r>
  <r>
    <d v="2022-07-05T00:00:00"/>
    <s v="Local Transport"/>
    <x v="0"/>
    <x v="3"/>
    <n v="7000"/>
    <n v="3520"/>
    <n v="1.9886363636363635"/>
    <x v="4"/>
  </r>
  <r>
    <d v="2022-07-05T00:00:00"/>
    <s v="Local Transport"/>
    <x v="0"/>
    <x v="3"/>
    <n v="5000"/>
    <n v="3520"/>
    <n v="1.4204545454545454"/>
    <x v="4"/>
  </r>
  <r>
    <d v="2022-07-05T00:00:00"/>
    <s v="Local Transport"/>
    <x v="0"/>
    <x v="3"/>
    <n v="4000"/>
    <n v="3520"/>
    <n v="1.1363636363636365"/>
    <x v="4"/>
  </r>
  <r>
    <d v="2022-07-05T00:00:00"/>
    <s v="Airtime for Lydia"/>
    <x v="4"/>
    <x v="3"/>
    <n v="60000"/>
    <n v="3520"/>
    <n v="17.045454545454547"/>
    <x v="4"/>
  </r>
  <r>
    <d v="2022-07-05T00:00:00"/>
    <s v="Airtime for i35"/>
    <x v="4"/>
    <x v="1"/>
    <n v="50000"/>
    <n v="3520"/>
    <n v="14.204545454545455"/>
    <x v="2"/>
  </r>
  <r>
    <d v="2022-07-05T00:00:00"/>
    <s v="Airtime for Grace"/>
    <x v="4"/>
    <x v="0"/>
    <n v="40000"/>
    <n v="3520"/>
    <n v="11.363636363636363"/>
    <x v="0"/>
  </r>
  <r>
    <d v="2022-07-05T00:00:00"/>
    <s v="Airtime for i5 for week 3 &amp; 4 of june"/>
    <x v="4"/>
    <x v="1"/>
    <n v="40000"/>
    <n v="3520"/>
    <n v="11.363636363636363"/>
    <x v="1"/>
  </r>
  <r>
    <d v="2022-07-05T00:00:00"/>
    <s v="Bank Charges"/>
    <x v="3"/>
    <x v="2"/>
    <n v="2000"/>
    <n v="3520"/>
    <n v="0.56818181818181823"/>
    <x v="5"/>
  </r>
  <r>
    <d v="2022-07-05T00:00:00"/>
    <s v="Bank Charges"/>
    <x v="3"/>
    <x v="2"/>
    <n v="20000"/>
    <n v="3520"/>
    <n v="5.6818181818181817"/>
    <x v="3"/>
  </r>
  <r>
    <d v="2022-07-06T00:00:00"/>
    <s v="2kgs of sugar for office"/>
    <x v="5"/>
    <x v="2"/>
    <n v="10000"/>
    <n v="3520"/>
    <n v="2.8409090909090908"/>
    <x v="4"/>
  </r>
  <r>
    <d v="2022-07-06T00:00:00"/>
    <s v="Local Transport"/>
    <x v="0"/>
    <x v="1"/>
    <n v="8000"/>
    <n v="3520"/>
    <n v="2.2727272727272729"/>
    <x v="2"/>
  </r>
  <r>
    <d v="2022-07-06T00:00:00"/>
    <s v="Local Transport"/>
    <x v="0"/>
    <x v="1"/>
    <n v="4000"/>
    <n v="3520"/>
    <n v="1.1363636363636365"/>
    <x v="2"/>
  </r>
  <r>
    <d v="2022-07-06T00:00:00"/>
    <s v="Local Transport"/>
    <x v="0"/>
    <x v="1"/>
    <n v="25000"/>
    <n v="3520"/>
    <n v="7.1022727272727275"/>
    <x v="2"/>
  </r>
  <r>
    <d v="2022-07-06T00:00:00"/>
    <s v="Local Transport"/>
    <x v="0"/>
    <x v="1"/>
    <n v="20000"/>
    <n v="3520"/>
    <n v="5.6818181818181817"/>
    <x v="2"/>
  </r>
  <r>
    <d v="2022-07-06T00:00:00"/>
    <s v="Local Transport"/>
    <x v="0"/>
    <x v="1"/>
    <n v="8000"/>
    <n v="3520"/>
    <n v="2.2727272727272729"/>
    <x v="2"/>
  </r>
  <r>
    <d v="2022-07-06T00:00:00"/>
    <s v="Trust Building"/>
    <x v="0"/>
    <x v="1"/>
    <n v="6000"/>
    <n v="3520"/>
    <n v="1.7045454545454546"/>
    <x v="2"/>
  </r>
  <r>
    <d v="2022-07-06T00:00:00"/>
    <s v="Trust Building"/>
    <x v="0"/>
    <x v="1"/>
    <n v="4000"/>
    <n v="3520"/>
    <n v="1.1363636363636365"/>
    <x v="2"/>
  </r>
  <r>
    <d v="2022-07-06T00:00:00"/>
    <s v="Local Transport"/>
    <x v="0"/>
    <x v="0"/>
    <n v="4000"/>
    <n v="3520"/>
    <n v="1.1363636363636365"/>
    <x v="0"/>
  </r>
  <r>
    <d v="2022-07-06T00:00:00"/>
    <s v="Local Transport"/>
    <x v="0"/>
    <x v="0"/>
    <n v="4000"/>
    <n v="3520"/>
    <n v="1.1363636363636365"/>
    <x v="0"/>
  </r>
  <r>
    <d v="2022-07-06T00:00:00"/>
    <s v="Local Transport"/>
    <x v="0"/>
    <x v="0"/>
    <n v="3000"/>
    <n v="3520"/>
    <n v="0.85227272727272729"/>
    <x v="0"/>
  </r>
  <r>
    <d v="2022-07-06T00:00:00"/>
    <s v="Local Transport"/>
    <x v="0"/>
    <x v="0"/>
    <n v="5000"/>
    <n v="3520"/>
    <n v="1.4204545454545454"/>
    <x v="0"/>
  </r>
  <r>
    <d v="2022-07-06T00:00:00"/>
    <s v="Local Transport"/>
    <x v="0"/>
    <x v="0"/>
    <n v="5000"/>
    <n v="3520"/>
    <n v="1.4204545454545454"/>
    <x v="0"/>
  </r>
  <r>
    <d v="2022-07-07T00:00:00"/>
    <s v="Local Transport"/>
    <x v="0"/>
    <x v="1"/>
    <n v="8000"/>
    <n v="3520"/>
    <n v="2.2727272727272729"/>
    <x v="2"/>
  </r>
  <r>
    <d v="2022-07-07T00:00:00"/>
    <s v="Local Transport"/>
    <x v="0"/>
    <x v="1"/>
    <n v="25000"/>
    <n v="3520"/>
    <n v="7.1022727272727275"/>
    <x v="2"/>
  </r>
  <r>
    <d v="2022-07-07T00:00:00"/>
    <s v="Local Transport"/>
    <x v="0"/>
    <x v="1"/>
    <n v="25000"/>
    <n v="3520"/>
    <n v="7.1022727272727275"/>
    <x v="2"/>
  </r>
  <r>
    <d v="2022-07-07T00:00:00"/>
    <s v="Local Transport"/>
    <x v="0"/>
    <x v="1"/>
    <n v="2000"/>
    <n v="3520"/>
    <n v="0.56818181818181823"/>
    <x v="2"/>
  </r>
  <r>
    <d v="2022-07-07T00:00:00"/>
    <s v="Local Transport"/>
    <x v="0"/>
    <x v="1"/>
    <n v="8000"/>
    <n v="3520"/>
    <n v="2.2727272727272729"/>
    <x v="2"/>
  </r>
  <r>
    <d v="2022-07-07T00:00:00"/>
    <s v="Trust Building"/>
    <x v="1"/>
    <x v="1"/>
    <n v="5000"/>
    <n v="3520"/>
    <n v="1.4204545454545454"/>
    <x v="2"/>
  </r>
  <r>
    <d v="2022-07-07T00:00:00"/>
    <s v="Trust Building"/>
    <x v="1"/>
    <x v="1"/>
    <n v="5000"/>
    <n v="3520"/>
    <n v="1.4204545454545454"/>
    <x v="2"/>
  </r>
  <r>
    <d v="2022-07-08T00:00:00"/>
    <s v="Local Transport"/>
    <x v="0"/>
    <x v="1"/>
    <n v="8000"/>
    <n v="3520"/>
    <n v="2.2727272727272729"/>
    <x v="2"/>
  </r>
  <r>
    <d v="2022-07-08T00:00:00"/>
    <s v="Local Transport"/>
    <x v="0"/>
    <x v="1"/>
    <n v="20000"/>
    <n v="3520"/>
    <n v="5.6818181818181817"/>
    <x v="2"/>
  </r>
  <r>
    <d v="2022-07-08T00:00:00"/>
    <s v="Local Transport"/>
    <x v="0"/>
    <x v="1"/>
    <n v="21000"/>
    <n v="3520"/>
    <n v="5.9659090909090908"/>
    <x v="2"/>
  </r>
  <r>
    <d v="2022-07-08T00:00:00"/>
    <s v="Local Transport"/>
    <x v="0"/>
    <x v="1"/>
    <n v="6000"/>
    <n v="3520"/>
    <n v="1.7045454545454546"/>
    <x v="2"/>
  </r>
  <r>
    <d v="2022-07-08T00:00:00"/>
    <s v="Local Transport"/>
    <x v="0"/>
    <x v="1"/>
    <n v="8000"/>
    <n v="3520"/>
    <n v="2.2727272727272729"/>
    <x v="2"/>
  </r>
  <r>
    <d v="2022-07-08T00:00:00"/>
    <s v="Trust Building"/>
    <x v="1"/>
    <x v="1"/>
    <n v="5000"/>
    <n v="3520"/>
    <n v="1.4204545454545454"/>
    <x v="2"/>
  </r>
  <r>
    <d v="2022-07-08T00:00:00"/>
    <s v="Trust Building"/>
    <x v="1"/>
    <x v="1"/>
    <n v="5000"/>
    <n v="3520"/>
    <n v="1.4204545454545454"/>
    <x v="2"/>
  </r>
  <r>
    <d v="2022-07-07T00:00:00"/>
    <s v="Local Transport"/>
    <x v="0"/>
    <x v="0"/>
    <n v="8000"/>
    <n v="3520"/>
    <n v="2.2727272727272729"/>
    <x v="0"/>
  </r>
  <r>
    <d v="2022-07-07T00:00:00"/>
    <s v="Local Transport"/>
    <x v="0"/>
    <x v="0"/>
    <n v="7000"/>
    <n v="3520"/>
    <n v="1.9886363636363635"/>
    <x v="0"/>
  </r>
  <r>
    <d v="2022-07-08T00:00:00"/>
    <s v="Local Transport"/>
    <x v="0"/>
    <x v="0"/>
    <n v="8000"/>
    <n v="3520"/>
    <n v="2.2727272727272729"/>
    <x v="0"/>
  </r>
  <r>
    <d v="2022-07-08T00:00:00"/>
    <s v="Local Transport"/>
    <x v="0"/>
    <x v="0"/>
    <n v="7000"/>
    <n v="3520"/>
    <n v="1.9886363636363635"/>
    <x v="0"/>
  </r>
  <r>
    <d v="2022-07-09T00:00:00"/>
    <s v="Local Transport"/>
    <x v="0"/>
    <x v="1"/>
    <n v="20000"/>
    <n v="3520"/>
    <n v="5.6818181818181817"/>
    <x v="2"/>
  </r>
  <r>
    <d v="2022-07-09T00:00:00"/>
    <s v="Local Transport"/>
    <x v="0"/>
    <x v="1"/>
    <n v="20000"/>
    <n v="3520"/>
    <n v="5.6818181818181817"/>
    <x v="2"/>
  </r>
  <r>
    <d v="2022-07-09T00:00:00"/>
    <s v="Trust Building"/>
    <x v="1"/>
    <x v="1"/>
    <n v="10000"/>
    <n v="3520"/>
    <n v="2.8409090909090908"/>
    <x v="2"/>
  </r>
  <r>
    <d v="2022-07-09T00:00:00"/>
    <s v="Prepaid office electricity"/>
    <x v="6"/>
    <x v="2"/>
    <n v="195000"/>
    <n v="3520"/>
    <n v="55.397727272727273"/>
    <x v="4"/>
  </r>
  <r>
    <d v="2022-07-09T00:00:00"/>
    <s v="Transfer fees"/>
    <x v="7"/>
    <x v="2"/>
    <n v="5000"/>
    <n v="3520"/>
    <n v="1.4204545454545454"/>
    <x v="4"/>
  </r>
  <r>
    <d v="2022-07-11T00:00:00"/>
    <s v="Local Transport"/>
    <x v="0"/>
    <x v="1"/>
    <n v="8000"/>
    <n v="3520"/>
    <n v="2.2727272727272729"/>
    <x v="2"/>
  </r>
  <r>
    <d v="2022-07-11T00:00:00"/>
    <s v="Local Transport"/>
    <x v="0"/>
    <x v="1"/>
    <n v="6000"/>
    <n v="3520"/>
    <n v="1.7045454545454546"/>
    <x v="2"/>
  </r>
  <r>
    <d v="2022-07-11T00:00:00"/>
    <s v="Local Transport"/>
    <x v="0"/>
    <x v="1"/>
    <n v="15000"/>
    <n v="3520"/>
    <n v="4.2613636363636367"/>
    <x v="2"/>
  </r>
  <r>
    <d v="2022-07-11T00:00:00"/>
    <s v="Local Transport"/>
    <x v="0"/>
    <x v="1"/>
    <n v="15000"/>
    <n v="3520"/>
    <n v="4.2613636363636367"/>
    <x v="2"/>
  </r>
  <r>
    <d v="2022-07-11T00:00:00"/>
    <s v="Local Transport"/>
    <x v="0"/>
    <x v="1"/>
    <n v="8000"/>
    <n v="3520"/>
    <n v="2.2727272727272729"/>
    <x v="2"/>
  </r>
  <r>
    <d v="2022-07-11T00:00:00"/>
    <s v="Trust Building"/>
    <x v="1"/>
    <x v="1"/>
    <n v="5000"/>
    <n v="3520"/>
    <n v="1.4204545454545454"/>
    <x v="2"/>
  </r>
  <r>
    <d v="2022-07-11T00:00:00"/>
    <s v="Trust Building"/>
    <x v="1"/>
    <x v="1"/>
    <n v="5000"/>
    <n v="3520"/>
    <n v="1.4204545454545454"/>
    <x v="2"/>
  </r>
  <r>
    <d v="2022-07-11T00:00:00"/>
    <s v="Local Transport"/>
    <x v="0"/>
    <x v="0"/>
    <n v="8000"/>
    <n v="3520"/>
    <n v="2.2727272727272729"/>
    <x v="0"/>
  </r>
  <r>
    <d v="2022-07-11T00:00:00"/>
    <s v="Local Transport"/>
    <x v="0"/>
    <x v="0"/>
    <n v="7000"/>
    <n v="3520"/>
    <n v="1.9886363636363635"/>
    <x v="0"/>
  </r>
  <r>
    <d v="2022-07-12T00:00:00"/>
    <s v="Local Transport"/>
    <x v="0"/>
    <x v="1"/>
    <n v="8000"/>
    <n v="3520"/>
    <n v="2.2727272727272729"/>
    <x v="2"/>
  </r>
  <r>
    <d v="2022-07-12T00:00:00"/>
    <s v="Local Transport"/>
    <x v="0"/>
    <x v="1"/>
    <n v="6000"/>
    <n v="3520"/>
    <n v="1.7045454545454546"/>
    <x v="2"/>
  </r>
  <r>
    <d v="2022-07-12T00:00:00"/>
    <s v="Local Transport"/>
    <x v="0"/>
    <x v="1"/>
    <n v="15000"/>
    <n v="3520"/>
    <n v="4.2613636363636367"/>
    <x v="2"/>
  </r>
  <r>
    <d v="2022-07-12T00:00:00"/>
    <s v="Local Transport"/>
    <x v="0"/>
    <x v="1"/>
    <n v="18000"/>
    <n v="3520"/>
    <n v="5.1136363636363633"/>
    <x v="2"/>
  </r>
  <r>
    <d v="2022-07-12T00:00:00"/>
    <s v="Local Transport"/>
    <x v="0"/>
    <x v="1"/>
    <n v="8000"/>
    <n v="3520"/>
    <n v="2.2727272727272729"/>
    <x v="2"/>
  </r>
  <r>
    <d v="2022-07-12T00:00:00"/>
    <s v="Trust Building"/>
    <x v="1"/>
    <x v="1"/>
    <n v="5000"/>
    <n v="3520"/>
    <n v="1.4204545454545454"/>
    <x v="2"/>
  </r>
  <r>
    <d v="2022-07-12T00:00:00"/>
    <s v="Trust Building"/>
    <x v="1"/>
    <x v="1"/>
    <n v="5000"/>
    <n v="3520"/>
    <n v="1.4204545454545454"/>
    <x v="2"/>
  </r>
  <r>
    <d v="2022-07-12T00:00:00"/>
    <s v="Local Transport"/>
    <x v="0"/>
    <x v="0"/>
    <n v="8000"/>
    <n v="3520"/>
    <n v="2.2727272727272729"/>
    <x v="0"/>
  </r>
  <r>
    <d v="2022-07-12T00:00:00"/>
    <s v="Local Transport"/>
    <x v="0"/>
    <x v="0"/>
    <n v="7000"/>
    <n v="3520"/>
    <n v="1.9886363636363635"/>
    <x v="0"/>
  </r>
  <r>
    <d v="2022-07-12T00:00:00"/>
    <s v="Local Transport"/>
    <x v="0"/>
    <x v="0"/>
    <n v="8000"/>
    <n v="3520"/>
    <n v="2.2727272727272729"/>
    <x v="0"/>
  </r>
  <r>
    <d v="2022-07-12T00:00:00"/>
    <s v="Local Transport"/>
    <x v="0"/>
    <x v="0"/>
    <n v="7000"/>
    <n v="3520"/>
    <n v="1.9886363636363635"/>
    <x v="0"/>
  </r>
  <r>
    <d v="2022-07-13T00:00:00"/>
    <s v="Local Transport"/>
    <x v="0"/>
    <x v="1"/>
    <n v="8000"/>
    <n v="3520"/>
    <n v="2.2727272727272729"/>
    <x v="2"/>
  </r>
  <r>
    <d v="2022-07-13T00:00:00"/>
    <s v="Local Transport"/>
    <x v="0"/>
    <x v="1"/>
    <n v="13000"/>
    <n v="3520"/>
    <n v="3.6931818181818183"/>
    <x v="2"/>
  </r>
  <r>
    <d v="2022-07-13T00:00:00"/>
    <s v="Local Transport"/>
    <x v="0"/>
    <x v="1"/>
    <n v="20000"/>
    <n v="3520"/>
    <n v="5.6818181818181817"/>
    <x v="2"/>
  </r>
  <r>
    <d v="2022-07-13T00:00:00"/>
    <s v="Local Transport"/>
    <x v="0"/>
    <x v="1"/>
    <n v="15000"/>
    <n v="3520"/>
    <n v="4.2613636363636367"/>
    <x v="2"/>
  </r>
  <r>
    <d v="2022-07-13T00:00:00"/>
    <s v="Local Transport"/>
    <x v="0"/>
    <x v="1"/>
    <n v="8000"/>
    <n v="3520"/>
    <n v="2.2727272727272729"/>
    <x v="2"/>
  </r>
  <r>
    <d v="2022-07-13T00:00:00"/>
    <s v="Trust Building"/>
    <x v="1"/>
    <x v="1"/>
    <n v="5000"/>
    <n v="3520"/>
    <n v="1.4204545454545454"/>
    <x v="2"/>
  </r>
  <r>
    <d v="2022-07-13T00:00:00"/>
    <s v="Trust Building"/>
    <x v="1"/>
    <x v="1"/>
    <n v="5000"/>
    <n v="3520"/>
    <n v="1.4204545454545454"/>
    <x v="2"/>
  </r>
  <r>
    <d v="2022-07-13T00:00:00"/>
    <s v="Local Transport"/>
    <x v="0"/>
    <x v="0"/>
    <n v="5000"/>
    <n v="3520"/>
    <n v="1.4204545454545454"/>
    <x v="0"/>
  </r>
  <r>
    <d v="2022-07-13T00:00:00"/>
    <s v="Local Transport"/>
    <x v="0"/>
    <x v="0"/>
    <n v="3000"/>
    <n v="3520"/>
    <n v="0.85227272727272729"/>
    <x v="0"/>
  </r>
  <r>
    <d v="2022-07-13T00:00:00"/>
    <s v="Local Transport"/>
    <x v="0"/>
    <x v="0"/>
    <n v="5000"/>
    <n v="3520"/>
    <n v="1.4204545454545454"/>
    <x v="0"/>
  </r>
  <r>
    <d v="2022-07-13T00:00:00"/>
    <s v="Local Transport"/>
    <x v="0"/>
    <x v="0"/>
    <n v="5000"/>
    <n v="3520"/>
    <n v="1.4204545454545454"/>
    <x v="0"/>
  </r>
  <r>
    <d v="2022-07-13T00:00:00"/>
    <s v="Local Transport"/>
    <x v="0"/>
    <x v="0"/>
    <n v="6000"/>
    <n v="3520"/>
    <n v="1.7045454545454546"/>
    <x v="0"/>
  </r>
  <r>
    <d v="2022-07-13T00:00:00"/>
    <s v="Local Transport"/>
    <x v="0"/>
    <x v="0"/>
    <n v="7000"/>
    <n v="3520"/>
    <n v="1.9886363636363635"/>
    <x v="0"/>
  </r>
  <r>
    <d v="2022-07-13T00:00:00"/>
    <s v="Interbank transfer charges"/>
    <x v="3"/>
    <x v="2"/>
    <n v="52800"/>
    <n v="3520"/>
    <n v="15"/>
    <x v="6"/>
  </r>
  <r>
    <d v="2022-07-14T00:00:00"/>
    <s v="Local Transport"/>
    <x v="0"/>
    <x v="1"/>
    <n v="8000"/>
    <n v="3520"/>
    <n v="2.2727272727272729"/>
    <x v="2"/>
  </r>
  <r>
    <d v="2022-07-14T00:00:00"/>
    <s v="Local Transport"/>
    <x v="0"/>
    <x v="1"/>
    <n v="20000"/>
    <n v="3520"/>
    <n v="5.6818181818181817"/>
    <x v="2"/>
  </r>
  <r>
    <d v="2022-07-14T00:00:00"/>
    <s v="Local Transport"/>
    <x v="0"/>
    <x v="1"/>
    <n v="20000"/>
    <n v="3520"/>
    <n v="5.6818181818181817"/>
    <x v="2"/>
  </r>
  <r>
    <d v="2022-07-14T00:00:00"/>
    <s v="Local Transport"/>
    <x v="0"/>
    <x v="1"/>
    <n v="6000"/>
    <n v="3520"/>
    <n v="1.7045454545454546"/>
    <x v="2"/>
  </r>
  <r>
    <d v="2022-07-14T00:00:00"/>
    <s v="Local Transport"/>
    <x v="0"/>
    <x v="1"/>
    <n v="8000"/>
    <n v="3520"/>
    <n v="2.2727272727272729"/>
    <x v="2"/>
  </r>
  <r>
    <d v="2022-07-14T00:00:00"/>
    <s v="Trust Building"/>
    <x v="1"/>
    <x v="1"/>
    <n v="5000"/>
    <n v="3520"/>
    <n v="1.4204545454545454"/>
    <x v="2"/>
  </r>
  <r>
    <d v="2022-07-14T00:00:00"/>
    <s v="Trust Building"/>
    <x v="1"/>
    <x v="1"/>
    <n v="5000"/>
    <n v="3520"/>
    <n v="1.4204545454545454"/>
    <x v="2"/>
  </r>
  <r>
    <d v="2022-07-14T00:00:00"/>
    <s v="Local Transport"/>
    <x v="0"/>
    <x v="3"/>
    <n v="7000"/>
    <n v="3520"/>
    <n v="1.9886363636363635"/>
    <x v="4"/>
  </r>
  <r>
    <d v="2022-07-14T00:00:00"/>
    <s v="Local Transport"/>
    <x v="0"/>
    <x v="0"/>
    <n v="10000"/>
    <n v="3520"/>
    <n v="2.8409090909090908"/>
    <x v="0"/>
  </r>
  <r>
    <d v="2022-07-14T00:00:00"/>
    <s v="Local Transport"/>
    <x v="0"/>
    <x v="0"/>
    <n v="10000"/>
    <n v="3520"/>
    <n v="2.8409090909090908"/>
    <x v="0"/>
  </r>
  <r>
    <d v="2022-07-16T00:00:00"/>
    <s v="2kgs of sugar for office"/>
    <x v="5"/>
    <x v="2"/>
    <n v="10000"/>
    <n v="3520"/>
    <n v="2.8409090909090908"/>
    <x v="4"/>
  </r>
  <r>
    <d v="2022-07-18T00:00:00"/>
    <s v="Local Transport"/>
    <x v="0"/>
    <x v="1"/>
    <n v="8000"/>
    <n v="3520"/>
    <n v="2.2727272727272729"/>
    <x v="2"/>
  </r>
  <r>
    <d v="2022-07-18T00:00:00"/>
    <s v="Local Transport"/>
    <x v="0"/>
    <x v="1"/>
    <n v="6000"/>
    <n v="3520"/>
    <n v="1.7045454545454546"/>
    <x v="2"/>
  </r>
  <r>
    <d v="2022-07-18T00:00:00"/>
    <s v="Local Transport"/>
    <x v="0"/>
    <x v="1"/>
    <n v="6000"/>
    <n v="3520"/>
    <n v="1.7045454545454546"/>
    <x v="2"/>
  </r>
  <r>
    <d v="2022-07-18T00:00:00"/>
    <s v="Local Transport"/>
    <x v="0"/>
    <x v="1"/>
    <n v="15000"/>
    <n v="3520"/>
    <n v="4.2613636363636367"/>
    <x v="2"/>
  </r>
  <r>
    <d v="2022-07-18T00:00:00"/>
    <s v="Local Transport"/>
    <x v="0"/>
    <x v="1"/>
    <n v="8000"/>
    <n v="3520"/>
    <n v="2.2727272727272729"/>
    <x v="2"/>
  </r>
  <r>
    <d v="2022-07-18T00:00:00"/>
    <s v="Trust Building"/>
    <x v="1"/>
    <x v="1"/>
    <n v="5000"/>
    <n v="3520"/>
    <n v="1.4204545454545454"/>
    <x v="2"/>
  </r>
  <r>
    <d v="2022-07-18T00:00:00"/>
    <s v="Trust Building"/>
    <x v="1"/>
    <x v="1"/>
    <n v="5000"/>
    <n v="3520"/>
    <n v="1.4204545454545454"/>
    <x v="2"/>
  </r>
  <r>
    <d v="2022-07-18T00:00:00"/>
    <s v="Local Transport"/>
    <x v="0"/>
    <x v="1"/>
    <n v="20000"/>
    <n v="3520"/>
    <n v="5.6818181818181817"/>
    <x v="2"/>
  </r>
  <r>
    <d v="2022-07-18T00:00:00"/>
    <s v="Local Transport"/>
    <x v="0"/>
    <x v="1"/>
    <n v="5000"/>
    <n v="3520"/>
    <n v="1.4204545454545454"/>
    <x v="2"/>
  </r>
  <r>
    <d v="2022-07-18T00:00:00"/>
    <s v="Local Transport"/>
    <x v="0"/>
    <x v="1"/>
    <n v="20000"/>
    <n v="3520"/>
    <n v="5.6818181818181817"/>
    <x v="2"/>
  </r>
  <r>
    <d v="2022-07-19T00:00:00"/>
    <s v="Local Transport"/>
    <x v="0"/>
    <x v="1"/>
    <n v="8000"/>
    <n v="3520"/>
    <n v="2.2727272727272729"/>
    <x v="2"/>
  </r>
  <r>
    <d v="2022-07-19T00:00:00"/>
    <s v="Local Transport"/>
    <x v="0"/>
    <x v="1"/>
    <n v="6000"/>
    <n v="3520"/>
    <n v="1.7045454545454546"/>
    <x v="2"/>
  </r>
  <r>
    <d v="2022-07-19T00:00:00"/>
    <s v="Local Transport"/>
    <x v="0"/>
    <x v="1"/>
    <n v="13000"/>
    <n v="3520"/>
    <n v="3.6931818181818183"/>
    <x v="2"/>
  </r>
  <r>
    <d v="2022-07-19T00:00:00"/>
    <s v="Local Transport"/>
    <x v="0"/>
    <x v="1"/>
    <n v="15000"/>
    <n v="3520"/>
    <n v="4.2613636363636367"/>
    <x v="2"/>
  </r>
  <r>
    <d v="2022-07-19T00:00:00"/>
    <s v="Local Transport"/>
    <x v="0"/>
    <x v="1"/>
    <n v="10000"/>
    <n v="3520"/>
    <n v="2.8409090909090908"/>
    <x v="2"/>
  </r>
  <r>
    <d v="2022-07-19T00:00:00"/>
    <s v="Trust Building"/>
    <x v="1"/>
    <x v="1"/>
    <n v="5000"/>
    <n v="3520"/>
    <n v="1.4204545454545454"/>
    <x v="2"/>
  </r>
  <r>
    <d v="2022-07-19T00:00:00"/>
    <s v="Trust Building"/>
    <x v="1"/>
    <x v="1"/>
    <n v="5000"/>
    <n v="3520"/>
    <n v="1.4204545454545454"/>
    <x v="2"/>
  </r>
  <r>
    <d v="2022-07-19T00:00:00"/>
    <s v="Local Transport"/>
    <x v="0"/>
    <x v="3"/>
    <n v="8000"/>
    <n v="3520"/>
    <n v="2.2727272727272729"/>
    <x v="4"/>
  </r>
  <r>
    <d v="2022-07-19T00:00:00"/>
    <s v="Local Transport"/>
    <x v="0"/>
    <x v="3"/>
    <n v="9000"/>
    <n v="3520"/>
    <n v="2.5568181818181817"/>
    <x v="4"/>
  </r>
  <r>
    <d v="2022-07-19T00:00:00"/>
    <s v="Refreshment (Major Abura)"/>
    <x v="8"/>
    <x v="3"/>
    <n v="10000"/>
    <n v="3520"/>
    <n v="2.8409090909090908"/>
    <x v="4"/>
  </r>
  <r>
    <d v="2022-07-19T00:00:00"/>
    <s v="Refreshment-meeting with Major"/>
    <x v="8"/>
    <x v="3"/>
    <n v="10000"/>
    <n v="3520"/>
    <n v="2.8409090909090908"/>
    <x v="4"/>
  </r>
  <r>
    <d v="2022-07-19T00:00:00"/>
    <s v="July Internet Subscription"/>
    <x v="9"/>
    <x v="2"/>
    <n v="319000"/>
    <n v="3520"/>
    <n v="90.625"/>
    <x v="4"/>
  </r>
  <r>
    <d v="2022-07-19T00:00:00"/>
    <s v="July &amp; August rent of office premises"/>
    <x v="6"/>
    <x v="2"/>
    <n v="9048000"/>
    <n v="3770"/>
    <n v="2400"/>
    <x v="6"/>
  </r>
  <r>
    <d v="2022-07-19T00:00:00"/>
    <s v="Bank Charges"/>
    <x v="3"/>
    <x v="2"/>
    <n v="2148.8999999999996"/>
    <n v="3770"/>
    <n v="0.56999999999999995"/>
    <x v="6"/>
  </r>
  <r>
    <d v="2022-07-20T00:00:00"/>
    <s v="Local Transport"/>
    <x v="0"/>
    <x v="1"/>
    <n v="8000"/>
    <n v="3520"/>
    <n v="2.2727272727272729"/>
    <x v="2"/>
  </r>
  <r>
    <d v="2022-07-20T00:00:00"/>
    <s v="Local Transport"/>
    <x v="0"/>
    <x v="1"/>
    <n v="20000"/>
    <n v="3520"/>
    <n v="5.6818181818181817"/>
    <x v="2"/>
  </r>
  <r>
    <d v="2022-07-20T00:00:00"/>
    <s v="Local Transport"/>
    <x v="0"/>
    <x v="1"/>
    <n v="10000"/>
    <n v="3520"/>
    <n v="2.8409090909090908"/>
    <x v="2"/>
  </r>
  <r>
    <d v="2022-07-20T00:00:00"/>
    <s v="Local Transport"/>
    <x v="0"/>
    <x v="1"/>
    <n v="10000"/>
    <n v="3520"/>
    <n v="2.8409090909090908"/>
    <x v="2"/>
  </r>
  <r>
    <d v="2022-07-20T00:00:00"/>
    <s v="Local Transport"/>
    <x v="0"/>
    <x v="1"/>
    <n v="8000"/>
    <n v="3520"/>
    <n v="2.2727272727272729"/>
    <x v="2"/>
  </r>
  <r>
    <d v="2022-07-20T00:00:00"/>
    <s v="Trust Building"/>
    <x v="1"/>
    <x v="1"/>
    <n v="6000"/>
    <n v="3520"/>
    <n v="1.7045454545454546"/>
    <x v="2"/>
  </r>
  <r>
    <d v="2022-07-20T00:00:00"/>
    <s v="Trust Building"/>
    <x v="1"/>
    <x v="1"/>
    <n v="4000"/>
    <n v="3520"/>
    <n v="1.1363636363636365"/>
    <x v="2"/>
  </r>
  <r>
    <d v="2022-07-21T00:00:00"/>
    <s v="Lydia's June NSSF"/>
    <x v="10"/>
    <x v="3"/>
    <n v="654720"/>
    <n v="3520"/>
    <n v="186"/>
    <x v="3"/>
  </r>
  <r>
    <d v="2022-07-21T00:00:00"/>
    <s v="Bank charges on NSSF"/>
    <x v="3"/>
    <x v="2"/>
    <n v="2000"/>
    <n v="3520"/>
    <n v="0.56818181818181823"/>
    <x v="3"/>
  </r>
  <r>
    <d v="2022-07-21T00:00:00"/>
    <s v="Lydia's June PAYE"/>
    <x v="10"/>
    <x v="3"/>
    <n v="1211440"/>
    <n v="3520"/>
    <n v="344.15909090909093"/>
    <x v="3"/>
  </r>
  <r>
    <d v="2022-07-20T00:00:00"/>
    <s v="Bank Charges"/>
    <x v="3"/>
    <x v="2"/>
    <n v="2500"/>
    <n v="3520"/>
    <n v="0.71022727272727271"/>
    <x v="3"/>
  </r>
  <r>
    <d v="2022-07-21T00:00:00"/>
    <s v="Local Transport"/>
    <x v="0"/>
    <x v="1"/>
    <n v="8000"/>
    <n v="3520"/>
    <n v="2.2727272727272729"/>
    <x v="2"/>
  </r>
  <r>
    <d v="2022-07-21T00:00:00"/>
    <s v="Local Transport"/>
    <x v="0"/>
    <x v="1"/>
    <n v="18000"/>
    <n v="3520"/>
    <n v="5.1136363636363633"/>
    <x v="2"/>
  </r>
  <r>
    <d v="2022-07-21T00:00:00"/>
    <s v="Local Transport"/>
    <x v="0"/>
    <x v="1"/>
    <n v="5000"/>
    <n v="3520"/>
    <n v="1.4204545454545454"/>
    <x v="2"/>
  </r>
  <r>
    <d v="2022-07-21T00:00:00"/>
    <s v="Local Transport"/>
    <x v="0"/>
    <x v="1"/>
    <n v="20000"/>
    <n v="3520"/>
    <n v="5.6818181818181817"/>
    <x v="2"/>
  </r>
  <r>
    <d v="2022-07-21T00:00:00"/>
    <s v="Local Transport"/>
    <x v="0"/>
    <x v="1"/>
    <n v="10000"/>
    <n v="3520"/>
    <n v="2.8409090909090908"/>
    <x v="2"/>
  </r>
  <r>
    <d v="2022-07-21T00:00:00"/>
    <s v="Local Transport"/>
    <x v="0"/>
    <x v="1"/>
    <n v="8000"/>
    <n v="3520"/>
    <n v="2.2727272727272729"/>
    <x v="2"/>
  </r>
  <r>
    <d v="2022-07-21T00:00:00"/>
    <s v="Trust Building"/>
    <x v="1"/>
    <x v="1"/>
    <n v="5000"/>
    <n v="3520"/>
    <n v="1.4204545454545454"/>
    <x v="2"/>
  </r>
  <r>
    <d v="2022-07-21T00:00:00"/>
    <s v="Trust Building"/>
    <x v="1"/>
    <x v="1"/>
    <n v="5000"/>
    <n v="3520"/>
    <n v="1.4204545454545454"/>
    <x v="2"/>
  </r>
  <r>
    <d v="2022-07-21T00:00:00"/>
    <s v="Local Transport"/>
    <x v="0"/>
    <x v="0"/>
    <n v="4500"/>
    <n v="3520"/>
    <n v="1.2784090909090908"/>
    <x v="7"/>
  </r>
  <r>
    <d v="2022-07-21T00:00:00"/>
    <s v="Local Transport"/>
    <x v="0"/>
    <x v="0"/>
    <n v="8000"/>
    <n v="3520"/>
    <n v="2.2727272727272729"/>
    <x v="7"/>
  </r>
  <r>
    <d v="2022-07-21T00:00:00"/>
    <s v="Local Transport"/>
    <x v="0"/>
    <x v="1"/>
    <n v="20000"/>
    <n v="3520"/>
    <n v="5.6818181818181817"/>
    <x v="8"/>
  </r>
  <r>
    <d v="2022-07-21T00:00:00"/>
    <s v="Local Transport"/>
    <x v="0"/>
    <x v="1"/>
    <n v="5000"/>
    <n v="3520"/>
    <n v="1.4204545454545454"/>
    <x v="8"/>
  </r>
  <r>
    <d v="2022-07-21T00:00:00"/>
    <s v="Local Transport"/>
    <x v="0"/>
    <x v="1"/>
    <n v="8000"/>
    <n v="3520"/>
    <n v="2.2727272727272729"/>
    <x v="8"/>
  </r>
  <r>
    <d v="2022-07-21T00:00:00"/>
    <s v="Airtime for Lydia"/>
    <x v="4"/>
    <x v="3"/>
    <n v="60000"/>
    <n v="3520"/>
    <n v="17.045454545454547"/>
    <x v="4"/>
  </r>
  <r>
    <d v="2022-07-21T00:00:00"/>
    <s v="Airtime for i35"/>
    <x v="4"/>
    <x v="1"/>
    <n v="60000"/>
    <n v="3520"/>
    <n v="17.045454545454547"/>
    <x v="2"/>
  </r>
  <r>
    <d v="2022-07-21T00:00:00"/>
    <s v="Airtime for Grace"/>
    <x v="4"/>
    <x v="0"/>
    <n v="40000"/>
    <n v="3520"/>
    <n v="11.363636363636363"/>
    <x v="0"/>
  </r>
  <r>
    <d v="2022-07-21T00:00:00"/>
    <s v="Airtime for i98"/>
    <x v="4"/>
    <x v="1"/>
    <n v="60000"/>
    <n v="3520"/>
    <n v="17.045454545454547"/>
    <x v="8"/>
  </r>
  <r>
    <d v="2022-07-21T00:00:00"/>
    <s v="Airtime for  Edris"/>
    <x v="4"/>
    <x v="0"/>
    <n v="40000"/>
    <n v="3520"/>
    <n v="11.363636363636363"/>
    <x v="7"/>
  </r>
  <r>
    <d v="2022-07-21T00:00:00"/>
    <s v="June Gabagge collection"/>
    <x v="2"/>
    <x v="2"/>
    <n v="50000"/>
    <n v="3520"/>
    <n v="14.204545454545455"/>
    <x v="4"/>
  </r>
  <r>
    <d v="2022-07-22T00:00:00"/>
    <s v="Local Transport"/>
    <x v="0"/>
    <x v="1"/>
    <n v="8000"/>
    <n v="3520"/>
    <n v="2.2727272727272729"/>
    <x v="2"/>
  </r>
  <r>
    <d v="2022-07-22T00:00:00"/>
    <s v="Local Transport"/>
    <x v="0"/>
    <x v="1"/>
    <n v="18000"/>
    <n v="3520"/>
    <n v="5.1136363636363633"/>
    <x v="2"/>
  </r>
  <r>
    <d v="2022-07-22T00:00:00"/>
    <s v="Local Transport"/>
    <x v="0"/>
    <x v="1"/>
    <n v="7000"/>
    <n v="3520"/>
    <n v="1.9886363636363635"/>
    <x v="2"/>
  </r>
  <r>
    <d v="2022-07-22T00:00:00"/>
    <s v="Local Transport"/>
    <x v="0"/>
    <x v="1"/>
    <n v="20000"/>
    <n v="3520"/>
    <n v="5.6818181818181817"/>
    <x v="2"/>
  </r>
  <r>
    <d v="2022-07-22T00:00:00"/>
    <s v="Local Transport"/>
    <x v="0"/>
    <x v="1"/>
    <n v="8000"/>
    <n v="3520"/>
    <n v="2.2727272727272729"/>
    <x v="2"/>
  </r>
  <r>
    <d v="2022-07-22T00:00:00"/>
    <s v="Trust Building"/>
    <x v="1"/>
    <x v="1"/>
    <n v="5000"/>
    <n v="3520"/>
    <n v="1.4204545454545454"/>
    <x v="2"/>
  </r>
  <r>
    <d v="2022-07-22T00:00:00"/>
    <s v="Trust Building"/>
    <x v="1"/>
    <x v="1"/>
    <n v="5000"/>
    <n v="3520"/>
    <n v="1.4204545454545454"/>
    <x v="2"/>
  </r>
  <r>
    <d v="2022-07-22T00:00:00"/>
    <s v="Local Transport"/>
    <x v="0"/>
    <x v="1"/>
    <n v="20000"/>
    <n v="3520"/>
    <n v="5.6818181818181817"/>
    <x v="8"/>
  </r>
  <r>
    <d v="2022-07-22T00:00:00"/>
    <s v="Local Transport"/>
    <x v="0"/>
    <x v="1"/>
    <n v="15000"/>
    <n v="3520"/>
    <n v="4.2613636363636367"/>
    <x v="8"/>
  </r>
  <r>
    <d v="2022-07-22T00:00:00"/>
    <s v="Local Transport"/>
    <x v="0"/>
    <x v="1"/>
    <n v="10000"/>
    <n v="3520"/>
    <n v="2.8409090909090908"/>
    <x v="8"/>
  </r>
  <r>
    <d v="2022-07-22T00:00:00"/>
    <s v="Local Transport"/>
    <x v="0"/>
    <x v="1"/>
    <n v="5000"/>
    <n v="3520"/>
    <n v="1.4204545454545454"/>
    <x v="8"/>
  </r>
  <r>
    <d v="2022-07-22T00:00:00"/>
    <s v="Local Transport"/>
    <x v="0"/>
    <x v="1"/>
    <n v="10000"/>
    <n v="3520"/>
    <n v="2.8409090909090908"/>
    <x v="8"/>
  </r>
  <r>
    <d v="2022-07-22T00:00:00"/>
    <s v="Trust Building"/>
    <x v="1"/>
    <x v="1"/>
    <n v="5000"/>
    <n v="3520"/>
    <n v="1.4204545454545454"/>
    <x v="8"/>
  </r>
  <r>
    <d v="2022-07-22T00:00:00"/>
    <s v="Trust Building"/>
    <x v="1"/>
    <x v="1"/>
    <n v="2000"/>
    <n v="3520"/>
    <n v="0.56818181818181823"/>
    <x v="8"/>
  </r>
  <r>
    <d v="2022-07-22T00:00:00"/>
    <s v="Trust Building"/>
    <x v="1"/>
    <x v="1"/>
    <n v="2000"/>
    <n v="3520"/>
    <n v="0.56818181818181823"/>
    <x v="8"/>
  </r>
  <r>
    <d v="2022-07-22T00:00:00"/>
    <s v="Local Transport"/>
    <x v="0"/>
    <x v="0"/>
    <n v="10000"/>
    <n v="3520"/>
    <n v="2.8409090909090908"/>
    <x v="7"/>
  </r>
  <r>
    <d v="2022-07-22T00:00:00"/>
    <s v="Local Transport"/>
    <x v="0"/>
    <x v="0"/>
    <n v="10000"/>
    <n v="3520"/>
    <n v="2.8409090909090908"/>
    <x v="7"/>
  </r>
  <r>
    <d v="2022-07-23T00:00:00"/>
    <s v="Local Transport"/>
    <x v="0"/>
    <x v="1"/>
    <n v="18000"/>
    <n v="3520"/>
    <n v="5.1136363636363633"/>
    <x v="2"/>
  </r>
  <r>
    <d v="2022-07-23T00:00:00"/>
    <s v="Local Transport"/>
    <x v="0"/>
    <x v="1"/>
    <n v="20000"/>
    <n v="3520"/>
    <n v="5.6818181818181817"/>
    <x v="2"/>
  </r>
  <r>
    <d v="2022-07-23T00:00:00"/>
    <s v="Trust Building"/>
    <x v="1"/>
    <x v="1"/>
    <n v="5000"/>
    <n v="3520"/>
    <n v="1.4204545454545454"/>
    <x v="2"/>
  </r>
  <r>
    <d v="2022-07-23T00:00:00"/>
    <s v="Trust Building"/>
    <x v="1"/>
    <x v="1"/>
    <n v="5000"/>
    <n v="3520"/>
    <n v="1.4204545454545454"/>
    <x v="2"/>
  </r>
  <r>
    <d v="2022-07-25T00:00:00"/>
    <s v="Bank Charges"/>
    <x v="3"/>
    <x v="2"/>
    <n v="2000"/>
    <n v="3520"/>
    <n v="0.56818181818181823"/>
    <x v="5"/>
  </r>
  <r>
    <d v="2022-07-25T00:00:00"/>
    <s v="6 pieces of pepper spray @50,000/="/>
    <x v="11"/>
    <x v="2"/>
    <n v="300000"/>
    <n v="3520"/>
    <n v="85.227272727272734"/>
    <x v="4"/>
  </r>
  <r>
    <d v="2022-07-25T00:00:00"/>
    <s v="3 kgs of sugar @4500"/>
    <x v="5"/>
    <x v="2"/>
    <n v="13500"/>
    <n v="3520"/>
    <n v="3.8352272727272729"/>
    <x v="4"/>
  </r>
  <r>
    <d v="2022-07-25T00:00:00"/>
    <s v="Office Milk"/>
    <x v="5"/>
    <x v="2"/>
    <n v="72000"/>
    <n v="3520"/>
    <n v="20.454545454545453"/>
    <x v="4"/>
  </r>
  <r>
    <d v="2022-07-25T00:00:00"/>
    <s v="Star café 250gram"/>
    <x v="5"/>
    <x v="2"/>
    <n v="14000"/>
    <n v="3520"/>
    <n v="3.9772727272727271"/>
    <x v="4"/>
  </r>
  <r>
    <d v="2022-07-25T00:00:00"/>
    <s v="Star café 250gram"/>
    <x v="5"/>
    <x v="2"/>
    <n v="14000"/>
    <n v="3520"/>
    <n v="3.9772727272727271"/>
    <x v="4"/>
  </r>
  <r>
    <d v="2022-07-25T00:00:00"/>
    <s v="Tea bags"/>
    <x v="5"/>
    <x v="2"/>
    <n v="37000"/>
    <n v="3520"/>
    <n v="10.511363636363637"/>
    <x v="4"/>
  </r>
  <r>
    <d v="2022-07-25T00:00:00"/>
    <s v="Elgon pride coffee"/>
    <x v="5"/>
    <x v="2"/>
    <n v="24000"/>
    <n v="3520"/>
    <n v="6.8181818181818183"/>
    <x v="4"/>
  </r>
  <r>
    <d v="2022-07-25T00:00:00"/>
    <s v="Bank Charges"/>
    <x v="3"/>
    <x v="2"/>
    <n v="20000"/>
    <n v="3520"/>
    <n v="5.6818181818181817"/>
    <x v="3"/>
  </r>
  <r>
    <d v="2022-07-25T00:00:00"/>
    <s v="Local Transport"/>
    <x v="0"/>
    <x v="0"/>
    <n v="10000"/>
    <n v="3520"/>
    <n v="2.8409090909090908"/>
    <x v="7"/>
  </r>
  <r>
    <d v="2022-07-25T00:00:00"/>
    <s v="Local Transport"/>
    <x v="0"/>
    <x v="0"/>
    <n v="10000"/>
    <n v="3520"/>
    <n v="2.8409090909090908"/>
    <x v="7"/>
  </r>
  <r>
    <d v="2022-07-25T00:00:00"/>
    <s v="Local Transport"/>
    <x v="0"/>
    <x v="1"/>
    <n v="8000"/>
    <n v="3520"/>
    <n v="2.2727272727272729"/>
    <x v="2"/>
  </r>
  <r>
    <d v="2022-07-25T00:00:00"/>
    <s v="Local Transport"/>
    <x v="0"/>
    <x v="1"/>
    <n v="15000"/>
    <n v="3520"/>
    <n v="4.2613636363636367"/>
    <x v="2"/>
  </r>
  <r>
    <d v="2022-07-25T00:00:00"/>
    <s v="Local Transport"/>
    <x v="0"/>
    <x v="1"/>
    <n v="15000"/>
    <n v="3520"/>
    <n v="4.2613636363636367"/>
    <x v="2"/>
  </r>
  <r>
    <d v="2022-07-25T00:00:00"/>
    <s v="Local Transport"/>
    <x v="0"/>
    <x v="1"/>
    <n v="5000"/>
    <n v="3520"/>
    <n v="1.4204545454545454"/>
    <x v="2"/>
  </r>
  <r>
    <d v="2022-07-25T00:00:00"/>
    <s v="Local Transport"/>
    <x v="0"/>
    <x v="1"/>
    <n v="10000"/>
    <n v="3520"/>
    <n v="2.8409090909090908"/>
    <x v="2"/>
  </r>
  <r>
    <d v="2022-07-25T00:00:00"/>
    <s v="Trust Building"/>
    <x v="1"/>
    <x v="1"/>
    <n v="10000"/>
    <n v="3520"/>
    <n v="2.8409090909090908"/>
    <x v="2"/>
  </r>
  <r>
    <d v="2022-07-25T00:00:00"/>
    <s v="Local Transport"/>
    <x v="0"/>
    <x v="1"/>
    <n v="20000"/>
    <n v="3520"/>
    <n v="5.6818181818181817"/>
    <x v="2"/>
  </r>
  <r>
    <d v="2022-07-25T00:00:00"/>
    <s v="Local Transport"/>
    <x v="0"/>
    <x v="1"/>
    <n v="20000"/>
    <n v="3520"/>
    <n v="5.6818181818181817"/>
    <x v="2"/>
  </r>
  <r>
    <d v="2022-07-25T00:00:00"/>
    <s v="Local Transport"/>
    <x v="0"/>
    <x v="1"/>
    <n v="10000"/>
    <n v="3520"/>
    <n v="2.8409090909090908"/>
    <x v="2"/>
  </r>
  <r>
    <d v="2022-07-25T00:00:00"/>
    <s v="Local Transport"/>
    <x v="0"/>
    <x v="3"/>
    <n v="6000"/>
    <n v="3520"/>
    <n v="1.7045454545454546"/>
    <x v="4"/>
  </r>
  <r>
    <d v="2022-07-25T00:00:00"/>
    <s v="Local Transport"/>
    <x v="0"/>
    <x v="3"/>
    <n v="4000"/>
    <n v="3520"/>
    <n v="1.1363636363636365"/>
    <x v="4"/>
  </r>
  <r>
    <d v="2022-07-25T00:00:00"/>
    <s v="Local Transport"/>
    <x v="0"/>
    <x v="3"/>
    <n v="2000"/>
    <n v="3520"/>
    <n v="0.56818181818181823"/>
    <x v="4"/>
  </r>
  <r>
    <d v="2022-07-25T00:00:00"/>
    <s v="Local Transport"/>
    <x v="0"/>
    <x v="3"/>
    <n v="4000"/>
    <n v="3520"/>
    <n v="1.1363636363636365"/>
    <x v="4"/>
  </r>
  <r>
    <d v="2022-07-25T00:00:00"/>
    <s v="Lydia's July salary"/>
    <x v="10"/>
    <x v="3"/>
    <n v="2935000"/>
    <n v="3520"/>
    <n v="833.80681818181813"/>
    <x v="3"/>
  </r>
  <r>
    <d v="2022-07-25T00:00:00"/>
    <s v="Bank Charges"/>
    <x v="3"/>
    <x v="2"/>
    <n v="2600"/>
    <n v="3520"/>
    <n v="0.73863636363636365"/>
    <x v="3"/>
  </r>
  <r>
    <d v="2022-07-26T00:00:00"/>
    <s v="Local Transport"/>
    <x v="0"/>
    <x v="0"/>
    <n v="10000"/>
    <n v="3520"/>
    <n v="2.8409090909090908"/>
    <x v="7"/>
  </r>
  <r>
    <d v="2022-07-26T00:00:00"/>
    <s v="Local Transport"/>
    <x v="0"/>
    <x v="0"/>
    <n v="10000"/>
    <n v="3520"/>
    <n v="2.8409090909090908"/>
    <x v="7"/>
  </r>
  <r>
    <d v="2022-07-26T00:00:00"/>
    <s v="Local Transport"/>
    <x v="0"/>
    <x v="0"/>
    <n v="8000"/>
    <n v="3520"/>
    <n v="2.2727272727272729"/>
    <x v="7"/>
  </r>
  <r>
    <d v="2022-07-26T00:00:00"/>
    <s v="Local Transport"/>
    <x v="0"/>
    <x v="0"/>
    <n v="7000"/>
    <n v="3520"/>
    <n v="1.9886363636363635"/>
    <x v="7"/>
  </r>
  <r>
    <d v="2022-07-26T00:00:00"/>
    <s v="Local Transport"/>
    <x v="0"/>
    <x v="0"/>
    <n v="10000"/>
    <n v="3520"/>
    <n v="2.8409090909090908"/>
    <x v="7"/>
  </r>
  <r>
    <d v="2022-07-26T00:00:00"/>
    <s v="Local Transport"/>
    <x v="0"/>
    <x v="0"/>
    <n v="8000"/>
    <n v="3520"/>
    <n v="2.2727272727272729"/>
    <x v="0"/>
  </r>
  <r>
    <d v="2022-07-26T00:00:00"/>
    <s v="Local Transport"/>
    <x v="0"/>
    <x v="0"/>
    <n v="6000"/>
    <n v="3520"/>
    <n v="1.7045454545454546"/>
    <x v="0"/>
  </r>
  <r>
    <d v="2022-07-26T00:00:00"/>
    <s v="Local Transport"/>
    <x v="0"/>
    <x v="0"/>
    <n v="6000"/>
    <n v="3520"/>
    <n v="1.7045454545454546"/>
    <x v="0"/>
  </r>
  <r>
    <d v="2022-07-26T00:00:00"/>
    <s v="Local Transport"/>
    <x v="0"/>
    <x v="1"/>
    <n v="8000"/>
    <n v="3520"/>
    <n v="2.2727272727272729"/>
    <x v="2"/>
  </r>
  <r>
    <d v="2022-07-26T00:00:00"/>
    <s v="Local Transport"/>
    <x v="0"/>
    <x v="1"/>
    <n v="15000"/>
    <n v="3520"/>
    <n v="4.2613636363636367"/>
    <x v="2"/>
  </r>
  <r>
    <d v="2022-07-26T00:00:00"/>
    <s v="Local Transport"/>
    <x v="0"/>
    <x v="1"/>
    <n v="15000"/>
    <n v="3520"/>
    <n v="4.2613636363636367"/>
    <x v="2"/>
  </r>
  <r>
    <d v="2022-07-26T00:00:00"/>
    <s v="Local Transport"/>
    <x v="0"/>
    <x v="1"/>
    <n v="3000"/>
    <n v="3520"/>
    <n v="0.85227272727272729"/>
    <x v="2"/>
  </r>
  <r>
    <d v="2022-07-26T00:00:00"/>
    <s v="Local Transport"/>
    <x v="0"/>
    <x v="1"/>
    <n v="8000"/>
    <n v="3520"/>
    <n v="2.2727272727272729"/>
    <x v="2"/>
  </r>
  <r>
    <d v="2022-07-26T00:00:00"/>
    <s v="Trust Building"/>
    <x v="1"/>
    <x v="1"/>
    <n v="5000"/>
    <n v="3520"/>
    <n v="1.4204545454545454"/>
    <x v="2"/>
  </r>
  <r>
    <d v="2022-07-26T00:00:00"/>
    <s v="Trust Building"/>
    <x v="1"/>
    <x v="1"/>
    <n v="5000"/>
    <n v="3520"/>
    <n v="1.4204545454545454"/>
    <x v="2"/>
  </r>
  <r>
    <d v="2022-07-26T00:00:00"/>
    <s v="Local Transport"/>
    <x v="0"/>
    <x v="1"/>
    <n v="20000"/>
    <n v="3520"/>
    <n v="5.6818181818181817"/>
    <x v="8"/>
  </r>
  <r>
    <d v="2022-07-26T00:00:00"/>
    <s v="Local Transport"/>
    <x v="0"/>
    <x v="1"/>
    <n v="6000"/>
    <n v="3520"/>
    <n v="1.7045454545454546"/>
    <x v="8"/>
  </r>
  <r>
    <d v="2022-07-26T00:00:00"/>
    <s v="Local Transport"/>
    <x v="0"/>
    <x v="1"/>
    <n v="6000"/>
    <n v="3520"/>
    <n v="1.7045454545454546"/>
    <x v="8"/>
  </r>
  <r>
    <d v="2022-07-26T00:00:00"/>
    <s v="Trust Building"/>
    <x v="1"/>
    <x v="1"/>
    <n v="4000"/>
    <n v="3520"/>
    <n v="1.1363636363636365"/>
    <x v="8"/>
  </r>
  <r>
    <d v="2022-07-26T00:00:00"/>
    <s v="Trust Building"/>
    <x v="1"/>
    <x v="1"/>
    <n v="4000"/>
    <n v="3520"/>
    <n v="1.1363636363636365"/>
    <x v="8"/>
  </r>
  <r>
    <d v="2022-07-27T00:00:00"/>
    <s v="Local Transport"/>
    <x v="0"/>
    <x v="0"/>
    <n v="10000"/>
    <n v="3520"/>
    <n v="2.8409090909090908"/>
    <x v="7"/>
  </r>
  <r>
    <d v="2022-07-27T00:00:00"/>
    <s v="Local Transport"/>
    <x v="0"/>
    <x v="0"/>
    <n v="10000"/>
    <n v="3520"/>
    <n v="2.8409090909090908"/>
    <x v="7"/>
  </r>
  <r>
    <d v="2022-07-27T00:00:00"/>
    <s v="Local Transport"/>
    <x v="0"/>
    <x v="0"/>
    <n v="10000"/>
    <n v="3520"/>
    <n v="2.8409090909090908"/>
    <x v="7"/>
  </r>
  <r>
    <d v="2022-07-27T00:00:00"/>
    <s v="Local Transport"/>
    <x v="0"/>
    <x v="0"/>
    <n v="10000"/>
    <n v="3520"/>
    <n v="2.8409090909090908"/>
    <x v="7"/>
  </r>
  <r>
    <d v="2022-07-27T00:00:00"/>
    <s v="Local Transport"/>
    <x v="0"/>
    <x v="1"/>
    <n v="8000"/>
    <n v="3520"/>
    <n v="2.2727272727272729"/>
    <x v="2"/>
  </r>
  <r>
    <d v="2022-07-27T00:00:00"/>
    <s v="Local Transport"/>
    <x v="0"/>
    <x v="1"/>
    <n v="20000"/>
    <n v="3520"/>
    <n v="5.6818181818181817"/>
    <x v="2"/>
  </r>
  <r>
    <d v="2022-07-27T00:00:00"/>
    <s v="Local Transport"/>
    <x v="0"/>
    <x v="1"/>
    <n v="20000"/>
    <n v="3520"/>
    <n v="5.6818181818181817"/>
    <x v="2"/>
  </r>
  <r>
    <d v="2022-07-27T00:00:00"/>
    <s v="Local Transport"/>
    <x v="0"/>
    <x v="1"/>
    <n v="7000"/>
    <n v="3520"/>
    <n v="1.9886363636363635"/>
    <x v="2"/>
  </r>
  <r>
    <d v="2022-07-27T00:00:00"/>
    <s v="Local Transport"/>
    <x v="0"/>
    <x v="1"/>
    <n v="8000"/>
    <n v="3520"/>
    <n v="2.2727272727272729"/>
    <x v="2"/>
  </r>
  <r>
    <d v="2022-07-27T00:00:00"/>
    <s v="Trust Building"/>
    <x v="1"/>
    <x v="1"/>
    <n v="5000"/>
    <n v="3520"/>
    <n v="1.4204545454545454"/>
    <x v="2"/>
  </r>
  <r>
    <d v="2022-07-27T00:00:00"/>
    <s v="Trust Building"/>
    <x v="1"/>
    <x v="1"/>
    <n v="5000"/>
    <n v="3520"/>
    <n v="1.4204545454545454"/>
    <x v="2"/>
  </r>
  <r>
    <d v="2022-07-27T00:00:00"/>
    <s v="Local Transport"/>
    <x v="0"/>
    <x v="1"/>
    <n v="20000"/>
    <n v="3520"/>
    <n v="5.6818181818181817"/>
    <x v="8"/>
  </r>
  <r>
    <d v="2022-07-27T00:00:00"/>
    <s v="Local Transport"/>
    <x v="0"/>
    <x v="1"/>
    <n v="8000"/>
    <n v="3520"/>
    <n v="2.2727272727272729"/>
    <x v="8"/>
  </r>
  <r>
    <d v="2022-07-27T00:00:00"/>
    <s v="Local Transport"/>
    <x v="0"/>
    <x v="1"/>
    <n v="8000"/>
    <n v="3520"/>
    <n v="2.2727272727272729"/>
    <x v="8"/>
  </r>
  <r>
    <d v="2022-07-27T00:00:00"/>
    <s v="Local Transport"/>
    <x v="0"/>
    <x v="1"/>
    <n v="3000"/>
    <n v="3520"/>
    <n v="0.85227272727272729"/>
    <x v="8"/>
  </r>
  <r>
    <d v="2022-07-27T00:00:00"/>
    <s v="Local Transport"/>
    <x v="0"/>
    <x v="1"/>
    <n v="5000"/>
    <n v="3520"/>
    <n v="1.4204545454545454"/>
    <x v="8"/>
  </r>
  <r>
    <d v="2022-07-27T00:00:00"/>
    <s v="Local Transport"/>
    <x v="0"/>
    <x v="1"/>
    <n v="10000"/>
    <n v="3520"/>
    <n v="2.8409090909090908"/>
    <x v="8"/>
  </r>
  <r>
    <d v="2022-07-27T00:00:00"/>
    <s v="Trust Building"/>
    <x v="1"/>
    <x v="1"/>
    <n v="4000"/>
    <n v="3520"/>
    <n v="1.1363636363636365"/>
    <x v="8"/>
  </r>
  <r>
    <d v="2022-07-27T00:00:00"/>
    <s v="Trust Building"/>
    <x v="1"/>
    <x v="1"/>
    <n v="4000"/>
    <n v="3520"/>
    <n v="1.1363636363636365"/>
    <x v="8"/>
  </r>
  <r>
    <d v="2022-07-27T00:00:00"/>
    <s v="Local Transport"/>
    <x v="0"/>
    <x v="0"/>
    <n v="7000"/>
    <n v="3520"/>
    <n v="1.9886363636363635"/>
    <x v="0"/>
  </r>
  <r>
    <d v="2022-07-27T00:00:00"/>
    <s v="Local Transport"/>
    <x v="0"/>
    <x v="0"/>
    <n v="10000"/>
    <n v="3520"/>
    <n v="2.8409090909090908"/>
    <x v="0"/>
  </r>
  <r>
    <d v="2022-07-27T00:00:00"/>
    <s v="Local Transport"/>
    <x v="0"/>
    <x v="0"/>
    <n v="8000"/>
    <n v="3520"/>
    <n v="2.2727272727272729"/>
    <x v="0"/>
  </r>
  <r>
    <d v="2022-07-28T00:00:00"/>
    <s v="Local Transport"/>
    <x v="0"/>
    <x v="0"/>
    <n v="8000"/>
    <n v="3520"/>
    <n v="2.2727272727272729"/>
    <x v="0"/>
  </r>
  <r>
    <d v="2022-07-28T00:00:00"/>
    <s v="Local Transport"/>
    <x v="0"/>
    <x v="0"/>
    <n v="10000"/>
    <n v="3520"/>
    <n v="2.8409090909090908"/>
    <x v="0"/>
  </r>
  <r>
    <d v="2022-07-28T00:00:00"/>
    <s v="Local Transport"/>
    <x v="0"/>
    <x v="0"/>
    <n v="7000"/>
    <n v="3520"/>
    <n v="1.9886363636363635"/>
    <x v="0"/>
  </r>
  <r>
    <d v="2022-07-28T00:00:00"/>
    <s v="Local Transport"/>
    <x v="0"/>
    <x v="0"/>
    <n v="10000"/>
    <n v="3520"/>
    <n v="2.8409090909090908"/>
    <x v="0"/>
  </r>
  <r>
    <d v="2022-07-28T00:00:00"/>
    <s v="Local Transport"/>
    <x v="0"/>
    <x v="0"/>
    <n v="8000"/>
    <n v="3520"/>
    <n v="2.2727272727272729"/>
    <x v="0"/>
  </r>
  <r>
    <d v="2022-07-28T00:00:00"/>
    <s v="Local Transport"/>
    <x v="0"/>
    <x v="0"/>
    <n v="10000"/>
    <n v="3520"/>
    <n v="2.8409090909090908"/>
    <x v="7"/>
  </r>
  <r>
    <d v="2022-07-28T00:00:00"/>
    <s v="Local Transport"/>
    <x v="0"/>
    <x v="0"/>
    <n v="10000"/>
    <n v="3520"/>
    <n v="2.8409090909090908"/>
    <x v="7"/>
  </r>
  <r>
    <d v="2022-07-28T00:00:00"/>
    <s v="Local Transport"/>
    <x v="0"/>
    <x v="0"/>
    <n v="10000"/>
    <n v="3520"/>
    <n v="2.8409090909090908"/>
    <x v="7"/>
  </r>
  <r>
    <d v="2022-07-28T00:00:00"/>
    <s v="Local Transport"/>
    <x v="0"/>
    <x v="0"/>
    <n v="7000"/>
    <n v="3520"/>
    <n v="1.9886363636363635"/>
    <x v="7"/>
  </r>
  <r>
    <d v="2022-07-28T00:00:00"/>
    <s v="Local Transport"/>
    <x v="0"/>
    <x v="0"/>
    <n v="10000"/>
    <n v="3520"/>
    <n v="2.8409090909090908"/>
    <x v="7"/>
  </r>
  <r>
    <d v="2022-07-28T00:00:00"/>
    <s v="Local Transport"/>
    <x v="0"/>
    <x v="1"/>
    <n v="8000"/>
    <n v="3520"/>
    <n v="2.2727272727272729"/>
    <x v="2"/>
  </r>
  <r>
    <d v="2022-07-28T00:00:00"/>
    <s v="Local Transport"/>
    <x v="0"/>
    <x v="1"/>
    <n v="15000"/>
    <n v="3520"/>
    <n v="4.2613636363636367"/>
    <x v="2"/>
  </r>
  <r>
    <d v="2022-07-28T00:00:00"/>
    <s v="Local Transport"/>
    <x v="0"/>
    <x v="1"/>
    <n v="15000"/>
    <n v="3520"/>
    <n v="4.2613636363636367"/>
    <x v="2"/>
  </r>
  <r>
    <d v="2022-07-28T00:00:00"/>
    <s v="Local Transport"/>
    <x v="0"/>
    <x v="1"/>
    <n v="16000"/>
    <n v="3520"/>
    <n v="4.5454545454545459"/>
    <x v="2"/>
  </r>
  <r>
    <d v="2022-07-28T00:00:00"/>
    <s v="Local Transport"/>
    <x v="0"/>
    <x v="1"/>
    <n v="8000"/>
    <n v="3520"/>
    <n v="2.2727272727272729"/>
    <x v="2"/>
  </r>
  <r>
    <d v="2022-07-28T00:00:00"/>
    <s v="Trust Building"/>
    <x v="1"/>
    <x v="1"/>
    <n v="5000"/>
    <n v="3520"/>
    <n v="1.4204545454545454"/>
    <x v="2"/>
  </r>
  <r>
    <d v="2022-07-28T00:00:00"/>
    <s v="Trust Building"/>
    <x v="1"/>
    <x v="1"/>
    <n v="5000"/>
    <n v="3520"/>
    <n v="1.4204545454545454"/>
    <x v="2"/>
  </r>
  <r>
    <d v="2022-07-28T00:00:00"/>
    <s v="Local Transport"/>
    <x v="0"/>
    <x v="3"/>
    <n v="6000"/>
    <n v="3520"/>
    <n v="1.7045454545454546"/>
    <x v="4"/>
  </r>
  <r>
    <d v="2022-07-28T00:00:00"/>
    <s v="Local Transport"/>
    <x v="0"/>
    <x v="3"/>
    <n v="7000"/>
    <n v="3520"/>
    <n v="1.9886363636363635"/>
    <x v="4"/>
  </r>
  <r>
    <d v="2022-07-28T00:00:00"/>
    <s v="Local Transport"/>
    <x v="0"/>
    <x v="3"/>
    <n v="7000"/>
    <n v="3520"/>
    <n v="1.9886363636363635"/>
    <x v="4"/>
  </r>
  <r>
    <d v="2022-07-28T00:00:00"/>
    <s v="Refreshment for David"/>
    <x v="8"/>
    <x v="3"/>
    <n v="9000"/>
    <n v="3520"/>
    <n v="2.5568181818181817"/>
    <x v="4"/>
  </r>
  <r>
    <d v="2022-07-28T00:00:00"/>
    <s v="Refreshment for Lydia"/>
    <x v="8"/>
    <x v="3"/>
    <n v="9000"/>
    <n v="3520"/>
    <n v="2.5568181818181817"/>
    <x v="4"/>
  </r>
  <r>
    <d v="2022-07-28T00:00:00"/>
    <s v="Local Transport"/>
    <x v="0"/>
    <x v="1"/>
    <n v="20000"/>
    <n v="3520"/>
    <n v="5.6818181818181817"/>
    <x v="8"/>
  </r>
  <r>
    <d v="2022-07-28T00:00:00"/>
    <s v="Local Transport"/>
    <x v="0"/>
    <x v="1"/>
    <n v="8000"/>
    <n v="3520"/>
    <n v="2.2727272727272729"/>
    <x v="8"/>
  </r>
  <r>
    <d v="2022-07-28T00:00:00"/>
    <s v="Local Transport"/>
    <x v="0"/>
    <x v="1"/>
    <n v="9000"/>
    <n v="3520"/>
    <n v="2.5568181818181817"/>
    <x v="8"/>
  </r>
  <r>
    <d v="2022-07-28T00:00:00"/>
    <s v="Trust Building"/>
    <x v="1"/>
    <x v="1"/>
    <n v="5000"/>
    <n v="3520"/>
    <n v="1.4204545454545454"/>
    <x v="8"/>
  </r>
  <r>
    <d v="2022-07-29T00:00:00"/>
    <s v="Local Transport"/>
    <x v="0"/>
    <x v="0"/>
    <n v="10000"/>
    <n v="3520"/>
    <n v="2.8409090909090908"/>
    <x v="7"/>
  </r>
  <r>
    <d v="2022-07-29T00:00:00"/>
    <s v="Local Transport"/>
    <x v="0"/>
    <x v="0"/>
    <n v="10000"/>
    <n v="3520"/>
    <n v="2.8409090909090908"/>
    <x v="7"/>
  </r>
  <r>
    <d v="2022-07-29T00:00:00"/>
    <s v="Local Transport"/>
    <x v="0"/>
    <x v="0"/>
    <n v="8000"/>
    <n v="3520"/>
    <n v="2.2727272727272729"/>
    <x v="7"/>
  </r>
  <r>
    <d v="2022-07-29T00:00:00"/>
    <s v="Local Transport"/>
    <x v="0"/>
    <x v="0"/>
    <n v="10000"/>
    <n v="3520"/>
    <n v="2.8409090909090908"/>
    <x v="7"/>
  </r>
  <r>
    <d v="2022-07-29T00:00:00"/>
    <s v="Local Transport"/>
    <x v="0"/>
    <x v="0"/>
    <n v="11000"/>
    <n v="3520"/>
    <n v="3.125"/>
    <x v="7"/>
  </r>
  <r>
    <d v="2022-07-29T00:00:00"/>
    <s v="Local Transport"/>
    <x v="0"/>
    <x v="0"/>
    <n v="10000"/>
    <n v="3520"/>
    <n v="2.8409090909090908"/>
    <x v="0"/>
  </r>
  <r>
    <d v="2022-07-29T00:00:00"/>
    <s v="Local Transport"/>
    <x v="0"/>
    <x v="0"/>
    <n v="10000"/>
    <n v="3520"/>
    <n v="2.8409090909090908"/>
    <x v="0"/>
  </r>
  <r>
    <d v="2022-07-29T00:00:00"/>
    <s v="Local Transport"/>
    <x v="0"/>
    <x v="0"/>
    <n v="6000"/>
    <n v="3520"/>
    <n v="1.7045454545454546"/>
    <x v="0"/>
  </r>
  <r>
    <d v="2022-07-29T00:00:00"/>
    <s v="Local Transport"/>
    <x v="0"/>
    <x v="0"/>
    <n v="10000"/>
    <n v="3520"/>
    <n v="2.8409090909090908"/>
    <x v="0"/>
  </r>
  <r>
    <d v="2022-07-29T00:00:00"/>
    <s v="Local Transport"/>
    <x v="0"/>
    <x v="0"/>
    <n v="10000"/>
    <n v="3520"/>
    <n v="2.8409090909090908"/>
    <x v="0"/>
  </r>
  <r>
    <d v="2022-07-29T00:00:00"/>
    <s v="Local Transport"/>
    <x v="0"/>
    <x v="1"/>
    <n v="20000"/>
    <n v="3520"/>
    <n v="5.6818181818181817"/>
    <x v="2"/>
  </r>
  <r>
    <d v="2022-07-29T00:00:00"/>
    <s v="Local Transport"/>
    <x v="0"/>
    <x v="1"/>
    <n v="20000"/>
    <n v="3520"/>
    <n v="5.6818181818181817"/>
    <x v="2"/>
  </r>
  <r>
    <d v="2022-07-29T00:00:00"/>
    <s v="Local Transport"/>
    <x v="0"/>
    <x v="1"/>
    <n v="9000"/>
    <n v="3520"/>
    <n v="2.5568181818181817"/>
    <x v="2"/>
  </r>
  <r>
    <d v="2022-07-29T00:00:00"/>
    <s v="Local Transport"/>
    <x v="0"/>
    <x v="1"/>
    <n v="8000"/>
    <n v="3520"/>
    <n v="2.2727272727272729"/>
    <x v="2"/>
  </r>
  <r>
    <d v="2022-07-29T00:00:00"/>
    <s v="Trust Building"/>
    <x v="1"/>
    <x v="1"/>
    <n v="5000"/>
    <n v="3520"/>
    <n v="1.4204545454545454"/>
    <x v="2"/>
  </r>
  <r>
    <d v="2022-07-29T00:00:00"/>
    <s v="Trust Building"/>
    <x v="1"/>
    <x v="1"/>
    <n v="5000"/>
    <n v="3520"/>
    <n v="1.4204545454545454"/>
    <x v="2"/>
  </r>
  <r>
    <d v="2022-07-29T00:00:00"/>
    <s v="Local Transport"/>
    <x v="0"/>
    <x v="1"/>
    <n v="10000"/>
    <n v="3520"/>
    <n v="2.8409090909090908"/>
    <x v="8"/>
  </r>
  <r>
    <d v="2022-07-29T00:00:00"/>
    <s v="Local Transport"/>
    <x v="0"/>
    <x v="1"/>
    <n v="10000"/>
    <n v="3520"/>
    <n v="2.8409090909090908"/>
    <x v="8"/>
  </r>
  <r>
    <d v="2022-07-29T00:00:00"/>
    <s v="July cleaner's salary"/>
    <x v="2"/>
    <x v="2"/>
    <n v="200000"/>
    <n v="3520"/>
    <n v="56.81818181818182"/>
    <x v="4"/>
  </r>
  <r>
    <d v="2022-09-30T00:00:00"/>
    <s v="Whole chicken"/>
    <x v="10"/>
    <x v="4"/>
    <n v="50000"/>
    <n v="3520"/>
    <n v="14.204545454545455"/>
    <x v="4"/>
  </r>
  <r>
    <d v="2022-07-30T00:00:00"/>
    <s v="Karibu plater for 5 people"/>
    <x v="10"/>
    <x v="4"/>
    <n v="180000"/>
    <n v="3520"/>
    <n v="51.136363636363633"/>
    <x v="4"/>
  </r>
  <r>
    <d v="2022-07-30T00:00:00"/>
    <s v="Take away bags"/>
    <x v="10"/>
    <x v="4"/>
    <n v="4000"/>
    <n v="3520"/>
    <n v="1.1363636363636365"/>
    <x v="4"/>
  </r>
  <r>
    <d v="2022-07-30T00:00:00"/>
    <s v="5 Pick &amp; peel packs @10,000"/>
    <x v="10"/>
    <x v="4"/>
    <n v="50000"/>
    <n v="3520"/>
    <n v="14.204545454545455"/>
    <x v="4"/>
  </r>
  <r>
    <d v="2022-07-30T00:00:00"/>
    <s v="Local Transport"/>
    <x v="0"/>
    <x v="3"/>
    <n v="2000"/>
    <n v="3520"/>
    <n v="0.56818181818181823"/>
    <x v="4"/>
  </r>
  <r>
    <d v="2022-07-30T00:00:00"/>
    <s v="Local Transport"/>
    <x v="0"/>
    <x v="3"/>
    <n v="4000"/>
    <n v="3520"/>
    <n v="1.1363636363636365"/>
    <x v="4"/>
  </r>
  <r>
    <d v="2022-07-30T00:00:00"/>
    <s v="Local Transport"/>
    <x v="0"/>
    <x v="1"/>
    <n v="10000"/>
    <n v="3520"/>
    <n v="2.8409090909090908"/>
    <x v="2"/>
  </r>
  <r>
    <d v="2022-07-30T00:00:00"/>
    <s v="Local Transport"/>
    <x v="0"/>
    <x v="1"/>
    <n v="10000"/>
    <n v="3520"/>
    <n v="2.8409090909090908"/>
    <x v="2"/>
  </r>
  <r>
    <d v="2022-07-30T00:00:00"/>
    <s v="Local Transport"/>
    <x v="0"/>
    <x v="0"/>
    <n v="10000"/>
    <n v="3520"/>
    <n v="2.8409090909090908"/>
    <x v="0"/>
  </r>
  <r>
    <d v="2022-07-30T00:00:00"/>
    <s v="Local Transport"/>
    <x v="0"/>
    <x v="0"/>
    <n v="10000"/>
    <n v="3520"/>
    <n v="2.8409090909090908"/>
    <x v="0"/>
  </r>
  <r>
    <d v="2022-07-30T00:00:00"/>
    <s v="Local Transport"/>
    <x v="0"/>
    <x v="1"/>
    <n v="10000"/>
    <n v="3520"/>
    <n v="2.8409090909090908"/>
    <x v="8"/>
  </r>
  <r>
    <d v="2022-07-30T00:00:00"/>
    <s v="Local Transport"/>
    <x v="0"/>
    <x v="1"/>
    <n v="10000"/>
    <n v="3520"/>
    <n v="2.8409090909090908"/>
    <x v="8"/>
  </r>
  <r>
    <d v="2022-07-30T00:00:00"/>
    <s v="Local Transport"/>
    <x v="0"/>
    <x v="0"/>
    <n v="10000"/>
    <n v="3520"/>
    <n v="2.8409090909090908"/>
    <x v="7"/>
  </r>
  <r>
    <d v="2022-07-30T00:00:00"/>
    <s v="Local Transport"/>
    <x v="0"/>
    <x v="0"/>
    <n v="10000"/>
    <n v="3520"/>
    <n v="2.8409090909090908"/>
    <x v="7"/>
  </r>
  <r>
    <d v="2022-07-30T00:00:00"/>
    <s v="Airtime for Lydia"/>
    <x v="4"/>
    <x v="3"/>
    <n v="5000"/>
    <n v="3520"/>
    <n v="1.4204545454545454"/>
    <x v="4"/>
  </r>
  <r>
    <d v="2022-07-30T00:00:00"/>
    <s v="Airtime for i98"/>
    <x v="4"/>
    <x v="1"/>
    <n v="10000"/>
    <n v="3520"/>
    <n v="2.8409090909090908"/>
    <x v="8"/>
  </r>
  <r>
    <d v="2022-07-30T00:00:00"/>
    <s v="Airtime for i35"/>
    <x v="4"/>
    <x v="1"/>
    <n v="15000"/>
    <n v="3520"/>
    <n v="4.2613636363636367"/>
    <x v="2"/>
  </r>
  <r>
    <m/>
    <m/>
    <x v="12"/>
    <x v="5"/>
    <m/>
    <n v="3520"/>
    <n v="0"/>
    <x v="9"/>
  </r>
</pivotCacheRecords>
</file>

<file path=xl/pivotCache/pivotCacheRecords2.xml><?xml version="1.0" encoding="utf-8"?>
<pivotCacheRecords xmlns="http://schemas.openxmlformats.org/spreadsheetml/2006/main" xmlns:r="http://schemas.openxmlformats.org/officeDocument/2006/relationships" count="15">
  <r>
    <d v="2022-07-01T00:00:00"/>
    <s v="Balance from June.2022"/>
    <m/>
    <m/>
    <m/>
    <m/>
    <n v="0"/>
    <x v="0"/>
  </r>
  <r>
    <d v="2022-07-05T00:00:00"/>
    <s v="Mission Budget for 2 weeks"/>
    <s v="Advance"/>
    <s v="Management"/>
    <m/>
    <n v="240000"/>
    <n v="240000"/>
    <x v="0"/>
  </r>
  <r>
    <d v="2022-07-05T00:00:00"/>
    <s v="Airtime for Lydia"/>
    <s v="Telephone"/>
    <s v="Management"/>
    <n v="60000"/>
    <m/>
    <n v="180000"/>
    <x v="1"/>
  </r>
  <r>
    <d v="2022-07-05T00:00:00"/>
    <s v="Airtime for i35"/>
    <s v="Telephone"/>
    <s v="Investigations"/>
    <n v="50000"/>
    <m/>
    <n v="130000"/>
    <x v="2"/>
  </r>
  <r>
    <d v="2022-07-05T00:00:00"/>
    <s v="Airtime for Grace"/>
    <s v="Telephone"/>
    <s v="Legal"/>
    <n v="40000"/>
    <m/>
    <n v="90000"/>
    <x v="3"/>
  </r>
  <r>
    <d v="2022-07-05T00:00:00"/>
    <s v="Airtime for i5 for week 3 &amp; 4 of june"/>
    <s v="Telephone"/>
    <s v="Investigations"/>
    <n v="40000"/>
    <m/>
    <n v="50000"/>
    <x v="4"/>
  </r>
  <r>
    <d v="2022-07-21T00:00:00"/>
    <s v="Mission Budget for 2 weeks"/>
    <s v="Advance"/>
    <s v="Management"/>
    <m/>
    <n v="240000"/>
    <n v="290000"/>
    <x v="0"/>
  </r>
  <r>
    <d v="2022-07-21T00:00:00"/>
    <s v="Airtime for Lydia"/>
    <s v="Telephone"/>
    <s v="Management"/>
    <n v="60000"/>
    <m/>
    <n v="230000"/>
    <x v="1"/>
  </r>
  <r>
    <d v="2022-07-21T00:00:00"/>
    <s v="Airtime for i35"/>
    <s v="Telephone"/>
    <s v="Investigations"/>
    <n v="60000"/>
    <m/>
    <n v="170000"/>
    <x v="2"/>
  </r>
  <r>
    <d v="2022-07-21T00:00:00"/>
    <s v="Airtime for Grace"/>
    <s v="Telephone"/>
    <s v="Legal"/>
    <n v="40000"/>
    <m/>
    <n v="130000"/>
    <x v="3"/>
  </r>
  <r>
    <d v="2022-07-21T00:00:00"/>
    <s v="Airtime for i98"/>
    <s v="Telephone"/>
    <s v="Investigations"/>
    <n v="60000"/>
    <m/>
    <n v="70000"/>
    <x v="5"/>
  </r>
  <r>
    <d v="2022-07-21T00:00:00"/>
    <s v="Airtime for  Edris"/>
    <s v="Telephone"/>
    <s v="Legal"/>
    <n v="40000"/>
    <m/>
    <n v="30000"/>
    <x v="6"/>
  </r>
  <r>
    <d v="2022-07-30T00:00:00"/>
    <s v="Airtime for Lydia"/>
    <s v="Telephone"/>
    <s v="Management"/>
    <n v="5000"/>
    <m/>
    <n v="25000"/>
    <x v="1"/>
  </r>
  <r>
    <d v="2022-07-30T00:00:00"/>
    <s v="Airtime for i98"/>
    <s v="Telephone"/>
    <s v="Investigations"/>
    <n v="10000"/>
    <m/>
    <n v="15000"/>
    <x v="5"/>
  </r>
  <r>
    <d v="2022-07-30T00:00:00"/>
    <s v="Airtime for i35"/>
    <s v="Telephone"/>
    <s v="Investigations"/>
    <n v="15000"/>
    <m/>
    <n v="0"/>
    <x v="2"/>
  </r>
</pivotCacheRecords>
</file>

<file path=xl/pivotCache/pivotCacheRecords3.xml><?xml version="1.0" encoding="utf-8"?>
<pivotCacheRecords xmlns="http://schemas.openxmlformats.org/spreadsheetml/2006/main" xmlns:r="http://schemas.openxmlformats.org/officeDocument/2006/relationships" count="100">
  <r>
    <d v="2022-07-01T00:00:00"/>
    <s v="Cash box June . 22"/>
    <m/>
    <m/>
    <m/>
    <m/>
    <n v="1494286"/>
    <x v="0"/>
  </r>
  <r>
    <d v="2022-07-01T00:00:00"/>
    <s v="Mission Budget for one day"/>
    <s v="Advance"/>
    <s v="Legal"/>
    <n v="10000"/>
    <m/>
    <n v="1484286"/>
    <x v="1"/>
  </r>
  <r>
    <d v="2022-07-01T00:00:00"/>
    <s v="Mission Budget for one day"/>
    <s v="Advance"/>
    <s v="Investigations"/>
    <n v="60000"/>
    <m/>
    <n v="1424286"/>
    <x v="2"/>
  </r>
  <r>
    <d v="2022-07-01T00:00:00"/>
    <s v="Mission Budget for one day"/>
    <s v="Advance"/>
    <s v="Investigations"/>
    <n v="66000"/>
    <m/>
    <n v="1358286"/>
    <x v="3"/>
  </r>
  <r>
    <d v="2022-07-01T00:00:00"/>
    <s v="Reimbursement to the project"/>
    <s v="Advance"/>
    <s v="Investigations"/>
    <m/>
    <n v="4000"/>
    <n v="1362286"/>
    <x v="3"/>
  </r>
  <r>
    <d v="2022-07-04T00:00:00"/>
    <s v="Reimbursement to the project"/>
    <s v="Advance"/>
    <s v="Investigations"/>
    <m/>
    <n v="2000"/>
    <n v="1364286"/>
    <x v="3"/>
  </r>
  <r>
    <d v="2022-07-04T00:00:00"/>
    <s v="Mission Budget for one day"/>
    <s v="Advance"/>
    <s v="Investigations"/>
    <n v="76000"/>
    <m/>
    <n v="1288286"/>
    <x v="3"/>
  </r>
  <r>
    <d v="2022-07-04T00:00:00"/>
    <s v="Mission Budget for one day"/>
    <s v="Advance"/>
    <s v="Legal"/>
    <n v="50000"/>
    <m/>
    <n v="1238286"/>
    <x v="1"/>
  </r>
  <r>
    <d v="2022-07-05T00:00:00"/>
    <s v="Mission Budget for one day"/>
    <s v="Advance"/>
    <s v="Investigations"/>
    <n v="69000"/>
    <m/>
    <n v="1169286"/>
    <x v="3"/>
  </r>
  <r>
    <d v="2022-07-05T00:00:00"/>
    <s v="Mission Budget for one day"/>
    <s v="Advance"/>
    <s v="Legal"/>
    <n v="10000"/>
    <m/>
    <n v="1159286"/>
    <x v="1"/>
  </r>
  <r>
    <d v="2022-07-05T00:00:00"/>
    <s v="Mission Budget for one day"/>
    <s v="Advance"/>
    <s v="Management"/>
    <n v="240000"/>
    <m/>
    <n v="919286"/>
    <x v="4"/>
  </r>
  <r>
    <d v="2022-07-05T00:00:00"/>
    <s v="Mission Budget for one day"/>
    <s v="Advance"/>
    <s v="Management"/>
    <n v="28000"/>
    <m/>
    <n v="891286"/>
    <x v="5"/>
  </r>
  <r>
    <d v="2022-07-05T00:00:00"/>
    <s v="Mission Budget for one day"/>
    <s v="Advance"/>
    <s v="Management"/>
    <n v="27000"/>
    <m/>
    <n v="864286"/>
    <x v="5"/>
  </r>
  <r>
    <d v="2022-07-05T00:00:00"/>
    <s v="Internal Transfer"/>
    <m/>
    <m/>
    <m/>
    <n v="1286000"/>
    <n v="2150286"/>
    <x v="0"/>
  </r>
  <r>
    <d v="2022-07-05T00:00:00"/>
    <s v="Reimbursement to the project"/>
    <s v="Advance"/>
    <s v="Management"/>
    <m/>
    <n v="12000"/>
    <n v="2162286"/>
    <x v="5"/>
  </r>
  <r>
    <d v="2022-07-05T00:00:00"/>
    <s v="Reimbursement to the project"/>
    <s v="Advance"/>
    <s v="Legal"/>
    <m/>
    <n v="15000"/>
    <n v="2177286"/>
    <x v="1"/>
  </r>
  <r>
    <d v="2022-07-06T00:00:00"/>
    <s v="Reimbursement to the project"/>
    <s v="Advance"/>
    <s v="Management"/>
    <m/>
    <n v="5000"/>
    <n v="2182286"/>
    <x v="5"/>
  </r>
  <r>
    <d v="2022-07-06T00:00:00"/>
    <s v="Mission Budget for one day"/>
    <s v="Advance"/>
    <s v="Investigations"/>
    <n v="77000"/>
    <m/>
    <n v="2105286"/>
    <x v="3"/>
  </r>
  <r>
    <d v="2022-07-06T00:00:00"/>
    <s v="Mission Budget for one day"/>
    <s v="Advance"/>
    <s v="Legal"/>
    <n v="21000"/>
    <m/>
    <n v="2084286"/>
    <x v="1"/>
  </r>
  <r>
    <d v="2022-07-07T00:00:00"/>
    <s v="Reimbursement to the project"/>
    <s v="Advance"/>
    <s v="Investigations"/>
    <m/>
    <n v="2000"/>
    <n v="2086286"/>
    <x v="3"/>
  </r>
  <r>
    <d v="2022-07-07T00:00:00"/>
    <s v="Mission Budget for one day"/>
    <s v="Advance"/>
    <s v="Investigations"/>
    <n v="75000"/>
    <m/>
    <n v="2011286"/>
    <x v="3"/>
  </r>
  <r>
    <d v="2022-07-08T00:00:00"/>
    <s v="Reimbursement to i35"/>
    <s v="Advance"/>
    <s v="Investigations"/>
    <n v="3000"/>
    <m/>
    <n v="2008286"/>
    <x v="3"/>
  </r>
  <r>
    <d v="2022-07-08T00:00:00"/>
    <s v="Mission Budget for one day"/>
    <s v="Advance"/>
    <s v="Investigations"/>
    <n v="76000"/>
    <m/>
    <n v="1932286"/>
    <x v="3"/>
  </r>
  <r>
    <d v="2022-07-08T00:00:00"/>
    <s v="Mission Budget for one day"/>
    <s v="Advance"/>
    <s v="Legal"/>
    <n v="35000"/>
    <m/>
    <n v="1897286"/>
    <x v="1"/>
  </r>
  <r>
    <d v="2022-07-09T00:00:00"/>
    <s v="Reimbursement to the project"/>
    <s v="Advance"/>
    <s v="Investigations"/>
    <m/>
    <n v="3000"/>
    <n v="1900286"/>
    <x v="3"/>
  </r>
  <r>
    <d v="2022-07-09T00:00:00"/>
    <s v="Reimbursement to the project"/>
    <s v="Advance"/>
    <s v="Legal"/>
    <m/>
    <n v="5000"/>
    <n v="1905286"/>
    <x v="1"/>
  </r>
  <r>
    <d v="2022-07-09T00:00:00"/>
    <s v="Mission Budget for one day"/>
    <s v="Advance"/>
    <s v="Investigations"/>
    <n v="50000"/>
    <m/>
    <n v="1855286"/>
    <x v="3"/>
  </r>
  <r>
    <d v="2022-07-11T00:00:00"/>
    <s v="Mission Budget for one day"/>
    <s v="Advance"/>
    <s v="Investigations"/>
    <n v="62000"/>
    <m/>
    <n v="1793286"/>
    <x v="3"/>
  </r>
  <r>
    <d v="2022-07-11T00:00:00"/>
    <s v="Mission Budget for one day"/>
    <s v="Advance"/>
    <s v="Legal"/>
    <n v="20000"/>
    <m/>
    <n v="1773286"/>
    <x v="1"/>
  </r>
  <r>
    <d v="2022-07-12T00:00:00"/>
    <s v="Reimbursement to the project"/>
    <s v="Advance"/>
    <s v="Legal"/>
    <m/>
    <n v="5000"/>
    <n v="1778286"/>
    <x v="1"/>
  </r>
  <r>
    <d v="2022-07-12T00:00:00"/>
    <s v="Mission Budget for one day"/>
    <s v="Advance"/>
    <s v="Investigations"/>
    <n v="65000"/>
    <m/>
    <n v="1713286"/>
    <x v="3"/>
  </r>
  <r>
    <d v="2022-07-12T00:00:00"/>
    <s v="Mission Budget for one day"/>
    <s v="Advance"/>
    <s v="Legal"/>
    <n v="40000"/>
    <m/>
    <n v="1673286"/>
    <x v="1"/>
  </r>
  <r>
    <d v="2022-07-13T00:00:00"/>
    <s v="Mission Budget for one day"/>
    <s v="Advance"/>
    <s v="Investigations"/>
    <n v="76000"/>
    <m/>
    <n v="1597286"/>
    <x v="3"/>
  </r>
  <r>
    <d v="2022-07-13T00:00:00"/>
    <s v="Reimbursement to the project"/>
    <s v="Advance"/>
    <s v="Legal"/>
    <m/>
    <n v="10000"/>
    <n v="1607286"/>
    <x v="1"/>
  </r>
  <r>
    <d v="2022-07-14T00:00:00"/>
    <s v="Reimbursement to the project"/>
    <s v="Advance"/>
    <s v="Investigations"/>
    <m/>
    <n v="2000"/>
    <n v="1609286"/>
    <x v="3"/>
  </r>
  <r>
    <d v="2022-07-14T00:00:00"/>
    <s v="Mission Budget for one day"/>
    <s v="Advance"/>
    <s v="Legal"/>
    <n v="51000"/>
    <m/>
    <n v="1558286"/>
    <x v="1"/>
  </r>
  <r>
    <d v="2022-07-14T00:00:00"/>
    <s v="Mission Budget for one day"/>
    <s v="Advance"/>
    <s v="Investigations"/>
    <n v="72000"/>
    <m/>
    <n v="1486286"/>
    <x v="3"/>
  </r>
  <r>
    <d v="2022-07-14T00:00:00"/>
    <s v="Mission Budget for one day"/>
    <s v="Advance"/>
    <s v="Management"/>
    <n v="319000"/>
    <m/>
    <n v="1167286"/>
    <x v="5"/>
  </r>
  <r>
    <d v="2022-07-14T00:00:00"/>
    <s v="Mission Budget for one day"/>
    <s v="Advance"/>
    <s v="Management"/>
    <n v="10000"/>
    <m/>
    <n v="1157286"/>
    <x v="5"/>
  </r>
  <r>
    <d v="2022-07-15T00:00:00"/>
    <s v="Reimbursement to the project"/>
    <s v="Advance"/>
    <s v="Legal"/>
    <m/>
    <n v="1000"/>
    <n v="1158286"/>
    <x v="1"/>
  </r>
  <r>
    <d v="2022-07-15T00:00:00"/>
    <s v="Reimbursement to the project"/>
    <s v="Advance"/>
    <s v="Management"/>
    <m/>
    <n v="3000"/>
    <n v="1161286"/>
    <x v="5"/>
  </r>
  <r>
    <d v="2022-07-18T00:00:00"/>
    <s v="Mission Budget for one day"/>
    <s v="Advance"/>
    <s v="Investigations"/>
    <n v="53000"/>
    <m/>
    <n v="1108286"/>
    <x v="3"/>
  </r>
  <r>
    <d v="2022-07-18T00:00:00"/>
    <s v="Mission Budget for one day"/>
    <s v="Advance"/>
    <s v="Investigations"/>
    <n v="45000"/>
    <m/>
    <n v="1063286"/>
    <x v="3"/>
  </r>
  <r>
    <d v="2022-07-19T00:00:00"/>
    <s v="Mission Budget for one day"/>
    <s v="Advance"/>
    <s v="Investigations"/>
    <n v="62000"/>
    <m/>
    <n v="1001286"/>
    <x v="3"/>
  </r>
  <r>
    <d v="2022-07-19T00:00:00"/>
    <s v="Mission Budget for one day"/>
    <s v="Advance"/>
    <s v="Management"/>
    <n v="37000"/>
    <m/>
    <n v="964286"/>
    <x v="5"/>
  </r>
  <r>
    <d v="2022-07-20T00:00:00"/>
    <s v="Mission Budget for one day"/>
    <s v="Advance"/>
    <s v="Investigations"/>
    <n v="66000"/>
    <m/>
    <n v="898286"/>
    <x v="3"/>
  </r>
  <r>
    <d v="2022-07-21T00:00:00"/>
    <s v="Mission Budget for one day"/>
    <s v="Advance"/>
    <s v="Investigations"/>
    <n v="74000"/>
    <m/>
    <n v="824286"/>
    <x v="3"/>
  </r>
  <r>
    <d v="2022-07-21T00:00:00"/>
    <s v="Mission Budget for one day"/>
    <s v="Advance"/>
    <s v="Legal"/>
    <n v="11500"/>
    <m/>
    <n v="812786"/>
    <x v="6"/>
  </r>
  <r>
    <d v="2022-07-21T00:00:00"/>
    <s v="Mission Budget for one day"/>
    <s v="Advance"/>
    <s v="Legal"/>
    <n v="40000"/>
    <m/>
    <n v="772786"/>
    <x v="7"/>
  </r>
  <r>
    <d v="2022-07-21T00:00:00"/>
    <s v="Mission Budget for one day"/>
    <s v="Advance"/>
    <s v="Management"/>
    <n v="240000"/>
    <m/>
    <n v="532786"/>
    <x v="4"/>
  </r>
  <r>
    <d v="2022-07-21T00:00:00"/>
    <s v="Mission Budget for one day"/>
    <s v="Advance"/>
    <s v="Management"/>
    <n v="50000"/>
    <m/>
    <n v="482786"/>
    <x v="5"/>
  </r>
  <r>
    <d v="2022-07-22T00:00:00"/>
    <s v="Reimbursement to the i35"/>
    <s v="Advance"/>
    <s v="Investigations"/>
    <n v="5000"/>
    <m/>
    <n v="477786"/>
    <x v="3"/>
  </r>
  <r>
    <d v="2022-07-22T00:00:00"/>
    <s v="Mission Budget for one day"/>
    <s v="Advance"/>
    <s v="Investigations"/>
    <n v="71000"/>
    <m/>
    <n v="406786"/>
    <x v="3"/>
  </r>
  <r>
    <d v="2022-07-22T00:00:00"/>
    <s v="Mission Budget for one day"/>
    <s v="Advance"/>
    <s v="Investigations"/>
    <n v="70000"/>
    <m/>
    <n v="336786"/>
    <x v="7"/>
  </r>
  <r>
    <d v="2022-07-22T00:00:00"/>
    <s v="Mission Budget for one day"/>
    <s v="Advance"/>
    <s v="Legal"/>
    <n v="20000"/>
    <m/>
    <n v="316786"/>
    <x v="6"/>
  </r>
  <r>
    <d v="2022-07-22T00:00:00"/>
    <s v="Mission Budget for one day"/>
    <s v="Advance"/>
    <s v="Management"/>
    <n v="61000"/>
    <m/>
    <n v="255786"/>
    <x v="5"/>
  </r>
  <r>
    <d v="2022-07-22T00:00:00"/>
    <s v="Mission Budget for one day"/>
    <s v="Advance"/>
    <s v="Investigations"/>
    <n v="50000"/>
    <m/>
    <n v="205786"/>
    <x v="3"/>
  </r>
  <r>
    <d v="2022-07-22T00:00:00"/>
    <s v="Reimbursement to Edris"/>
    <s v="Advance"/>
    <s v="Legal"/>
    <n v="1000"/>
    <m/>
    <n v="204786"/>
    <x v="6"/>
  </r>
  <r>
    <d v="2022-07-25T00:00:00"/>
    <s v="Reimbursement to the project"/>
    <s v="Advance"/>
    <s v="Management"/>
    <m/>
    <n v="61000"/>
    <n v="265786"/>
    <x v="5"/>
  </r>
  <r>
    <d v="2022-06-25T00:00:00"/>
    <s v="Mission Budget for one day"/>
    <s v="Advance"/>
    <s v="Legal"/>
    <n v="20000"/>
    <m/>
    <n v="245786"/>
    <x v="6"/>
  </r>
  <r>
    <d v="2022-07-25T00:00:00"/>
    <s v="Mission Budget for one day"/>
    <s v="Advance"/>
    <s v="Investigations"/>
    <n v="62000"/>
    <m/>
    <n v="183786"/>
    <x v="3"/>
  </r>
  <r>
    <d v="2022-07-25T00:00:00"/>
    <s v="Mission Budget for one day"/>
    <s v="Advance"/>
    <s v="Investigations"/>
    <n v="50000"/>
    <m/>
    <n v="133786"/>
    <x v="3"/>
  </r>
  <r>
    <d v="2022-07-25T00:00:00"/>
    <s v="Mission Budget for one day"/>
    <s v="Advance"/>
    <s v="Management"/>
    <n v="32000"/>
    <m/>
    <n v="101786"/>
    <x v="5"/>
  </r>
  <r>
    <d v="2022-07-25T00:00:00"/>
    <s v="Reimbursement to the project"/>
    <s v="Advance"/>
    <s v="Investigations"/>
    <m/>
    <n v="2000"/>
    <n v="103786"/>
    <x v="3"/>
  </r>
  <r>
    <d v="2022-07-25T00:00:00"/>
    <s v="Cash withdraw chq: 191"/>
    <s v="Internal Transfer"/>
    <m/>
    <m/>
    <n v="3542000"/>
    <n v="3645786"/>
    <x v="0"/>
  </r>
  <r>
    <d v="2022-07-25T00:00:00"/>
    <s v="Reimbursement to the project"/>
    <s v="Advance"/>
    <s v="Management"/>
    <m/>
    <n v="16000"/>
    <n v="3661786"/>
    <x v="5"/>
  </r>
  <r>
    <d v="2022-07-25T00:00:00"/>
    <s v="Mission Budget for one day"/>
    <s v="Advance"/>
    <s v="Management"/>
    <n v="330000"/>
    <m/>
    <n v="3331786"/>
    <x v="5"/>
  </r>
  <r>
    <d v="2022-07-25T00:00:00"/>
    <s v="Mission Budget for one day"/>
    <s v="Advance"/>
    <s v="Management"/>
    <n v="152000"/>
    <m/>
    <n v="3179786"/>
    <x v="5"/>
  </r>
  <r>
    <d v="2022-07-25T00:00:00"/>
    <s v="Reimbursement to the project"/>
    <s v="Advance"/>
    <s v="Management"/>
    <m/>
    <m/>
    <n v="3179786"/>
    <x v="5"/>
  </r>
  <r>
    <d v="2022-07-26T00:00:00"/>
    <s v="Reimbursement to the project"/>
    <s v="Advance"/>
    <s v="Investigations"/>
    <m/>
    <n v="8000"/>
    <n v="3187786"/>
    <x v="7"/>
  </r>
  <r>
    <d v="2022-07-26T00:00:00"/>
    <s v="Mission Budget for one day"/>
    <s v="Advance"/>
    <s v="Legal"/>
    <n v="50000"/>
    <m/>
    <n v="3137786"/>
    <x v="6"/>
  </r>
  <r>
    <d v="2022-07-26T00:00:00"/>
    <s v="Mission Budget for one day"/>
    <s v="Advance"/>
    <s v="Legal"/>
    <n v="30000"/>
    <m/>
    <n v="3107786"/>
    <x v="1"/>
  </r>
  <r>
    <d v="2022-07-26T00:00:00"/>
    <s v="Mission Budget for one day"/>
    <s v="Advance"/>
    <s v="Investigations"/>
    <n v="62000"/>
    <m/>
    <n v="3045786"/>
    <x v="3"/>
  </r>
  <r>
    <d v="2022-07-26T00:00:00"/>
    <s v="Mission Budget for one day"/>
    <s v="Advance"/>
    <s v="Investigations"/>
    <n v="69000"/>
    <m/>
    <n v="2976786"/>
    <x v="7"/>
  </r>
  <r>
    <d v="2022-07-27T00:00:00"/>
    <s v="Reimbursement to the project"/>
    <s v="Advance"/>
    <s v="Investigations"/>
    <m/>
    <n v="2000"/>
    <n v="2978786"/>
    <x v="3"/>
  </r>
  <r>
    <d v="2022-07-27T00:00:00"/>
    <s v="Reimbursement to the project"/>
    <s v="Advance"/>
    <s v="Investigations"/>
    <m/>
    <n v="29000"/>
    <n v="3007786"/>
    <x v="7"/>
  </r>
  <r>
    <d v="2022-07-27T00:00:00"/>
    <s v="Mission Budget for one day"/>
    <s v="Advance"/>
    <s v="Legal"/>
    <n v="40000"/>
    <m/>
    <n v="2967786"/>
    <x v="6"/>
  </r>
  <r>
    <d v="2022-07-27T00:00:00"/>
    <s v="Mission Budget for one day"/>
    <s v="Advance"/>
    <s v="Investigations"/>
    <n v="73000"/>
    <m/>
    <n v="2894786"/>
    <x v="3"/>
  </r>
  <r>
    <d v="2022-07-27T00:00:00"/>
    <s v="Mission Budget for one day"/>
    <s v="Advance"/>
    <s v="Investigations"/>
    <n v="65000"/>
    <m/>
    <n v="2829786"/>
    <x v="7"/>
  </r>
  <r>
    <d v="2022-07-27T00:00:00"/>
    <s v="Mission Budget for one day"/>
    <s v="Advance"/>
    <s v="Legal"/>
    <n v="30000"/>
    <m/>
    <n v="2799786"/>
    <x v="1"/>
  </r>
  <r>
    <d v="2022-07-28T00:00:00"/>
    <s v="Mission Budget for one day"/>
    <s v="Advance"/>
    <s v="Legal"/>
    <n v="50000"/>
    <m/>
    <n v="2749786"/>
    <x v="1"/>
  </r>
  <r>
    <d v="2022-07-28T00:00:00"/>
    <s v="Mission Budget for one day"/>
    <s v="Advance"/>
    <s v="Legal"/>
    <n v="50000"/>
    <m/>
    <n v="2699786"/>
    <x v="6"/>
  </r>
  <r>
    <d v="2022-07-28T00:00:00"/>
    <s v="Mission Budget for one day"/>
    <s v="Advance"/>
    <s v="Investigations"/>
    <n v="72000"/>
    <m/>
    <n v="2627786"/>
    <x v="3"/>
  </r>
  <r>
    <d v="2022-07-28T00:00:00"/>
    <s v="Mission Budget for one day"/>
    <s v="Advance"/>
    <s v="Management"/>
    <n v="64000"/>
    <m/>
    <n v="2563786"/>
    <x v="5"/>
  </r>
  <r>
    <d v="2022-07-28T00:00:00"/>
    <s v="Reimbursement to the project"/>
    <s v="Advance"/>
    <s v="Management"/>
    <m/>
    <n v="26000"/>
    <n v="2589786"/>
    <x v="5"/>
  </r>
  <r>
    <d v="2022-07-28T00:00:00"/>
    <s v="Reimbursement to the project"/>
    <s v="Advance"/>
    <s v="Investigations"/>
    <m/>
    <n v="3000"/>
    <n v="2592786"/>
    <x v="7"/>
  </r>
  <r>
    <d v="2022-07-28T00:00:00"/>
    <s v="Mission Budget for one day"/>
    <s v="Advance"/>
    <s v="Investigations"/>
    <n v="57000"/>
    <m/>
    <n v="2535786"/>
    <x v="7"/>
  </r>
  <r>
    <d v="2022-07-29T00:00:00"/>
    <s v="Reimbursemnt to the project"/>
    <s v="Advance"/>
    <s v="Investigations"/>
    <m/>
    <n v="15000"/>
    <n v="2550786"/>
    <x v="7"/>
  </r>
  <r>
    <d v="2022-07-29T00:00:00"/>
    <s v="Mission Budget for one day"/>
    <s v="Advance"/>
    <s v="Legal"/>
    <n v="50000"/>
    <m/>
    <n v="2500786"/>
    <x v="6"/>
  </r>
  <r>
    <d v="2022-07-29T00:00:00"/>
    <s v="Mission Budget for one day"/>
    <s v="Advance"/>
    <s v="Legal"/>
    <n v="50000"/>
    <m/>
    <n v="2450786"/>
    <x v="1"/>
  </r>
  <r>
    <d v="2022-07-29T00:00:00"/>
    <s v="Mission Budget for one day"/>
    <s v="Advance"/>
    <s v="Investigations"/>
    <n v="66000"/>
    <m/>
    <n v="2384786"/>
    <x v="3"/>
  </r>
  <r>
    <d v="2022-07-29T00:00:00"/>
    <s v="Mission Budget for one day"/>
    <s v="Advance"/>
    <s v="Management"/>
    <n v="200000"/>
    <m/>
    <n v="2184786"/>
    <x v="5"/>
  </r>
  <r>
    <d v="2022-07-29T00:00:00"/>
    <s v="Mission Budget for one day"/>
    <s v="Advance"/>
    <s v="Management"/>
    <n v="300000"/>
    <m/>
    <n v="1884786"/>
    <x v="5"/>
  </r>
  <r>
    <d v="2022-07-29T00:00:00"/>
    <s v="Mission Budget for one day"/>
    <s v="Advance"/>
    <s v="Investigations"/>
    <n v="20000"/>
    <m/>
    <n v="1864786"/>
    <x v="7"/>
  </r>
  <r>
    <d v="2022-07-30T00:00:00"/>
    <s v="Mission Budget for one day"/>
    <s v="Advance"/>
    <s v="Investigations"/>
    <n v="20000"/>
    <m/>
    <n v="1844786"/>
    <x v="3"/>
  </r>
  <r>
    <d v="2022-07-30T00:00:00"/>
    <s v="Mission Budget for one day"/>
    <s v="Advance"/>
    <s v="Investigations"/>
    <n v="20000"/>
    <m/>
    <n v="1824786"/>
    <x v="1"/>
  </r>
  <r>
    <d v="2022-07-30T00:00:00"/>
    <s v="Mission Budget for one day"/>
    <s v="Advance"/>
    <s v="Legal"/>
    <n v="20000"/>
    <m/>
    <n v="1804786"/>
    <x v="7"/>
  </r>
  <r>
    <d v="2022-07-30T00:00:00"/>
    <s v="Mission Budget for one day"/>
    <s v="Advance"/>
    <s v="Legal"/>
    <n v="20000"/>
    <m/>
    <n v="1784786"/>
    <x v="6"/>
  </r>
  <r>
    <d v="2022-07-30T00:00:00"/>
    <s v="Reimbursement to i35"/>
    <s v="Advance"/>
    <s v="Investigations"/>
    <n v="1000"/>
    <m/>
    <n v="1783786"/>
    <x v="3"/>
  </r>
  <r>
    <d v="2022-07-30T00:00:00"/>
    <s v="Reimburement to the Grace"/>
    <s v="Advance"/>
    <s v="Legal"/>
    <n v="5000"/>
    <m/>
    <n v="1778786"/>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PivotTable5" cacheId="9"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O11" firstHeaderRow="1" firstDataRow="2" firstDataCol="1"/>
  <pivotFields count="8">
    <pivotField showAll="0"/>
    <pivotField showAll="0"/>
    <pivotField axis="axisCol" showAll="0">
      <items count="14">
        <item x="3"/>
        <item x="11"/>
        <item x="9"/>
        <item x="5"/>
        <item x="10"/>
        <item x="6"/>
        <item x="2"/>
        <item x="4"/>
        <item x="7"/>
        <item x="0"/>
        <item x="8"/>
        <item x="1"/>
        <item x="12"/>
        <item t="default"/>
      </items>
    </pivotField>
    <pivotField axis="axisRow" showAll="0">
      <items count="7">
        <item x="1"/>
        <item x="0"/>
        <item x="3"/>
        <item x="2"/>
        <item x="5"/>
        <item x="4"/>
        <item t="default"/>
      </items>
    </pivotField>
    <pivotField dataField="1" showAll="0"/>
    <pivotField numFmtId="4" showAll="0"/>
    <pivotField numFmtId="165" showAll="0"/>
    <pivotField showAll="0"/>
  </pivotFields>
  <rowFields count="1">
    <field x="3"/>
  </rowFields>
  <rowItems count="7">
    <i>
      <x/>
    </i>
    <i>
      <x v="1"/>
    </i>
    <i>
      <x v="2"/>
    </i>
    <i>
      <x v="3"/>
    </i>
    <i>
      <x v="4"/>
    </i>
    <i>
      <x v="5"/>
    </i>
    <i t="grand">
      <x/>
    </i>
  </rowItems>
  <colFields count="1">
    <field x="2"/>
  </colFields>
  <colItems count="14">
    <i>
      <x/>
    </i>
    <i>
      <x v="1"/>
    </i>
    <i>
      <x v="2"/>
    </i>
    <i>
      <x v="3"/>
    </i>
    <i>
      <x v="4"/>
    </i>
    <i>
      <x v="5"/>
    </i>
    <i>
      <x v="6"/>
    </i>
    <i>
      <x v="7"/>
    </i>
    <i>
      <x v="8"/>
    </i>
    <i>
      <x v="9"/>
    </i>
    <i>
      <x v="10"/>
    </i>
    <i>
      <x v="11"/>
    </i>
    <i>
      <x v="12"/>
    </i>
    <i t="grand">
      <x/>
    </i>
  </colItems>
  <dataFields count="1">
    <dataField name="Sum of Spent  in national currency (UGX)" fld="4" baseField="3" baseItem="0" numFmtId="164"/>
  </dataFields>
  <formats count="3">
    <format dxfId="13">
      <pivotArea outline="0" collapsedLevelsAreSubtotals="1" fieldPosition="0"/>
    </format>
    <format dxfId="12">
      <pivotArea outline="0" collapsedLevelsAreSubtotals="1" fieldPosition="0"/>
    </format>
    <format dxfId="11">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4" cacheId="9"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C14" firstHeaderRow="0" firstDataRow="1" firstDataCol="1"/>
  <pivotFields count="8">
    <pivotField showAll="0"/>
    <pivotField showAll="0"/>
    <pivotField showAll="0"/>
    <pivotField showAll="0"/>
    <pivotField dataField="1" showAll="0"/>
    <pivotField numFmtId="4" showAll="0"/>
    <pivotField dataField="1" numFmtId="165" showAll="0"/>
    <pivotField axis="axisRow" showAll="0">
      <items count="12">
        <item m="1" x="10"/>
        <item x="5"/>
        <item x="6"/>
        <item x="7"/>
        <item x="0"/>
        <item x="2"/>
        <item x="1"/>
        <item x="8"/>
        <item x="4"/>
        <item x="3"/>
        <item x="9"/>
        <item t="default"/>
      </items>
    </pivotField>
  </pivotFields>
  <rowFields count="1">
    <field x="7"/>
  </rowFields>
  <rowItems count="11">
    <i>
      <x v="1"/>
    </i>
    <i>
      <x v="2"/>
    </i>
    <i>
      <x v="3"/>
    </i>
    <i>
      <x v="4"/>
    </i>
    <i>
      <x v="5"/>
    </i>
    <i>
      <x v="6"/>
    </i>
    <i>
      <x v="7"/>
    </i>
    <i>
      <x v="8"/>
    </i>
    <i>
      <x v="9"/>
    </i>
    <i>
      <x v="10"/>
    </i>
    <i t="grand">
      <x/>
    </i>
  </rowItems>
  <colFields count="1">
    <field x="-2"/>
  </colFields>
  <colItems count="2">
    <i>
      <x/>
    </i>
    <i i="1">
      <x v="1"/>
    </i>
  </colItems>
  <dataFields count="2">
    <dataField name="Sum of Spent  in national currency (UGX)" fld="4" baseField="7" baseItem="0"/>
    <dataField name="Sum of Spent in $" fld="6" baseField="7" baseItem="0"/>
  </dataFields>
  <formats count="3">
    <format dxfId="10">
      <pivotArea outline="0" collapsedLevelsAreSubtotals="1" fieldPosition="0"/>
    </format>
    <format dxfId="9">
      <pivotArea outline="0" collapsedLevelsAreSubtotals="1" fieldPosition="0"/>
    </format>
    <format dxfId="8">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3" cacheId="11"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C12" firstHeaderRow="0" firstDataRow="1" firstDataCol="1"/>
  <pivotFields count="8">
    <pivotField numFmtId="14" showAll="0"/>
    <pivotField showAll="0"/>
    <pivotField showAll="0"/>
    <pivotField showAll="0"/>
    <pivotField dataField="1" showAll="0"/>
    <pivotField dataField="1" showAll="0"/>
    <pivotField numFmtId="164" showAll="0"/>
    <pivotField axis="axisRow" showAll="0">
      <items count="9">
        <item x="4"/>
        <item x="6"/>
        <item x="1"/>
        <item x="3"/>
        <item x="2"/>
        <item x="7"/>
        <item x="5"/>
        <item x="0"/>
        <item t="default"/>
      </items>
    </pivotField>
  </pivotFields>
  <rowFields count="1">
    <field x="7"/>
  </rowFields>
  <rowItems count="9">
    <i>
      <x/>
    </i>
    <i>
      <x v="1"/>
    </i>
    <i>
      <x v="2"/>
    </i>
    <i>
      <x v="3"/>
    </i>
    <i>
      <x v="4"/>
    </i>
    <i>
      <x v="5"/>
    </i>
    <i>
      <x v="6"/>
    </i>
    <i>
      <x v="7"/>
    </i>
    <i t="grand">
      <x/>
    </i>
  </rowItems>
  <colFields count="1">
    <field x="-2"/>
  </colFields>
  <colItems count="2">
    <i>
      <x/>
    </i>
    <i i="1">
      <x v="1"/>
    </i>
  </colItems>
  <dataFields count="2">
    <dataField name="Sum of spent in national currency (Ugx)" fld="4" baseField="7" baseItem="0"/>
    <dataField name="Sum of Received" fld="5" baseField="7" baseItem="0"/>
  </dataFields>
  <formats count="5">
    <format dxfId="7">
      <pivotArea outline="0" collapsedLevelsAreSubtotals="1" fieldPosition="0"/>
    </format>
    <format dxfId="6">
      <pivotArea outline="0" collapsedLevelsAreSubtotals="1" fieldPosition="0"/>
    </format>
    <format dxfId="5">
      <pivotArea outline="0" collapsedLevelsAreSubtotals="1" fieldPosition="0"/>
    </format>
    <format dxfId="4">
      <pivotArea collapsedLevelsAreSubtotals="1" fieldPosition="0">
        <references count="1">
          <reference field="7" count="0"/>
        </references>
      </pivotArea>
    </format>
    <format dxfId="3">
      <pivotArea collapsedLevelsAreSubtotals="1" fieldPosition="0">
        <references count="1">
          <reference field="7" count="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PivotTable2" cacheId="10"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20:B28" firstHeaderRow="1" firstDataRow="1" firstDataCol="1"/>
  <pivotFields count="8">
    <pivotField numFmtId="14" showAll="0"/>
    <pivotField showAll="0"/>
    <pivotField showAll="0"/>
    <pivotField showAll="0"/>
    <pivotField dataField="1" showAll="0"/>
    <pivotField showAll="0"/>
    <pivotField numFmtId="164" showAll="0"/>
    <pivotField axis="axisRow" showAll="0">
      <items count="8">
        <item x="6"/>
        <item x="3"/>
        <item x="2"/>
        <item x="4"/>
        <item x="5"/>
        <item x="1"/>
        <item x="0"/>
        <item t="default"/>
      </items>
    </pivotField>
  </pivotFields>
  <rowFields count="1">
    <field x="7"/>
  </rowFields>
  <rowItems count="8">
    <i>
      <x/>
    </i>
    <i>
      <x v="1"/>
    </i>
    <i>
      <x v="2"/>
    </i>
    <i>
      <x v="3"/>
    </i>
    <i>
      <x v="4"/>
    </i>
    <i>
      <x v="5"/>
    </i>
    <i>
      <x v="6"/>
    </i>
    <i t="grand">
      <x/>
    </i>
  </rowItems>
  <colItems count="1">
    <i/>
  </colItems>
  <dataFields count="1">
    <dataField name="Sum of Spent  in national currency (UGX)" fld="4" baseField="7" baseItem="0" numFmtId="164"/>
  </dataFields>
  <formats count="3">
    <format dxfId="2">
      <pivotArea outline="0" collapsedLevelsAreSubtotals="1" fieldPosition="0"/>
    </format>
    <format dxfId="1">
      <pivotArea outline="0" collapsedLevelsAreSubtotals="1" fieldPosition="0"/>
    </format>
    <format dxfId="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25" dT="2020-09-07T10:28:46.32" personId="{4744C269-F65B-4EC1-9063-35FE55ED3B46}" id="{04A0A47A-FCBE-41F0-90D6-BB5A610AACA9}">
    <text>The transfer is decreased by 142,000 UGX, which were overpaid by the bank on 31 August during the bank transfer from USD to UGX and returned the same day in cash from cashbox</text>
  </threadedComment>
</ThreadedComments>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ivotTable" Target="../pivotTables/pivotTable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 Id="rId4" Type="http://schemas.microsoft.com/office/2017/10/relationships/threadedComment" Target="../threadedComments/threadedComment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O11"/>
  <sheetViews>
    <sheetView workbookViewId="0">
      <selection activeCell="C19" sqref="C19"/>
    </sheetView>
  </sheetViews>
  <sheetFormatPr defaultRowHeight="15" x14ac:dyDescent="0.25"/>
  <cols>
    <col min="1" max="1" width="37.7109375" customWidth="1"/>
    <col min="2" max="2" width="16.28515625" bestFit="1" customWidth="1"/>
    <col min="3" max="4" width="11.85546875" bestFit="1" customWidth="1"/>
    <col min="5" max="5" width="15.42578125" customWidth="1"/>
    <col min="6" max="6" width="13.5703125" bestFit="1" customWidth="1"/>
    <col min="7" max="7" width="14.85546875" customWidth="1"/>
    <col min="8" max="8" width="13.5703125" bestFit="1" customWidth="1"/>
    <col min="9" max="9" width="11.85546875" bestFit="1" customWidth="1"/>
    <col min="10" max="10" width="12.85546875" customWidth="1"/>
    <col min="11" max="11" width="13.5703125" bestFit="1" customWidth="1"/>
    <col min="12" max="12" width="17.7109375" customWidth="1"/>
    <col min="13" max="13" width="13.28515625" bestFit="1" customWidth="1"/>
    <col min="14" max="14" width="7.28515625" customWidth="1"/>
    <col min="15" max="15" width="14.5703125" bestFit="1" customWidth="1"/>
    <col min="16" max="19" width="6" customWidth="1"/>
    <col min="20" max="20" width="20.42578125" bestFit="1" customWidth="1"/>
    <col min="21" max="21" width="11.85546875" bestFit="1" customWidth="1"/>
    <col min="22" max="23" width="8" customWidth="1"/>
    <col min="24" max="24" width="15" bestFit="1" customWidth="1"/>
    <col min="25" max="25" width="16.7109375" bestFit="1" customWidth="1"/>
    <col min="26" max="26" width="8" customWidth="1"/>
    <col min="27" max="27" width="19.85546875" bestFit="1" customWidth="1"/>
    <col min="28" max="28" width="10.140625" bestFit="1" customWidth="1"/>
    <col min="29" max="29" width="8" customWidth="1"/>
    <col min="30" max="30" width="13.28515625" bestFit="1" customWidth="1"/>
    <col min="31" max="31" width="12.42578125" bestFit="1" customWidth="1"/>
    <col min="32" max="36" width="6" customWidth="1"/>
    <col min="37" max="37" width="15.5703125" bestFit="1" customWidth="1"/>
    <col min="38" max="38" width="14.7109375" bestFit="1" customWidth="1"/>
    <col min="39" max="39" width="18" bestFit="1" customWidth="1"/>
    <col min="40" max="40" width="11.28515625" bestFit="1" customWidth="1"/>
    <col min="41" max="48" width="5" customWidth="1"/>
    <col min="49" max="59" width="6" customWidth="1"/>
    <col min="60" max="60" width="14.42578125" bestFit="1" customWidth="1"/>
    <col min="61" max="61" width="19.5703125" bestFit="1" customWidth="1"/>
    <col min="62" max="62" width="6" customWidth="1"/>
    <col min="63" max="63" width="22.7109375" bestFit="1" customWidth="1"/>
    <col min="64" max="64" width="15.140625" bestFit="1" customWidth="1"/>
    <col min="65" max="68" width="5" customWidth="1"/>
    <col min="69" max="69" width="6" customWidth="1"/>
    <col min="70" max="70" width="18.28515625" bestFit="1" customWidth="1"/>
    <col min="72" max="72" width="12.140625" bestFit="1" customWidth="1"/>
    <col min="73" max="73" width="11.28515625" bestFit="1" customWidth="1"/>
  </cols>
  <sheetData>
    <row r="3" spans="1:15" x14ac:dyDescent="0.25">
      <c r="A3" s="474" t="s">
        <v>109</v>
      </c>
      <c r="B3" s="474" t="s">
        <v>115</v>
      </c>
    </row>
    <row r="4" spans="1:15" x14ac:dyDescent="0.25">
      <c r="A4" s="474" t="s">
        <v>106</v>
      </c>
      <c r="B4" t="s">
        <v>142</v>
      </c>
      <c r="C4" t="s">
        <v>362</v>
      </c>
      <c r="D4" t="s">
        <v>279</v>
      </c>
      <c r="E4" t="s">
        <v>137</v>
      </c>
      <c r="F4" t="s">
        <v>302</v>
      </c>
      <c r="G4" t="s">
        <v>224</v>
      </c>
      <c r="H4" t="s">
        <v>120</v>
      </c>
      <c r="I4" t="s">
        <v>135</v>
      </c>
      <c r="J4" t="s">
        <v>226</v>
      </c>
      <c r="K4" t="s">
        <v>127</v>
      </c>
      <c r="L4" t="s">
        <v>280</v>
      </c>
      <c r="M4" t="s">
        <v>125</v>
      </c>
      <c r="N4" t="s">
        <v>107</v>
      </c>
      <c r="O4" t="s">
        <v>108</v>
      </c>
    </row>
    <row r="5" spans="1:15" x14ac:dyDescent="0.25">
      <c r="A5" s="203" t="s">
        <v>122</v>
      </c>
      <c r="B5" s="475"/>
      <c r="C5" s="475"/>
      <c r="D5" s="475"/>
      <c r="E5" s="475"/>
      <c r="F5" s="475"/>
      <c r="G5" s="475"/>
      <c r="H5" s="475"/>
      <c r="I5" s="475">
        <v>235000</v>
      </c>
      <c r="J5" s="475"/>
      <c r="K5" s="475">
        <v>1692000</v>
      </c>
      <c r="L5" s="475"/>
      <c r="M5" s="475">
        <v>240000</v>
      </c>
      <c r="N5" s="475"/>
      <c r="O5" s="475">
        <v>2167000</v>
      </c>
    </row>
    <row r="6" spans="1:15" x14ac:dyDescent="0.25">
      <c r="A6" s="203" t="s">
        <v>121</v>
      </c>
      <c r="B6" s="475"/>
      <c r="C6" s="475"/>
      <c r="D6" s="475"/>
      <c r="E6" s="475"/>
      <c r="F6" s="475"/>
      <c r="G6" s="475"/>
      <c r="H6" s="475"/>
      <c r="I6" s="475">
        <v>120000</v>
      </c>
      <c r="J6" s="475"/>
      <c r="K6" s="475">
        <v>609500</v>
      </c>
      <c r="L6" s="475"/>
      <c r="M6" s="475"/>
      <c r="N6" s="475"/>
      <c r="O6" s="475">
        <v>729500</v>
      </c>
    </row>
    <row r="7" spans="1:15" x14ac:dyDescent="0.25">
      <c r="A7" s="203" t="s">
        <v>14</v>
      </c>
      <c r="B7" s="475"/>
      <c r="C7" s="475"/>
      <c r="D7" s="475"/>
      <c r="E7" s="475"/>
      <c r="F7" s="475">
        <v>4801160</v>
      </c>
      <c r="G7" s="475"/>
      <c r="H7" s="475"/>
      <c r="I7" s="475">
        <v>125000</v>
      </c>
      <c r="J7" s="475"/>
      <c r="K7" s="475">
        <v>82000</v>
      </c>
      <c r="L7" s="475">
        <v>38000</v>
      </c>
      <c r="M7" s="475"/>
      <c r="N7" s="475"/>
      <c r="O7" s="475">
        <v>5046160</v>
      </c>
    </row>
    <row r="8" spans="1:15" x14ac:dyDescent="0.25">
      <c r="A8" s="203" t="s">
        <v>81</v>
      </c>
      <c r="B8" s="475">
        <v>109048.9</v>
      </c>
      <c r="C8" s="475">
        <v>300000</v>
      </c>
      <c r="D8" s="475">
        <v>319000</v>
      </c>
      <c r="E8" s="475">
        <v>194500</v>
      </c>
      <c r="F8" s="475"/>
      <c r="G8" s="475">
        <v>9243000</v>
      </c>
      <c r="H8" s="475">
        <v>1850000</v>
      </c>
      <c r="I8" s="475"/>
      <c r="J8" s="475">
        <v>5000</v>
      </c>
      <c r="K8" s="475"/>
      <c r="L8" s="475"/>
      <c r="M8" s="475"/>
      <c r="N8" s="475"/>
      <c r="O8" s="475">
        <v>12020548.9</v>
      </c>
    </row>
    <row r="9" spans="1:15" x14ac:dyDescent="0.25">
      <c r="A9" s="203" t="s">
        <v>107</v>
      </c>
      <c r="B9" s="475"/>
      <c r="C9" s="475"/>
      <c r="D9" s="475"/>
      <c r="E9" s="475"/>
      <c r="F9" s="475"/>
      <c r="G9" s="475"/>
      <c r="H9" s="475"/>
      <c r="I9" s="475"/>
      <c r="J9" s="475"/>
      <c r="K9" s="475"/>
      <c r="L9" s="475"/>
      <c r="M9" s="475"/>
      <c r="N9" s="475"/>
      <c r="O9" s="475"/>
    </row>
    <row r="10" spans="1:15" x14ac:dyDescent="0.25">
      <c r="A10" s="203" t="s">
        <v>438</v>
      </c>
      <c r="B10" s="475"/>
      <c r="C10" s="475"/>
      <c r="D10" s="475"/>
      <c r="E10" s="475"/>
      <c r="F10" s="475">
        <v>284000</v>
      </c>
      <c r="G10" s="475"/>
      <c r="H10" s="475"/>
      <c r="I10" s="475"/>
      <c r="J10" s="475"/>
      <c r="K10" s="475"/>
      <c r="L10" s="475"/>
      <c r="M10" s="475"/>
      <c r="N10" s="475"/>
      <c r="O10" s="475">
        <v>284000</v>
      </c>
    </row>
    <row r="11" spans="1:15" x14ac:dyDescent="0.25">
      <c r="A11" s="203" t="s">
        <v>108</v>
      </c>
      <c r="B11" s="475">
        <v>109048.9</v>
      </c>
      <c r="C11" s="475">
        <v>300000</v>
      </c>
      <c r="D11" s="475">
        <v>319000</v>
      </c>
      <c r="E11" s="475">
        <v>194500</v>
      </c>
      <c r="F11" s="475">
        <v>5085160</v>
      </c>
      <c r="G11" s="475">
        <v>9243000</v>
      </c>
      <c r="H11" s="475">
        <v>1850000</v>
      </c>
      <c r="I11" s="475">
        <v>480000</v>
      </c>
      <c r="J11" s="475">
        <v>5000</v>
      </c>
      <c r="K11" s="475">
        <v>2383500</v>
      </c>
      <c r="L11" s="475">
        <v>38000</v>
      </c>
      <c r="M11" s="475">
        <v>240000</v>
      </c>
      <c r="N11" s="475"/>
      <c r="O11" s="475">
        <v>20247208.899999999</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
  <sheetViews>
    <sheetView topLeftCell="A8" zoomScale="125" workbookViewId="0">
      <selection activeCell="C16" sqref="C16"/>
    </sheetView>
  </sheetViews>
  <sheetFormatPr defaultColWidth="16" defaultRowHeight="12.75" x14ac:dyDescent="0.2"/>
  <cols>
    <col min="1" max="1" width="10.85546875" style="3" customWidth="1"/>
    <col min="2" max="2" width="6.7109375" style="3" bestFit="1" customWidth="1"/>
    <col min="3" max="3" width="32.28515625" style="3" customWidth="1"/>
    <col min="4" max="4" width="12.42578125" style="3" customWidth="1"/>
    <col min="5" max="5" width="10.5703125" style="3" customWidth="1"/>
    <col min="6" max="6" width="4.7109375" style="3" customWidth="1"/>
    <col min="7" max="7" width="10.7109375" style="3" customWidth="1"/>
    <col min="8" max="8" width="3.28515625" style="3" bestFit="1" customWidth="1"/>
    <col min="9" max="9" width="33.28515625" style="3" customWidth="1"/>
    <col min="10" max="10" width="11" style="3" customWidth="1"/>
    <col min="11" max="11" width="16.42578125" style="3" customWidth="1"/>
    <col min="12" max="14" width="16" style="3"/>
    <col min="15" max="15" width="20.7109375" style="3" bestFit="1" customWidth="1"/>
    <col min="16" max="258" width="16" style="3"/>
    <col min="259" max="259" width="6" style="3" customWidth="1"/>
    <col min="260" max="260" width="26.7109375" style="3" customWidth="1"/>
    <col min="261" max="261" width="11.7109375" style="3" bestFit="1" customWidth="1"/>
    <col min="262" max="262" width="11.42578125" style="3" bestFit="1" customWidth="1"/>
    <col min="263" max="263" width="12.7109375" style="3" bestFit="1" customWidth="1"/>
    <col min="264" max="264" width="5.7109375" style="3" customWidth="1"/>
    <col min="265" max="265" width="28.140625" style="3" customWidth="1"/>
    <col min="266" max="514" width="16" style="3"/>
    <col min="515" max="515" width="6" style="3" customWidth="1"/>
    <col min="516" max="516" width="26.7109375" style="3" customWidth="1"/>
    <col min="517" max="517" width="11.7109375" style="3" bestFit="1" customWidth="1"/>
    <col min="518" max="518" width="11.42578125" style="3" bestFit="1" customWidth="1"/>
    <col min="519" max="519" width="12.7109375" style="3" bestFit="1" customWidth="1"/>
    <col min="520" max="520" width="5.7109375" style="3" customWidth="1"/>
    <col min="521" max="521" width="28.140625" style="3" customWidth="1"/>
    <col min="522" max="770" width="16" style="3"/>
    <col min="771" max="771" width="6" style="3" customWidth="1"/>
    <col min="772" max="772" width="26.7109375" style="3" customWidth="1"/>
    <col min="773" max="773" width="11.7109375" style="3" bestFit="1" customWidth="1"/>
    <col min="774" max="774" width="11.42578125" style="3" bestFit="1" customWidth="1"/>
    <col min="775" max="775" width="12.7109375" style="3" bestFit="1" customWidth="1"/>
    <col min="776" max="776" width="5.7109375" style="3" customWidth="1"/>
    <col min="777" max="777" width="28.140625" style="3" customWidth="1"/>
    <col min="778" max="1026" width="16" style="3"/>
    <col min="1027" max="1027" width="6" style="3" customWidth="1"/>
    <col min="1028" max="1028" width="26.7109375" style="3" customWidth="1"/>
    <col min="1029" max="1029" width="11.7109375" style="3" bestFit="1" customWidth="1"/>
    <col min="1030" max="1030" width="11.42578125" style="3" bestFit="1" customWidth="1"/>
    <col min="1031" max="1031" width="12.7109375" style="3" bestFit="1" customWidth="1"/>
    <col min="1032" max="1032" width="5.7109375" style="3" customWidth="1"/>
    <col min="1033" max="1033" width="28.140625" style="3" customWidth="1"/>
    <col min="1034" max="1282" width="16" style="3"/>
    <col min="1283" max="1283" width="6" style="3" customWidth="1"/>
    <col min="1284" max="1284" width="26.7109375" style="3" customWidth="1"/>
    <col min="1285" max="1285" width="11.7109375" style="3" bestFit="1" customWidth="1"/>
    <col min="1286" max="1286" width="11.42578125" style="3" bestFit="1" customWidth="1"/>
    <col min="1287" max="1287" width="12.7109375" style="3" bestFit="1" customWidth="1"/>
    <col min="1288" max="1288" width="5.7109375" style="3" customWidth="1"/>
    <col min="1289" max="1289" width="28.140625" style="3" customWidth="1"/>
    <col min="1290" max="1538" width="16" style="3"/>
    <col min="1539" max="1539" width="6" style="3" customWidth="1"/>
    <col min="1540" max="1540" width="26.7109375" style="3" customWidth="1"/>
    <col min="1541" max="1541" width="11.7109375" style="3" bestFit="1" customWidth="1"/>
    <col min="1542" max="1542" width="11.42578125" style="3" bestFit="1" customWidth="1"/>
    <col min="1543" max="1543" width="12.7109375" style="3" bestFit="1" customWidth="1"/>
    <col min="1544" max="1544" width="5.7109375" style="3" customWidth="1"/>
    <col min="1545" max="1545" width="28.140625" style="3" customWidth="1"/>
    <col min="1546" max="1794" width="16" style="3"/>
    <col min="1795" max="1795" width="6" style="3" customWidth="1"/>
    <col min="1796" max="1796" width="26.7109375" style="3" customWidth="1"/>
    <col min="1797" max="1797" width="11.7109375" style="3" bestFit="1" customWidth="1"/>
    <col min="1798" max="1798" width="11.42578125" style="3" bestFit="1" customWidth="1"/>
    <col min="1799" max="1799" width="12.7109375" style="3" bestFit="1" customWidth="1"/>
    <col min="1800" max="1800" width="5.7109375" style="3" customWidth="1"/>
    <col min="1801" max="1801" width="28.140625" style="3" customWidth="1"/>
    <col min="1802" max="2050" width="16" style="3"/>
    <col min="2051" max="2051" width="6" style="3" customWidth="1"/>
    <col min="2052" max="2052" width="26.7109375" style="3" customWidth="1"/>
    <col min="2053" max="2053" width="11.7109375" style="3" bestFit="1" customWidth="1"/>
    <col min="2054" max="2054" width="11.42578125" style="3" bestFit="1" customWidth="1"/>
    <col min="2055" max="2055" width="12.7109375" style="3" bestFit="1" customWidth="1"/>
    <col min="2056" max="2056" width="5.7109375" style="3" customWidth="1"/>
    <col min="2057" max="2057" width="28.140625" style="3" customWidth="1"/>
    <col min="2058" max="2306" width="16" style="3"/>
    <col min="2307" max="2307" width="6" style="3" customWidth="1"/>
    <col min="2308" max="2308" width="26.7109375" style="3" customWidth="1"/>
    <col min="2309" max="2309" width="11.7109375" style="3" bestFit="1" customWidth="1"/>
    <col min="2310" max="2310" width="11.42578125" style="3" bestFit="1" customWidth="1"/>
    <col min="2311" max="2311" width="12.7109375" style="3" bestFit="1" customWidth="1"/>
    <col min="2312" max="2312" width="5.7109375" style="3" customWidth="1"/>
    <col min="2313" max="2313" width="28.140625" style="3" customWidth="1"/>
    <col min="2314" max="2562" width="16" style="3"/>
    <col min="2563" max="2563" width="6" style="3" customWidth="1"/>
    <col min="2564" max="2564" width="26.7109375" style="3" customWidth="1"/>
    <col min="2565" max="2565" width="11.7109375" style="3" bestFit="1" customWidth="1"/>
    <col min="2566" max="2566" width="11.42578125" style="3" bestFit="1" customWidth="1"/>
    <col min="2567" max="2567" width="12.7109375" style="3" bestFit="1" customWidth="1"/>
    <col min="2568" max="2568" width="5.7109375" style="3" customWidth="1"/>
    <col min="2569" max="2569" width="28.140625" style="3" customWidth="1"/>
    <col min="2570" max="2818" width="16" style="3"/>
    <col min="2819" max="2819" width="6" style="3" customWidth="1"/>
    <col min="2820" max="2820" width="26.7109375" style="3" customWidth="1"/>
    <col min="2821" max="2821" width="11.7109375" style="3" bestFit="1" customWidth="1"/>
    <col min="2822" max="2822" width="11.42578125" style="3" bestFit="1" customWidth="1"/>
    <col min="2823" max="2823" width="12.7109375" style="3" bestFit="1" customWidth="1"/>
    <col min="2824" max="2824" width="5.7109375" style="3" customWidth="1"/>
    <col min="2825" max="2825" width="28.140625" style="3" customWidth="1"/>
    <col min="2826" max="3074" width="16" style="3"/>
    <col min="3075" max="3075" width="6" style="3" customWidth="1"/>
    <col min="3076" max="3076" width="26.7109375" style="3" customWidth="1"/>
    <col min="3077" max="3077" width="11.7109375" style="3" bestFit="1" customWidth="1"/>
    <col min="3078" max="3078" width="11.42578125" style="3" bestFit="1" customWidth="1"/>
    <col min="3079" max="3079" width="12.7109375" style="3" bestFit="1" customWidth="1"/>
    <col min="3080" max="3080" width="5.7109375" style="3" customWidth="1"/>
    <col min="3081" max="3081" width="28.140625" style="3" customWidth="1"/>
    <col min="3082" max="3330" width="16" style="3"/>
    <col min="3331" max="3331" width="6" style="3" customWidth="1"/>
    <col min="3332" max="3332" width="26.7109375" style="3" customWidth="1"/>
    <col min="3333" max="3333" width="11.7109375" style="3" bestFit="1" customWidth="1"/>
    <col min="3334" max="3334" width="11.42578125" style="3" bestFit="1" customWidth="1"/>
    <col min="3335" max="3335" width="12.7109375" style="3" bestFit="1" customWidth="1"/>
    <col min="3336" max="3336" width="5.7109375" style="3" customWidth="1"/>
    <col min="3337" max="3337" width="28.140625" style="3" customWidth="1"/>
    <col min="3338" max="3586" width="16" style="3"/>
    <col min="3587" max="3587" width="6" style="3" customWidth="1"/>
    <col min="3588" max="3588" width="26.7109375" style="3" customWidth="1"/>
    <col min="3589" max="3589" width="11.7109375" style="3" bestFit="1" customWidth="1"/>
    <col min="3590" max="3590" width="11.42578125" style="3" bestFit="1" customWidth="1"/>
    <col min="3591" max="3591" width="12.7109375" style="3" bestFit="1" customWidth="1"/>
    <col min="3592" max="3592" width="5.7109375" style="3" customWidth="1"/>
    <col min="3593" max="3593" width="28.140625" style="3" customWidth="1"/>
    <col min="3594" max="3842" width="16" style="3"/>
    <col min="3843" max="3843" width="6" style="3" customWidth="1"/>
    <col min="3844" max="3844" width="26.7109375" style="3" customWidth="1"/>
    <col min="3845" max="3845" width="11.7109375" style="3" bestFit="1" customWidth="1"/>
    <col min="3846" max="3846" width="11.42578125" style="3" bestFit="1" customWidth="1"/>
    <col min="3847" max="3847" width="12.7109375" style="3" bestFit="1" customWidth="1"/>
    <col min="3848" max="3848" width="5.7109375" style="3" customWidth="1"/>
    <col min="3849" max="3849" width="28.140625" style="3" customWidth="1"/>
    <col min="3850" max="4098" width="16" style="3"/>
    <col min="4099" max="4099" width="6" style="3" customWidth="1"/>
    <col min="4100" max="4100" width="26.7109375" style="3" customWidth="1"/>
    <col min="4101" max="4101" width="11.7109375" style="3" bestFit="1" customWidth="1"/>
    <col min="4102" max="4102" width="11.42578125" style="3" bestFit="1" customWidth="1"/>
    <col min="4103" max="4103" width="12.7109375" style="3" bestFit="1" customWidth="1"/>
    <col min="4104" max="4104" width="5.7109375" style="3" customWidth="1"/>
    <col min="4105" max="4105" width="28.140625" style="3" customWidth="1"/>
    <col min="4106" max="4354" width="16" style="3"/>
    <col min="4355" max="4355" width="6" style="3" customWidth="1"/>
    <col min="4356" max="4356" width="26.7109375" style="3" customWidth="1"/>
    <col min="4357" max="4357" width="11.7109375" style="3" bestFit="1" customWidth="1"/>
    <col min="4358" max="4358" width="11.42578125" style="3" bestFit="1" customWidth="1"/>
    <col min="4359" max="4359" width="12.7109375" style="3" bestFit="1" customWidth="1"/>
    <col min="4360" max="4360" width="5.7109375" style="3" customWidth="1"/>
    <col min="4361" max="4361" width="28.140625" style="3" customWidth="1"/>
    <col min="4362" max="4610" width="16" style="3"/>
    <col min="4611" max="4611" width="6" style="3" customWidth="1"/>
    <col min="4612" max="4612" width="26.7109375" style="3" customWidth="1"/>
    <col min="4613" max="4613" width="11.7109375" style="3" bestFit="1" customWidth="1"/>
    <col min="4614" max="4614" width="11.42578125" style="3" bestFit="1" customWidth="1"/>
    <col min="4615" max="4615" width="12.7109375" style="3" bestFit="1" customWidth="1"/>
    <col min="4616" max="4616" width="5.7109375" style="3" customWidth="1"/>
    <col min="4617" max="4617" width="28.140625" style="3" customWidth="1"/>
    <col min="4618" max="4866" width="16" style="3"/>
    <col min="4867" max="4867" width="6" style="3" customWidth="1"/>
    <col min="4868" max="4868" width="26.7109375" style="3" customWidth="1"/>
    <col min="4869" max="4869" width="11.7109375" style="3" bestFit="1" customWidth="1"/>
    <col min="4870" max="4870" width="11.42578125" style="3" bestFit="1" customWidth="1"/>
    <col min="4871" max="4871" width="12.7109375" style="3" bestFit="1" customWidth="1"/>
    <col min="4872" max="4872" width="5.7109375" style="3" customWidth="1"/>
    <col min="4873" max="4873" width="28.140625" style="3" customWidth="1"/>
    <col min="4874" max="5122" width="16" style="3"/>
    <col min="5123" max="5123" width="6" style="3" customWidth="1"/>
    <col min="5124" max="5124" width="26.7109375" style="3" customWidth="1"/>
    <col min="5125" max="5125" width="11.7109375" style="3" bestFit="1" customWidth="1"/>
    <col min="5126" max="5126" width="11.42578125" style="3" bestFit="1" customWidth="1"/>
    <col min="5127" max="5127" width="12.7109375" style="3" bestFit="1" customWidth="1"/>
    <col min="5128" max="5128" width="5.7109375" style="3" customWidth="1"/>
    <col min="5129" max="5129" width="28.140625" style="3" customWidth="1"/>
    <col min="5130" max="5378" width="16" style="3"/>
    <col min="5379" max="5379" width="6" style="3" customWidth="1"/>
    <col min="5380" max="5380" width="26.7109375" style="3" customWidth="1"/>
    <col min="5381" max="5381" width="11.7109375" style="3" bestFit="1" customWidth="1"/>
    <col min="5382" max="5382" width="11.42578125" style="3" bestFit="1" customWidth="1"/>
    <col min="5383" max="5383" width="12.7109375" style="3" bestFit="1" customWidth="1"/>
    <col min="5384" max="5384" width="5.7109375" style="3" customWidth="1"/>
    <col min="5385" max="5385" width="28.140625" style="3" customWidth="1"/>
    <col min="5386" max="5634" width="16" style="3"/>
    <col min="5635" max="5635" width="6" style="3" customWidth="1"/>
    <col min="5636" max="5636" width="26.7109375" style="3" customWidth="1"/>
    <col min="5637" max="5637" width="11.7109375" style="3" bestFit="1" customWidth="1"/>
    <col min="5638" max="5638" width="11.42578125" style="3" bestFit="1" customWidth="1"/>
    <col min="5639" max="5639" width="12.7109375" style="3" bestFit="1" customWidth="1"/>
    <col min="5640" max="5640" width="5.7109375" style="3" customWidth="1"/>
    <col min="5641" max="5641" width="28.140625" style="3" customWidth="1"/>
    <col min="5642" max="5890" width="16" style="3"/>
    <col min="5891" max="5891" width="6" style="3" customWidth="1"/>
    <col min="5892" max="5892" width="26.7109375" style="3" customWidth="1"/>
    <col min="5893" max="5893" width="11.7109375" style="3" bestFit="1" customWidth="1"/>
    <col min="5894" max="5894" width="11.42578125" style="3" bestFit="1" customWidth="1"/>
    <col min="5895" max="5895" width="12.7109375" style="3" bestFit="1" customWidth="1"/>
    <col min="5896" max="5896" width="5.7109375" style="3" customWidth="1"/>
    <col min="5897" max="5897" width="28.140625" style="3" customWidth="1"/>
    <col min="5898" max="6146" width="16" style="3"/>
    <col min="6147" max="6147" width="6" style="3" customWidth="1"/>
    <col min="6148" max="6148" width="26.7109375" style="3" customWidth="1"/>
    <col min="6149" max="6149" width="11.7109375" style="3" bestFit="1" customWidth="1"/>
    <col min="6150" max="6150" width="11.42578125" style="3" bestFit="1" customWidth="1"/>
    <col min="6151" max="6151" width="12.7109375" style="3" bestFit="1" customWidth="1"/>
    <col min="6152" max="6152" width="5.7109375" style="3" customWidth="1"/>
    <col min="6153" max="6153" width="28.140625" style="3" customWidth="1"/>
    <col min="6154" max="6402" width="16" style="3"/>
    <col min="6403" max="6403" width="6" style="3" customWidth="1"/>
    <col min="6404" max="6404" width="26.7109375" style="3" customWidth="1"/>
    <col min="6405" max="6405" width="11.7109375" style="3" bestFit="1" customWidth="1"/>
    <col min="6406" max="6406" width="11.42578125" style="3" bestFit="1" customWidth="1"/>
    <col min="6407" max="6407" width="12.7109375" style="3" bestFit="1" customWidth="1"/>
    <col min="6408" max="6408" width="5.7109375" style="3" customWidth="1"/>
    <col min="6409" max="6409" width="28.140625" style="3" customWidth="1"/>
    <col min="6410" max="6658" width="16" style="3"/>
    <col min="6659" max="6659" width="6" style="3" customWidth="1"/>
    <col min="6660" max="6660" width="26.7109375" style="3" customWidth="1"/>
    <col min="6661" max="6661" width="11.7109375" style="3" bestFit="1" customWidth="1"/>
    <col min="6662" max="6662" width="11.42578125" style="3" bestFit="1" customWidth="1"/>
    <col min="6663" max="6663" width="12.7109375" style="3" bestFit="1" customWidth="1"/>
    <col min="6664" max="6664" width="5.7109375" style="3" customWidth="1"/>
    <col min="6665" max="6665" width="28.140625" style="3" customWidth="1"/>
    <col min="6666" max="6914" width="16" style="3"/>
    <col min="6915" max="6915" width="6" style="3" customWidth="1"/>
    <col min="6916" max="6916" width="26.7109375" style="3" customWidth="1"/>
    <col min="6917" max="6917" width="11.7109375" style="3" bestFit="1" customWidth="1"/>
    <col min="6918" max="6918" width="11.42578125" style="3" bestFit="1" customWidth="1"/>
    <col min="6919" max="6919" width="12.7109375" style="3" bestFit="1" customWidth="1"/>
    <col min="6920" max="6920" width="5.7109375" style="3" customWidth="1"/>
    <col min="6921" max="6921" width="28.140625" style="3" customWidth="1"/>
    <col min="6922" max="7170" width="16" style="3"/>
    <col min="7171" max="7171" width="6" style="3" customWidth="1"/>
    <col min="7172" max="7172" width="26.7109375" style="3" customWidth="1"/>
    <col min="7173" max="7173" width="11.7109375" style="3" bestFit="1" customWidth="1"/>
    <col min="7174" max="7174" width="11.42578125" style="3" bestFit="1" customWidth="1"/>
    <col min="7175" max="7175" width="12.7109375" style="3" bestFit="1" customWidth="1"/>
    <col min="7176" max="7176" width="5.7109375" style="3" customWidth="1"/>
    <col min="7177" max="7177" width="28.140625" style="3" customWidth="1"/>
    <col min="7178" max="7426" width="16" style="3"/>
    <col min="7427" max="7427" width="6" style="3" customWidth="1"/>
    <col min="7428" max="7428" width="26.7109375" style="3" customWidth="1"/>
    <col min="7429" max="7429" width="11.7109375" style="3" bestFit="1" customWidth="1"/>
    <col min="7430" max="7430" width="11.42578125" style="3" bestFit="1" customWidth="1"/>
    <col min="7431" max="7431" width="12.7109375" style="3" bestFit="1" customWidth="1"/>
    <col min="7432" max="7432" width="5.7109375" style="3" customWidth="1"/>
    <col min="7433" max="7433" width="28.140625" style="3" customWidth="1"/>
    <col min="7434" max="7682" width="16" style="3"/>
    <col min="7683" max="7683" width="6" style="3" customWidth="1"/>
    <col min="7684" max="7684" width="26.7109375" style="3" customWidth="1"/>
    <col min="7685" max="7685" width="11.7109375" style="3" bestFit="1" customWidth="1"/>
    <col min="7686" max="7686" width="11.42578125" style="3" bestFit="1" customWidth="1"/>
    <col min="7687" max="7687" width="12.7109375" style="3" bestFit="1" customWidth="1"/>
    <col min="7688" max="7688" width="5.7109375" style="3" customWidth="1"/>
    <col min="7689" max="7689" width="28.140625" style="3" customWidth="1"/>
    <col min="7690" max="7938" width="16" style="3"/>
    <col min="7939" max="7939" width="6" style="3" customWidth="1"/>
    <col min="7940" max="7940" width="26.7109375" style="3" customWidth="1"/>
    <col min="7941" max="7941" width="11.7109375" style="3" bestFit="1" customWidth="1"/>
    <col min="7942" max="7942" width="11.42578125" style="3" bestFit="1" customWidth="1"/>
    <col min="7943" max="7943" width="12.7109375" style="3" bestFit="1" customWidth="1"/>
    <col min="7944" max="7944" width="5.7109375" style="3" customWidth="1"/>
    <col min="7945" max="7945" width="28.140625" style="3" customWidth="1"/>
    <col min="7946" max="8194" width="16" style="3"/>
    <col min="8195" max="8195" width="6" style="3" customWidth="1"/>
    <col min="8196" max="8196" width="26.7109375" style="3" customWidth="1"/>
    <col min="8197" max="8197" width="11.7109375" style="3" bestFit="1" customWidth="1"/>
    <col min="8198" max="8198" width="11.42578125" style="3" bestFit="1" customWidth="1"/>
    <col min="8199" max="8199" width="12.7109375" style="3" bestFit="1" customWidth="1"/>
    <col min="8200" max="8200" width="5.7109375" style="3" customWidth="1"/>
    <col min="8201" max="8201" width="28.140625" style="3" customWidth="1"/>
    <col min="8202" max="8450" width="16" style="3"/>
    <col min="8451" max="8451" width="6" style="3" customWidth="1"/>
    <col min="8452" max="8452" width="26.7109375" style="3" customWidth="1"/>
    <col min="8453" max="8453" width="11.7109375" style="3" bestFit="1" customWidth="1"/>
    <col min="8454" max="8454" width="11.42578125" style="3" bestFit="1" customWidth="1"/>
    <col min="8455" max="8455" width="12.7109375" style="3" bestFit="1" customWidth="1"/>
    <col min="8456" max="8456" width="5.7109375" style="3" customWidth="1"/>
    <col min="8457" max="8457" width="28.140625" style="3" customWidth="1"/>
    <col min="8458" max="8706" width="16" style="3"/>
    <col min="8707" max="8707" width="6" style="3" customWidth="1"/>
    <col min="8708" max="8708" width="26.7109375" style="3" customWidth="1"/>
    <col min="8709" max="8709" width="11.7109375" style="3" bestFit="1" customWidth="1"/>
    <col min="8710" max="8710" width="11.42578125" style="3" bestFit="1" customWidth="1"/>
    <col min="8711" max="8711" width="12.7109375" style="3" bestFit="1" customWidth="1"/>
    <col min="8712" max="8712" width="5.7109375" style="3" customWidth="1"/>
    <col min="8713" max="8713" width="28.140625" style="3" customWidth="1"/>
    <col min="8714" max="8962" width="16" style="3"/>
    <col min="8963" max="8963" width="6" style="3" customWidth="1"/>
    <col min="8964" max="8964" width="26.7109375" style="3" customWidth="1"/>
    <col min="8965" max="8965" width="11.7109375" style="3" bestFit="1" customWidth="1"/>
    <col min="8966" max="8966" width="11.42578125" style="3" bestFit="1" customWidth="1"/>
    <col min="8967" max="8967" width="12.7109375" style="3" bestFit="1" customWidth="1"/>
    <col min="8968" max="8968" width="5.7109375" style="3" customWidth="1"/>
    <col min="8969" max="8969" width="28.140625" style="3" customWidth="1"/>
    <col min="8970" max="9218" width="16" style="3"/>
    <col min="9219" max="9219" width="6" style="3" customWidth="1"/>
    <col min="9220" max="9220" width="26.7109375" style="3" customWidth="1"/>
    <col min="9221" max="9221" width="11.7109375" style="3" bestFit="1" customWidth="1"/>
    <col min="9222" max="9222" width="11.42578125" style="3" bestFit="1" customWidth="1"/>
    <col min="9223" max="9223" width="12.7109375" style="3" bestFit="1" customWidth="1"/>
    <col min="9224" max="9224" width="5.7109375" style="3" customWidth="1"/>
    <col min="9225" max="9225" width="28.140625" style="3" customWidth="1"/>
    <col min="9226" max="9474" width="16" style="3"/>
    <col min="9475" max="9475" width="6" style="3" customWidth="1"/>
    <col min="9476" max="9476" width="26.7109375" style="3" customWidth="1"/>
    <col min="9477" max="9477" width="11.7109375" style="3" bestFit="1" customWidth="1"/>
    <col min="9478" max="9478" width="11.42578125" style="3" bestFit="1" customWidth="1"/>
    <col min="9479" max="9479" width="12.7109375" style="3" bestFit="1" customWidth="1"/>
    <col min="9480" max="9480" width="5.7109375" style="3" customWidth="1"/>
    <col min="9481" max="9481" width="28.140625" style="3" customWidth="1"/>
    <col min="9482" max="9730" width="16" style="3"/>
    <col min="9731" max="9731" width="6" style="3" customWidth="1"/>
    <col min="9732" max="9732" width="26.7109375" style="3" customWidth="1"/>
    <col min="9733" max="9733" width="11.7109375" style="3" bestFit="1" customWidth="1"/>
    <col min="9734" max="9734" width="11.42578125" style="3" bestFit="1" customWidth="1"/>
    <col min="9735" max="9735" width="12.7109375" style="3" bestFit="1" customWidth="1"/>
    <col min="9736" max="9736" width="5.7109375" style="3" customWidth="1"/>
    <col min="9737" max="9737" width="28.140625" style="3" customWidth="1"/>
    <col min="9738" max="9986" width="16" style="3"/>
    <col min="9987" max="9987" width="6" style="3" customWidth="1"/>
    <col min="9988" max="9988" width="26.7109375" style="3" customWidth="1"/>
    <col min="9989" max="9989" width="11.7109375" style="3" bestFit="1" customWidth="1"/>
    <col min="9990" max="9990" width="11.42578125" style="3" bestFit="1" customWidth="1"/>
    <col min="9991" max="9991" width="12.7109375" style="3" bestFit="1" customWidth="1"/>
    <col min="9992" max="9992" width="5.7109375" style="3" customWidth="1"/>
    <col min="9993" max="9993" width="28.140625" style="3" customWidth="1"/>
    <col min="9994" max="10242" width="16" style="3"/>
    <col min="10243" max="10243" width="6" style="3" customWidth="1"/>
    <col min="10244" max="10244" width="26.7109375" style="3" customWidth="1"/>
    <col min="10245" max="10245" width="11.7109375" style="3" bestFit="1" customWidth="1"/>
    <col min="10246" max="10246" width="11.42578125" style="3" bestFit="1" customWidth="1"/>
    <col min="10247" max="10247" width="12.7109375" style="3" bestFit="1" customWidth="1"/>
    <col min="10248" max="10248" width="5.7109375" style="3" customWidth="1"/>
    <col min="10249" max="10249" width="28.140625" style="3" customWidth="1"/>
    <col min="10250" max="10498" width="16" style="3"/>
    <col min="10499" max="10499" width="6" style="3" customWidth="1"/>
    <col min="10500" max="10500" width="26.7109375" style="3" customWidth="1"/>
    <col min="10501" max="10501" width="11.7109375" style="3" bestFit="1" customWidth="1"/>
    <col min="10502" max="10502" width="11.42578125" style="3" bestFit="1" customWidth="1"/>
    <col min="10503" max="10503" width="12.7109375" style="3" bestFit="1" customWidth="1"/>
    <col min="10504" max="10504" width="5.7109375" style="3" customWidth="1"/>
    <col min="10505" max="10505" width="28.140625" style="3" customWidth="1"/>
    <col min="10506" max="10754" width="16" style="3"/>
    <col min="10755" max="10755" width="6" style="3" customWidth="1"/>
    <col min="10756" max="10756" width="26.7109375" style="3" customWidth="1"/>
    <col min="10757" max="10757" width="11.7109375" style="3" bestFit="1" customWidth="1"/>
    <col min="10758" max="10758" width="11.42578125" style="3" bestFit="1" customWidth="1"/>
    <col min="10759" max="10759" width="12.7109375" style="3" bestFit="1" customWidth="1"/>
    <col min="10760" max="10760" width="5.7109375" style="3" customWidth="1"/>
    <col min="10761" max="10761" width="28.140625" style="3" customWidth="1"/>
    <col min="10762" max="11010" width="16" style="3"/>
    <col min="11011" max="11011" width="6" style="3" customWidth="1"/>
    <col min="11012" max="11012" width="26.7109375" style="3" customWidth="1"/>
    <col min="11013" max="11013" width="11.7109375" style="3" bestFit="1" customWidth="1"/>
    <col min="11014" max="11014" width="11.42578125" style="3" bestFit="1" customWidth="1"/>
    <col min="11015" max="11015" width="12.7109375" style="3" bestFit="1" customWidth="1"/>
    <col min="11016" max="11016" width="5.7109375" style="3" customWidth="1"/>
    <col min="11017" max="11017" width="28.140625" style="3" customWidth="1"/>
    <col min="11018" max="11266" width="16" style="3"/>
    <col min="11267" max="11267" width="6" style="3" customWidth="1"/>
    <col min="11268" max="11268" width="26.7109375" style="3" customWidth="1"/>
    <col min="11269" max="11269" width="11.7109375" style="3" bestFit="1" customWidth="1"/>
    <col min="11270" max="11270" width="11.42578125" style="3" bestFit="1" customWidth="1"/>
    <col min="11271" max="11271" width="12.7109375" style="3" bestFit="1" customWidth="1"/>
    <col min="11272" max="11272" width="5.7109375" style="3" customWidth="1"/>
    <col min="11273" max="11273" width="28.140625" style="3" customWidth="1"/>
    <col min="11274" max="11522" width="16" style="3"/>
    <col min="11523" max="11523" width="6" style="3" customWidth="1"/>
    <col min="11524" max="11524" width="26.7109375" style="3" customWidth="1"/>
    <col min="11525" max="11525" width="11.7109375" style="3" bestFit="1" customWidth="1"/>
    <col min="11526" max="11526" width="11.42578125" style="3" bestFit="1" customWidth="1"/>
    <col min="11527" max="11527" width="12.7109375" style="3" bestFit="1" customWidth="1"/>
    <col min="11528" max="11528" width="5.7109375" style="3" customWidth="1"/>
    <col min="11529" max="11529" width="28.140625" style="3" customWidth="1"/>
    <col min="11530" max="11778" width="16" style="3"/>
    <col min="11779" max="11779" width="6" style="3" customWidth="1"/>
    <col min="11780" max="11780" width="26.7109375" style="3" customWidth="1"/>
    <col min="11781" max="11781" width="11.7109375" style="3" bestFit="1" customWidth="1"/>
    <col min="11782" max="11782" width="11.42578125" style="3" bestFit="1" customWidth="1"/>
    <col min="11783" max="11783" width="12.7109375" style="3" bestFit="1" customWidth="1"/>
    <col min="11784" max="11784" width="5.7109375" style="3" customWidth="1"/>
    <col min="11785" max="11785" width="28.140625" style="3" customWidth="1"/>
    <col min="11786" max="12034" width="16" style="3"/>
    <col min="12035" max="12035" width="6" style="3" customWidth="1"/>
    <col min="12036" max="12036" width="26.7109375" style="3" customWidth="1"/>
    <col min="12037" max="12037" width="11.7109375" style="3" bestFit="1" customWidth="1"/>
    <col min="12038" max="12038" width="11.42578125" style="3" bestFit="1" customWidth="1"/>
    <col min="12039" max="12039" width="12.7109375" style="3" bestFit="1" customWidth="1"/>
    <col min="12040" max="12040" width="5.7109375" style="3" customWidth="1"/>
    <col min="12041" max="12041" width="28.140625" style="3" customWidth="1"/>
    <col min="12042" max="12290" width="16" style="3"/>
    <col min="12291" max="12291" width="6" style="3" customWidth="1"/>
    <col min="12292" max="12292" width="26.7109375" style="3" customWidth="1"/>
    <col min="12293" max="12293" width="11.7109375" style="3" bestFit="1" customWidth="1"/>
    <col min="12294" max="12294" width="11.42578125" style="3" bestFit="1" customWidth="1"/>
    <col min="12295" max="12295" width="12.7109375" style="3" bestFit="1" customWidth="1"/>
    <col min="12296" max="12296" width="5.7109375" style="3" customWidth="1"/>
    <col min="12297" max="12297" width="28.140625" style="3" customWidth="1"/>
    <col min="12298" max="12546" width="16" style="3"/>
    <col min="12547" max="12547" width="6" style="3" customWidth="1"/>
    <col min="12548" max="12548" width="26.7109375" style="3" customWidth="1"/>
    <col min="12549" max="12549" width="11.7109375" style="3" bestFit="1" customWidth="1"/>
    <col min="12550" max="12550" width="11.42578125" style="3" bestFit="1" customWidth="1"/>
    <col min="12551" max="12551" width="12.7109375" style="3" bestFit="1" customWidth="1"/>
    <col min="12552" max="12552" width="5.7109375" style="3" customWidth="1"/>
    <col min="12553" max="12553" width="28.140625" style="3" customWidth="1"/>
    <col min="12554" max="12802" width="16" style="3"/>
    <col min="12803" max="12803" width="6" style="3" customWidth="1"/>
    <col min="12804" max="12804" width="26.7109375" style="3" customWidth="1"/>
    <col min="12805" max="12805" width="11.7109375" style="3" bestFit="1" customWidth="1"/>
    <col min="12806" max="12806" width="11.42578125" style="3" bestFit="1" customWidth="1"/>
    <col min="12807" max="12807" width="12.7109375" style="3" bestFit="1" customWidth="1"/>
    <col min="12808" max="12808" width="5.7109375" style="3" customWidth="1"/>
    <col min="12809" max="12809" width="28.140625" style="3" customWidth="1"/>
    <col min="12810" max="13058" width="16" style="3"/>
    <col min="13059" max="13059" width="6" style="3" customWidth="1"/>
    <col min="13060" max="13060" width="26.7109375" style="3" customWidth="1"/>
    <col min="13061" max="13061" width="11.7109375" style="3" bestFit="1" customWidth="1"/>
    <col min="13062" max="13062" width="11.42578125" style="3" bestFit="1" customWidth="1"/>
    <col min="13063" max="13063" width="12.7109375" style="3" bestFit="1" customWidth="1"/>
    <col min="13064" max="13064" width="5.7109375" style="3" customWidth="1"/>
    <col min="13065" max="13065" width="28.140625" style="3" customWidth="1"/>
    <col min="13066" max="13314" width="16" style="3"/>
    <col min="13315" max="13315" width="6" style="3" customWidth="1"/>
    <col min="13316" max="13316" width="26.7109375" style="3" customWidth="1"/>
    <col min="13317" max="13317" width="11.7109375" style="3" bestFit="1" customWidth="1"/>
    <col min="13318" max="13318" width="11.42578125" style="3" bestFit="1" customWidth="1"/>
    <col min="13319" max="13319" width="12.7109375" style="3" bestFit="1" customWidth="1"/>
    <col min="13320" max="13320" width="5.7109375" style="3" customWidth="1"/>
    <col min="13321" max="13321" width="28.140625" style="3" customWidth="1"/>
    <col min="13322" max="13570" width="16" style="3"/>
    <col min="13571" max="13571" width="6" style="3" customWidth="1"/>
    <col min="13572" max="13572" width="26.7109375" style="3" customWidth="1"/>
    <col min="13573" max="13573" width="11.7109375" style="3" bestFit="1" customWidth="1"/>
    <col min="13574" max="13574" width="11.42578125" style="3" bestFit="1" customWidth="1"/>
    <col min="13575" max="13575" width="12.7109375" style="3" bestFit="1" customWidth="1"/>
    <col min="13576" max="13576" width="5.7109375" style="3" customWidth="1"/>
    <col min="13577" max="13577" width="28.140625" style="3" customWidth="1"/>
    <col min="13578" max="13826" width="16" style="3"/>
    <col min="13827" max="13827" width="6" style="3" customWidth="1"/>
    <col min="13828" max="13828" width="26.7109375" style="3" customWidth="1"/>
    <col min="13829" max="13829" width="11.7109375" style="3" bestFit="1" customWidth="1"/>
    <col min="13830" max="13830" width="11.42578125" style="3" bestFit="1" customWidth="1"/>
    <col min="13831" max="13831" width="12.7109375" style="3" bestFit="1" customWidth="1"/>
    <col min="13832" max="13832" width="5.7109375" style="3" customWidth="1"/>
    <col min="13833" max="13833" width="28.140625" style="3" customWidth="1"/>
    <col min="13834" max="14082" width="16" style="3"/>
    <col min="14083" max="14083" width="6" style="3" customWidth="1"/>
    <col min="14084" max="14084" width="26.7109375" style="3" customWidth="1"/>
    <col min="14085" max="14085" width="11.7109375" style="3" bestFit="1" customWidth="1"/>
    <col min="14086" max="14086" width="11.42578125" style="3" bestFit="1" customWidth="1"/>
    <col min="14087" max="14087" width="12.7109375" style="3" bestFit="1" customWidth="1"/>
    <col min="14088" max="14088" width="5.7109375" style="3" customWidth="1"/>
    <col min="14089" max="14089" width="28.140625" style="3" customWidth="1"/>
    <col min="14090" max="14338" width="16" style="3"/>
    <col min="14339" max="14339" width="6" style="3" customWidth="1"/>
    <col min="14340" max="14340" width="26.7109375" style="3" customWidth="1"/>
    <col min="14341" max="14341" width="11.7109375" style="3" bestFit="1" customWidth="1"/>
    <col min="14342" max="14342" width="11.42578125" style="3" bestFit="1" customWidth="1"/>
    <col min="14343" max="14343" width="12.7109375" style="3" bestFit="1" customWidth="1"/>
    <col min="14344" max="14344" width="5.7109375" style="3" customWidth="1"/>
    <col min="14345" max="14345" width="28.140625" style="3" customWidth="1"/>
    <col min="14346" max="14594" width="16" style="3"/>
    <col min="14595" max="14595" width="6" style="3" customWidth="1"/>
    <col min="14596" max="14596" width="26.7109375" style="3" customWidth="1"/>
    <col min="14597" max="14597" width="11.7109375" style="3" bestFit="1" customWidth="1"/>
    <col min="14598" max="14598" width="11.42578125" style="3" bestFit="1" customWidth="1"/>
    <col min="14599" max="14599" width="12.7109375" style="3" bestFit="1" customWidth="1"/>
    <col min="14600" max="14600" width="5.7109375" style="3" customWidth="1"/>
    <col min="14601" max="14601" width="28.140625" style="3" customWidth="1"/>
    <col min="14602" max="14850" width="16" style="3"/>
    <col min="14851" max="14851" width="6" style="3" customWidth="1"/>
    <col min="14852" max="14852" width="26.7109375" style="3" customWidth="1"/>
    <col min="14853" max="14853" width="11.7109375" style="3" bestFit="1" customWidth="1"/>
    <col min="14854" max="14854" width="11.42578125" style="3" bestFit="1" customWidth="1"/>
    <col min="14855" max="14855" width="12.7109375" style="3" bestFit="1" customWidth="1"/>
    <col min="14856" max="14856" width="5.7109375" style="3" customWidth="1"/>
    <col min="14857" max="14857" width="28.140625" style="3" customWidth="1"/>
    <col min="14858" max="15106" width="16" style="3"/>
    <col min="15107" max="15107" width="6" style="3" customWidth="1"/>
    <col min="15108" max="15108" width="26.7109375" style="3" customWidth="1"/>
    <col min="15109" max="15109" width="11.7109375" style="3" bestFit="1" customWidth="1"/>
    <col min="15110" max="15110" width="11.42578125" style="3" bestFit="1" customWidth="1"/>
    <col min="15111" max="15111" width="12.7109375" style="3" bestFit="1" customWidth="1"/>
    <col min="15112" max="15112" width="5.7109375" style="3" customWidth="1"/>
    <col min="15113" max="15113" width="28.140625" style="3" customWidth="1"/>
    <col min="15114" max="15362" width="16" style="3"/>
    <col min="15363" max="15363" width="6" style="3" customWidth="1"/>
    <col min="15364" max="15364" width="26.7109375" style="3" customWidth="1"/>
    <col min="15365" max="15365" width="11.7109375" style="3" bestFit="1" customWidth="1"/>
    <col min="15366" max="15366" width="11.42578125" style="3" bestFit="1" customWidth="1"/>
    <col min="15367" max="15367" width="12.7109375" style="3" bestFit="1" customWidth="1"/>
    <col min="15368" max="15368" width="5.7109375" style="3" customWidth="1"/>
    <col min="15369" max="15369" width="28.140625" style="3" customWidth="1"/>
    <col min="15370" max="15618" width="16" style="3"/>
    <col min="15619" max="15619" width="6" style="3" customWidth="1"/>
    <col min="15620" max="15620" width="26.7109375" style="3" customWidth="1"/>
    <col min="15621" max="15621" width="11.7109375" style="3" bestFit="1" customWidth="1"/>
    <col min="15622" max="15622" width="11.42578125" style="3" bestFit="1" customWidth="1"/>
    <col min="15623" max="15623" width="12.7109375" style="3" bestFit="1" customWidth="1"/>
    <col min="15624" max="15624" width="5.7109375" style="3" customWidth="1"/>
    <col min="15625" max="15625" width="28.140625" style="3" customWidth="1"/>
    <col min="15626" max="15874" width="16" style="3"/>
    <col min="15875" max="15875" width="6" style="3" customWidth="1"/>
    <col min="15876" max="15876" width="26.7109375" style="3" customWidth="1"/>
    <col min="15877" max="15877" width="11.7109375" style="3" bestFit="1" customWidth="1"/>
    <col min="15878" max="15878" width="11.42578125" style="3" bestFit="1" customWidth="1"/>
    <col min="15879" max="15879" width="12.7109375" style="3" bestFit="1" customWidth="1"/>
    <col min="15880" max="15880" width="5.7109375" style="3" customWidth="1"/>
    <col min="15881" max="15881" width="28.140625" style="3" customWidth="1"/>
    <col min="15882" max="16130" width="16" style="3"/>
    <col min="16131" max="16131" width="6" style="3" customWidth="1"/>
    <col min="16132" max="16132" width="26.7109375" style="3" customWidth="1"/>
    <col min="16133" max="16133" width="11.7109375" style="3" bestFit="1" customWidth="1"/>
    <col min="16134" max="16134" width="11.42578125" style="3" bestFit="1" customWidth="1"/>
    <col min="16135" max="16135" width="12.7109375" style="3" bestFit="1" customWidth="1"/>
    <col min="16136" max="16136" width="5.7109375" style="3" customWidth="1"/>
    <col min="16137" max="16137" width="28.140625" style="3" customWidth="1"/>
    <col min="16138" max="16384" width="16" style="3"/>
  </cols>
  <sheetData>
    <row r="1" spans="1:11" x14ac:dyDescent="0.2">
      <c r="A1" s="732"/>
      <c r="B1" s="732"/>
      <c r="C1" s="732"/>
      <c r="D1" s="732"/>
      <c r="E1" s="732"/>
      <c r="F1" s="732"/>
      <c r="G1" s="732"/>
      <c r="H1" s="732"/>
      <c r="I1" s="732"/>
      <c r="J1" s="732"/>
      <c r="K1" s="732"/>
    </row>
    <row r="2" spans="1:11" x14ac:dyDescent="0.2">
      <c r="A2" s="349"/>
      <c r="B2" s="349"/>
      <c r="C2" s="349"/>
      <c r="D2" s="349"/>
      <c r="E2" s="349"/>
      <c r="F2" s="349"/>
      <c r="G2" s="349"/>
      <c r="H2" s="349"/>
      <c r="I2" s="349"/>
      <c r="J2" s="349"/>
      <c r="K2" s="349"/>
    </row>
    <row r="3" spans="1:11" x14ac:dyDescent="0.2">
      <c r="A3" s="350" t="s">
        <v>16</v>
      </c>
      <c r="B3" s="351"/>
      <c r="C3" s="351"/>
      <c r="D3" s="351"/>
      <c r="E3" s="351"/>
      <c r="F3" s="351"/>
      <c r="G3" s="351"/>
      <c r="H3" s="351"/>
      <c r="I3" s="351"/>
      <c r="J3" s="351"/>
      <c r="K3" s="351"/>
    </row>
    <row r="4" spans="1:11" x14ac:dyDescent="0.2">
      <c r="A4" s="352" t="s">
        <v>19</v>
      </c>
      <c r="B4" s="352"/>
      <c r="C4" s="352" t="s">
        <v>18</v>
      </c>
      <c r="D4" s="353"/>
      <c r="E4" s="352"/>
      <c r="F4" s="352"/>
      <c r="G4" s="352"/>
      <c r="H4" s="352"/>
      <c r="I4" s="351"/>
      <c r="J4" s="351"/>
      <c r="K4" s="351"/>
    </row>
    <row r="5" spans="1:11" x14ac:dyDescent="0.2">
      <c r="A5" s="352" t="s">
        <v>82</v>
      </c>
      <c r="B5" s="352"/>
      <c r="C5" s="352" t="s">
        <v>100</v>
      </c>
      <c r="D5" s="352"/>
      <c r="E5" s="352"/>
      <c r="F5" s="352"/>
      <c r="G5" s="352"/>
      <c r="H5" s="352"/>
      <c r="I5" s="351"/>
      <c r="J5" s="351"/>
      <c r="K5" s="351"/>
    </row>
    <row r="6" spans="1:11" x14ac:dyDescent="0.2">
      <c r="A6" s="354"/>
      <c r="B6" s="352"/>
      <c r="C6" s="530">
        <v>2022</v>
      </c>
      <c r="D6" s="352"/>
      <c r="E6" s="352"/>
      <c r="F6" s="352"/>
      <c r="G6" s="352"/>
      <c r="H6" s="352"/>
      <c r="I6" s="733" t="s">
        <v>20</v>
      </c>
      <c r="J6" s="734"/>
      <c r="K6" s="735"/>
    </row>
    <row r="7" spans="1:11" x14ac:dyDescent="0.2">
      <c r="A7" s="354"/>
      <c r="B7" s="352"/>
      <c r="C7" s="352"/>
      <c r="D7" s="352"/>
      <c r="E7" s="352"/>
      <c r="F7" s="352"/>
      <c r="G7" s="352"/>
      <c r="H7" s="352"/>
      <c r="I7" s="355" t="s">
        <v>21</v>
      </c>
      <c r="J7" s="736" t="s">
        <v>31</v>
      </c>
      <c r="K7" s="737"/>
    </row>
    <row r="8" spans="1:11" ht="12.75" customHeight="1" x14ac:dyDescent="0.2">
      <c r="A8" s="352"/>
      <c r="B8" s="352"/>
      <c r="C8" s="352"/>
      <c r="D8" s="352"/>
      <c r="E8" s="352"/>
      <c r="F8" s="352"/>
      <c r="G8" s="352"/>
      <c r="H8" s="351"/>
      <c r="I8" s="355" t="s">
        <v>22</v>
      </c>
      <c r="J8" s="738" t="s">
        <v>91</v>
      </c>
      <c r="K8" s="739"/>
    </row>
    <row r="9" spans="1:11" ht="12.75" customHeight="1" x14ac:dyDescent="0.2">
      <c r="A9" s="730" t="s">
        <v>23</v>
      </c>
      <c r="B9" s="730"/>
      <c r="C9" s="730"/>
      <c r="D9" s="730"/>
      <c r="E9" s="730"/>
      <c r="F9" s="730"/>
      <c r="G9" s="730"/>
      <c r="H9" s="730"/>
      <c r="I9" s="356" t="s">
        <v>24</v>
      </c>
      <c r="J9" s="742" t="s">
        <v>92</v>
      </c>
      <c r="K9" s="743"/>
    </row>
    <row r="10" spans="1:11" ht="15.75" customHeight="1" thickBot="1" x14ac:dyDescent="0.25">
      <c r="A10" s="730" t="s">
        <v>30</v>
      </c>
      <c r="B10" s="730"/>
      <c r="C10" s="730"/>
      <c r="D10" s="730"/>
      <c r="E10" s="730"/>
      <c r="F10" s="437"/>
      <c r="G10" s="357"/>
      <c r="H10" s="352"/>
      <c r="I10" s="351"/>
      <c r="J10" s="351"/>
      <c r="K10" s="351"/>
    </row>
    <row r="11" spans="1:11" ht="12.75" customHeight="1" x14ac:dyDescent="0.2">
      <c r="A11" s="731" t="s">
        <v>25</v>
      </c>
      <c r="B11" s="728"/>
      <c r="C11" s="728"/>
      <c r="D11" s="728"/>
      <c r="E11" s="729"/>
      <c r="F11" s="437"/>
      <c r="G11" s="731" t="s">
        <v>20</v>
      </c>
      <c r="H11" s="728"/>
      <c r="I11" s="728"/>
      <c r="J11" s="728"/>
      <c r="K11" s="729"/>
    </row>
    <row r="12" spans="1:11" x14ac:dyDescent="0.2">
      <c r="A12" s="358"/>
      <c r="B12" s="359"/>
      <c r="C12" s="359"/>
      <c r="D12" s="359"/>
      <c r="E12" s="360"/>
      <c r="F12" s="351"/>
      <c r="G12" s="358"/>
      <c r="H12" s="359" t="s">
        <v>15</v>
      </c>
      <c r="I12" s="359" t="s">
        <v>15</v>
      </c>
      <c r="J12" s="359" t="s">
        <v>15</v>
      </c>
      <c r="K12" s="360" t="s">
        <v>15</v>
      </c>
    </row>
    <row r="13" spans="1:11" s="12" customFormat="1" x14ac:dyDescent="0.2">
      <c r="A13" s="361" t="s">
        <v>0</v>
      </c>
      <c r="B13" s="362" t="s">
        <v>26</v>
      </c>
      <c r="C13" s="362" t="s">
        <v>27</v>
      </c>
      <c r="D13" s="362" t="s">
        <v>28</v>
      </c>
      <c r="E13" s="363" t="s">
        <v>29</v>
      </c>
      <c r="F13" s="364"/>
      <c r="G13" s="361" t="s">
        <v>0</v>
      </c>
      <c r="H13" s="362" t="s">
        <v>26</v>
      </c>
      <c r="I13" s="362" t="s">
        <v>27</v>
      </c>
      <c r="J13" s="362" t="s">
        <v>28</v>
      </c>
      <c r="K13" s="363" t="s">
        <v>29</v>
      </c>
    </row>
    <row r="14" spans="1:11" ht="12.75" customHeight="1" x14ac:dyDescent="0.2">
      <c r="A14" s="375">
        <v>44743</v>
      </c>
      <c r="B14" s="376"/>
      <c r="C14" s="18" t="s">
        <v>47</v>
      </c>
      <c r="D14" s="377">
        <v>1630183</v>
      </c>
      <c r="E14" s="378"/>
      <c r="F14" s="351"/>
      <c r="G14" s="375">
        <v>44713</v>
      </c>
      <c r="H14" s="376"/>
      <c r="I14" s="18" t="s">
        <v>47</v>
      </c>
      <c r="J14" s="377"/>
      <c r="K14" s="489">
        <v>1630183</v>
      </c>
    </row>
    <row r="15" spans="1:11" ht="15" x14ac:dyDescent="0.2">
      <c r="A15" s="117">
        <v>44746</v>
      </c>
      <c r="B15" s="379">
        <v>1</v>
      </c>
      <c r="C15" s="108" t="s">
        <v>481</v>
      </c>
      <c r="D15" s="380"/>
      <c r="E15" s="381">
        <v>1600000</v>
      </c>
      <c r="F15" s="365"/>
      <c r="G15" s="117">
        <v>44746</v>
      </c>
      <c r="H15" s="379">
        <v>1</v>
      </c>
      <c r="I15" s="108" t="s">
        <v>152</v>
      </c>
      <c r="J15" s="380">
        <v>1600000</v>
      </c>
      <c r="K15" s="381"/>
    </row>
    <row r="16" spans="1:11" ht="15" x14ac:dyDescent="0.2">
      <c r="A16" s="117">
        <v>44746</v>
      </c>
      <c r="B16" s="382">
        <v>2</v>
      </c>
      <c r="C16" s="108" t="s">
        <v>141</v>
      </c>
      <c r="D16" s="380"/>
      <c r="E16" s="381">
        <v>3000</v>
      </c>
      <c r="F16" s="365"/>
      <c r="G16" s="117">
        <v>44746</v>
      </c>
      <c r="H16" s="382">
        <v>2</v>
      </c>
      <c r="I16" s="108" t="s">
        <v>141</v>
      </c>
      <c r="J16" s="380">
        <v>3000</v>
      </c>
      <c r="K16" s="381"/>
    </row>
    <row r="17" spans="1:11" ht="12" customHeight="1" x14ac:dyDescent="0.2">
      <c r="A17" s="117">
        <v>44747</v>
      </c>
      <c r="B17" s="382">
        <v>3</v>
      </c>
      <c r="C17" s="108" t="s">
        <v>153</v>
      </c>
      <c r="D17" s="383">
        <v>3172000</v>
      </c>
      <c r="E17" s="19"/>
      <c r="F17" s="365"/>
      <c r="G17" s="117">
        <v>44747</v>
      </c>
      <c r="H17" s="382">
        <v>3</v>
      </c>
      <c r="I17" s="108" t="s">
        <v>153</v>
      </c>
      <c r="J17" s="383"/>
      <c r="K17" s="19">
        <v>3172000</v>
      </c>
    </row>
    <row r="18" spans="1:11" ht="13.5" customHeight="1" x14ac:dyDescent="0.2">
      <c r="A18" s="117">
        <v>44747</v>
      </c>
      <c r="B18" s="379">
        <v>4</v>
      </c>
      <c r="C18" s="108" t="s">
        <v>154</v>
      </c>
      <c r="D18" s="383"/>
      <c r="E18" s="19">
        <v>1286000</v>
      </c>
      <c r="F18" s="365"/>
      <c r="G18" s="117">
        <v>44747</v>
      </c>
      <c r="H18" s="379">
        <v>4</v>
      </c>
      <c r="I18" s="108" t="s">
        <v>154</v>
      </c>
      <c r="J18" s="383">
        <v>1286000</v>
      </c>
      <c r="K18" s="19"/>
    </row>
    <row r="19" spans="1:11" ht="13.5" customHeight="1" x14ac:dyDescent="0.2">
      <c r="A19" s="117">
        <v>44747</v>
      </c>
      <c r="B19" s="382">
        <v>5</v>
      </c>
      <c r="C19" s="108" t="s">
        <v>155</v>
      </c>
      <c r="D19" s="383"/>
      <c r="E19" s="19">
        <v>20000</v>
      </c>
      <c r="F19" s="365"/>
      <c r="G19" s="117">
        <v>44747</v>
      </c>
      <c r="H19" s="382">
        <v>5</v>
      </c>
      <c r="I19" s="108" t="s">
        <v>155</v>
      </c>
      <c r="J19" s="383">
        <v>20000</v>
      </c>
      <c r="K19" s="19"/>
    </row>
    <row r="20" spans="1:11" ht="13.5" customHeight="1" x14ac:dyDescent="0.2">
      <c r="A20" s="117">
        <v>44763</v>
      </c>
      <c r="B20" s="382">
        <v>6</v>
      </c>
      <c r="C20" s="108" t="s">
        <v>261</v>
      </c>
      <c r="D20" s="383"/>
      <c r="E20" s="19">
        <v>654720</v>
      </c>
      <c r="F20" s="365"/>
      <c r="G20" s="117">
        <v>44762</v>
      </c>
      <c r="H20" s="382">
        <v>6</v>
      </c>
      <c r="I20" s="108" t="s">
        <v>261</v>
      </c>
      <c r="J20" s="383">
        <v>654720</v>
      </c>
      <c r="K20" s="19"/>
    </row>
    <row r="21" spans="1:11" ht="13.5" customHeight="1" x14ac:dyDescent="0.2">
      <c r="A21" s="117">
        <v>44763</v>
      </c>
      <c r="B21" s="382">
        <v>7</v>
      </c>
      <c r="C21" s="108" t="s">
        <v>365</v>
      </c>
      <c r="D21" s="383"/>
      <c r="E21" s="19">
        <v>2000</v>
      </c>
      <c r="F21" s="365"/>
      <c r="G21" s="117">
        <v>44763</v>
      </c>
      <c r="H21" s="382">
        <v>7</v>
      </c>
      <c r="I21" s="108" t="s">
        <v>365</v>
      </c>
      <c r="J21" s="383">
        <v>2000</v>
      </c>
      <c r="K21" s="19"/>
    </row>
    <row r="22" spans="1:11" ht="13.5" customHeight="1" x14ac:dyDescent="0.2">
      <c r="A22" s="117">
        <v>44763</v>
      </c>
      <c r="B22" s="379">
        <v>8</v>
      </c>
      <c r="C22" s="108" t="s">
        <v>262</v>
      </c>
      <c r="D22" s="383"/>
      <c r="E22" s="19">
        <v>1211440</v>
      </c>
      <c r="F22" s="365"/>
      <c r="G22" s="117">
        <v>44763</v>
      </c>
      <c r="H22" s="379">
        <v>8</v>
      </c>
      <c r="I22" s="108" t="s">
        <v>262</v>
      </c>
      <c r="J22" s="383">
        <v>1211440</v>
      </c>
      <c r="K22" s="19"/>
    </row>
    <row r="23" spans="1:11" ht="13.5" customHeight="1" x14ac:dyDescent="0.2">
      <c r="A23" s="117">
        <v>44763</v>
      </c>
      <c r="B23" s="382">
        <v>9</v>
      </c>
      <c r="C23" s="108" t="s">
        <v>141</v>
      </c>
      <c r="D23" s="383"/>
      <c r="E23" s="19">
        <v>2500</v>
      </c>
      <c r="F23" s="365"/>
      <c r="G23" s="117">
        <v>44763</v>
      </c>
      <c r="H23" s="382">
        <v>9</v>
      </c>
      <c r="I23" s="108" t="s">
        <v>141</v>
      </c>
      <c r="J23" s="383">
        <v>2500</v>
      </c>
      <c r="K23" s="19"/>
    </row>
    <row r="24" spans="1:11" ht="13.5" customHeight="1" x14ac:dyDescent="0.2">
      <c r="A24" s="117">
        <v>44767</v>
      </c>
      <c r="B24" s="382">
        <v>10</v>
      </c>
      <c r="C24" s="108" t="s">
        <v>153</v>
      </c>
      <c r="D24" s="383">
        <v>8077000</v>
      </c>
      <c r="E24" s="19"/>
      <c r="F24" s="365"/>
      <c r="G24" s="117">
        <v>44767</v>
      </c>
      <c r="H24" s="382">
        <v>10</v>
      </c>
      <c r="I24" s="108" t="s">
        <v>153</v>
      </c>
      <c r="J24" s="383"/>
      <c r="K24" s="19">
        <v>8077000</v>
      </c>
    </row>
    <row r="25" spans="1:11" ht="13.5" customHeight="1" x14ac:dyDescent="0.2">
      <c r="A25" s="117">
        <v>44676</v>
      </c>
      <c r="B25" s="382">
        <v>11</v>
      </c>
      <c r="C25" s="108" t="s">
        <v>344</v>
      </c>
      <c r="D25" s="383"/>
      <c r="E25" s="19">
        <v>3542000</v>
      </c>
      <c r="F25" s="365"/>
      <c r="G25" s="117">
        <v>44676</v>
      </c>
      <c r="H25" s="382">
        <v>11</v>
      </c>
      <c r="I25" s="108" t="s">
        <v>344</v>
      </c>
      <c r="J25" s="383">
        <v>3542000</v>
      </c>
      <c r="K25" s="19"/>
    </row>
    <row r="26" spans="1:11" ht="13.5" customHeight="1" x14ac:dyDescent="0.2">
      <c r="A26" s="117">
        <v>44767</v>
      </c>
      <c r="B26" s="382">
        <v>12</v>
      </c>
      <c r="C26" s="108" t="s">
        <v>141</v>
      </c>
      <c r="D26" s="383"/>
      <c r="E26" s="19">
        <v>20000</v>
      </c>
      <c r="F26" s="365"/>
      <c r="G26" s="117">
        <v>44767</v>
      </c>
      <c r="H26" s="382">
        <v>12</v>
      </c>
      <c r="I26" s="108" t="s">
        <v>141</v>
      </c>
      <c r="J26" s="383">
        <v>20000</v>
      </c>
      <c r="K26" s="19"/>
    </row>
    <row r="27" spans="1:11" ht="13.5" customHeight="1" x14ac:dyDescent="0.2">
      <c r="A27" s="117">
        <v>44767</v>
      </c>
      <c r="B27" s="382">
        <v>13</v>
      </c>
      <c r="C27" s="108" t="s">
        <v>364</v>
      </c>
      <c r="D27" s="383"/>
      <c r="E27" s="19">
        <v>2935000</v>
      </c>
      <c r="F27" s="365"/>
      <c r="G27" s="117">
        <v>44767</v>
      </c>
      <c r="H27" s="382">
        <v>13</v>
      </c>
      <c r="I27" s="108" t="s">
        <v>364</v>
      </c>
      <c r="J27" s="383">
        <v>2935000</v>
      </c>
      <c r="K27" s="19"/>
    </row>
    <row r="28" spans="1:11" ht="13.5" customHeight="1" x14ac:dyDescent="0.2">
      <c r="A28" s="117">
        <v>44767</v>
      </c>
      <c r="B28" s="382">
        <v>14</v>
      </c>
      <c r="C28" s="108" t="s">
        <v>141</v>
      </c>
      <c r="D28" s="383"/>
      <c r="E28" s="19">
        <v>2600</v>
      </c>
      <c r="F28" s="365"/>
      <c r="G28" s="117">
        <v>44767</v>
      </c>
      <c r="H28" s="382">
        <v>14</v>
      </c>
      <c r="I28" s="108" t="s">
        <v>141</v>
      </c>
      <c r="J28" s="383">
        <v>2600</v>
      </c>
      <c r="K28" s="19"/>
    </row>
    <row r="29" spans="1:11" x14ac:dyDescent="0.2">
      <c r="A29" s="384"/>
      <c r="B29" s="385"/>
      <c r="C29" s="386" t="s">
        <v>63</v>
      </c>
      <c r="D29" s="387">
        <f>SUM(D14:D28)-SUM(E14:E28)</f>
        <v>1599923</v>
      </c>
      <c r="E29" s="388"/>
      <c r="F29" s="365"/>
      <c r="G29" s="384"/>
      <c r="H29" s="385"/>
      <c r="I29" s="386" t="s">
        <v>63</v>
      </c>
      <c r="J29" s="387"/>
      <c r="K29" s="426">
        <f>SUM(K14:K28)-SUM(J14:J28)</f>
        <v>1599923</v>
      </c>
    </row>
    <row r="30" spans="1:11" ht="13.5" thickBot="1" x14ac:dyDescent="0.25">
      <c r="A30" s="20"/>
      <c r="B30" s="21"/>
      <c r="C30" s="21"/>
      <c r="D30" s="21"/>
      <c r="E30" s="389"/>
      <c r="F30" s="365"/>
      <c r="G30" s="20"/>
      <c r="H30" s="21"/>
      <c r="I30" s="21"/>
      <c r="J30" s="21"/>
      <c r="K30" s="389"/>
    </row>
    <row r="31" spans="1:11" x14ac:dyDescent="0.2">
      <c r="A31" s="8"/>
      <c r="B31" s="6"/>
      <c r="C31" s="6" t="s">
        <v>17</v>
      </c>
      <c r="D31" s="8"/>
      <c r="E31" s="8"/>
      <c r="F31" s="365"/>
      <c r="G31" s="8"/>
      <c r="H31" s="6"/>
      <c r="I31" s="6" t="s">
        <v>17</v>
      </c>
      <c r="J31" s="8"/>
      <c r="K31" s="8"/>
    </row>
    <row r="32" spans="1:11" x14ac:dyDescent="0.2">
      <c r="A32" s="8"/>
      <c r="B32" s="6"/>
      <c r="C32" s="6"/>
      <c r="D32" s="8"/>
      <c r="E32" s="460"/>
      <c r="F32" s="365"/>
      <c r="G32" s="8"/>
      <c r="H32" s="6"/>
      <c r="I32" s="6"/>
      <c r="J32" s="8"/>
      <c r="K32" s="8"/>
    </row>
    <row r="33" spans="1:12" x14ac:dyDescent="0.2">
      <c r="A33" s="13"/>
      <c r="B33" s="13"/>
      <c r="C33" s="390"/>
      <c r="D33" s="391"/>
      <c r="E33" s="14"/>
      <c r="F33" s="365"/>
      <c r="G33" s="13"/>
      <c r="H33" s="13"/>
      <c r="I33" s="390"/>
      <c r="J33" s="391"/>
      <c r="K33" s="14"/>
    </row>
    <row r="34" spans="1:12" x14ac:dyDescent="0.2">
      <c r="A34" s="13"/>
      <c r="B34" s="13"/>
      <c r="C34" s="392"/>
      <c r="D34" s="393"/>
      <c r="E34" s="14"/>
      <c r="F34" s="365"/>
      <c r="G34" s="13"/>
      <c r="H34" s="13"/>
      <c r="I34" s="392"/>
      <c r="J34" s="393"/>
      <c r="K34" s="14"/>
    </row>
    <row r="35" spans="1:12" x14ac:dyDescent="0.2">
      <c r="C35" s="394"/>
      <c r="D35" s="395"/>
      <c r="E35" s="175"/>
      <c r="F35" s="365"/>
      <c r="I35" s="394"/>
      <c r="J35" s="395"/>
      <c r="K35" s="175"/>
    </row>
    <row r="36" spans="1:12" x14ac:dyDescent="0.2">
      <c r="C36" s="394"/>
      <c r="D36" s="395"/>
      <c r="F36" s="365"/>
      <c r="I36" s="394"/>
      <c r="J36" s="395"/>
    </row>
    <row r="37" spans="1:12" x14ac:dyDescent="0.2">
      <c r="A37" s="396"/>
      <c r="B37" s="397"/>
      <c r="C37" s="398"/>
      <c r="D37" s="399"/>
      <c r="E37" s="399"/>
      <c r="F37" s="399"/>
      <c r="G37" s="396"/>
      <c r="H37" s="397"/>
      <c r="I37" s="398"/>
      <c r="J37" s="399"/>
      <c r="K37" s="399"/>
      <c r="L37" s="400"/>
    </row>
    <row r="38" spans="1:12" x14ac:dyDescent="0.2">
      <c r="A38" s="396"/>
      <c r="B38" s="397"/>
      <c r="C38" s="398"/>
      <c r="D38" s="399"/>
      <c r="E38" s="399"/>
      <c r="F38" s="399"/>
      <c r="G38" s="396"/>
      <c r="H38" s="397"/>
      <c r="I38" s="398"/>
      <c r="J38" s="399"/>
      <c r="K38" s="399"/>
      <c r="L38" s="400"/>
    </row>
    <row r="39" spans="1:12" x14ac:dyDescent="0.2">
      <c r="A39" s="396"/>
      <c r="B39" s="401"/>
      <c r="C39" s="398"/>
      <c r="D39" s="399"/>
      <c r="E39" s="399"/>
      <c r="F39" s="399"/>
      <c r="G39" s="396"/>
      <c r="H39" s="401"/>
      <c r="I39" s="398"/>
      <c r="J39" s="399"/>
      <c r="K39" s="399"/>
      <c r="L39" s="400"/>
    </row>
    <row r="40" spans="1:12" x14ac:dyDescent="0.2">
      <c r="A40" s="396"/>
      <c r="B40" s="401"/>
      <c r="C40" s="398"/>
      <c r="D40" s="399"/>
      <c r="E40" s="399"/>
      <c r="F40" s="399"/>
      <c r="G40" s="396"/>
      <c r="H40" s="401"/>
      <c r="I40" s="398"/>
      <c r="J40" s="399"/>
      <c r="K40" s="399"/>
      <c r="L40" s="400"/>
    </row>
    <row r="41" spans="1:12" x14ac:dyDescent="0.2">
      <c r="A41" s="396"/>
      <c r="B41" s="401"/>
      <c r="C41" s="398"/>
      <c r="D41" s="399"/>
      <c r="E41" s="399"/>
      <c r="F41" s="399"/>
      <c r="G41" s="396"/>
      <c r="H41" s="401"/>
      <c r="I41" s="398"/>
      <c r="J41" s="399"/>
      <c r="K41" s="399"/>
      <c r="L41" s="400"/>
    </row>
    <row r="42" spans="1:12" x14ac:dyDescent="0.2">
      <c r="A42" s="402"/>
      <c r="B42" s="398"/>
      <c r="C42" s="403"/>
      <c r="D42" s="404"/>
      <c r="E42" s="398"/>
      <c r="F42" s="405"/>
      <c r="G42" s="402"/>
      <c r="H42" s="406"/>
      <c r="I42" s="403"/>
      <c r="J42" s="405"/>
      <c r="K42" s="407"/>
      <c r="L42" s="400"/>
    </row>
    <row r="43" spans="1:12" x14ac:dyDescent="0.2">
      <c r="A43" s="406"/>
      <c r="B43" s="406"/>
      <c r="C43" s="406"/>
      <c r="D43" s="406"/>
      <c r="E43" s="408"/>
      <c r="F43" s="406"/>
      <c r="G43" s="408"/>
      <c r="H43" s="406"/>
      <c r="I43" s="406"/>
      <c r="J43" s="406"/>
      <c r="K43" s="406"/>
      <c r="L43" s="400"/>
    </row>
    <row r="44" spans="1:12" x14ac:dyDescent="0.2">
      <c r="A44" s="398"/>
      <c r="B44" s="403"/>
      <c r="C44" s="403"/>
      <c r="D44" s="398"/>
      <c r="E44" s="398"/>
      <c r="F44" s="408"/>
      <c r="G44" s="403"/>
      <c r="H44" s="398"/>
      <c r="I44" s="403"/>
      <c r="J44" s="398"/>
      <c r="K44" s="409"/>
      <c r="L44" s="400"/>
    </row>
    <row r="45" spans="1:12" s="15" customFormat="1" x14ac:dyDescent="0.2">
      <c r="A45" s="410"/>
      <c r="B45" s="410"/>
      <c r="C45" s="411"/>
      <c r="D45" s="412"/>
      <c r="E45" s="413"/>
      <c r="F45" s="413"/>
      <c r="G45" s="413"/>
      <c r="H45" s="413"/>
      <c r="I45" s="414"/>
      <c r="J45" s="410"/>
      <c r="K45" s="410"/>
      <c r="L45" s="415"/>
    </row>
    <row r="46" spans="1:12" s="15" customFormat="1" x14ac:dyDescent="0.2">
      <c r="A46" s="416"/>
      <c r="B46" s="416"/>
      <c r="C46" s="417"/>
      <c r="D46" s="418"/>
      <c r="E46" s="419"/>
      <c r="F46" s="413"/>
      <c r="G46" s="416"/>
      <c r="H46" s="416"/>
      <c r="I46" s="416"/>
      <c r="J46" s="416"/>
      <c r="K46" s="416"/>
      <c r="L46" s="415"/>
    </row>
    <row r="47" spans="1:12" x14ac:dyDescent="0.2">
      <c r="A47" s="416"/>
      <c r="B47" s="416"/>
      <c r="C47" s="417"/>
      <c r="D47" s="418"/>
      <c r="E47" s="416"/>
      <c r="F47" s="416"/>
      <c r="G47" s="416"/>
      <c r="H47" s="416"/>
      <c r="I47" s="416"/>
      <c r="J47" s="416"/>
      <c r="K47" s="416"/>
      <c r="L47" s="400"/>
    </row>
    <row r="48" spans="1:12" x14ac:dyDescent="0.2">
      <c r="A48" s="416"/>
      <c r="B48" s="416"/>
      <c r="C48" s="417"/>
      <c r="D48" s="420"/>
      <c r="E48" s="419"/>
      <c r="F48" s="416"/>
      <c r="G48" s="416"/>
      <c r="H48" s="416"/>
      <c r="I48" s="416"/>
      <c r="J48" s="416"/>
      <c r="K48" s="416"/>
      <c r="L48" s="400"/>
    </row>
    <row r="49" spans="1:11" x14ac:dyDescent="0.2">
      <c r="A49" s="366"/>
      <c r="B49" s="366"/>
      <c r="C49" s="366"/>
      <c r="D49" s="367"/>
      <c r="E49" s="366"/>
      <c r="F49" s="366"/>
      <c r="G49" s="366"/>
      <c r="H49" s="366"/>
      <c r="I49" s="366"/>
      <c r="J49" s="366"/>
      <c r="K49" s="366"/>
    </row>
    <row r="50" spans="1:11" x14ac:dyDescent="0.2">
      <c r="A50" s="366"/>
      <c r="B50" s="366"/>
      <c r="C50" s="366"/>
      <c r="D50" s="366"/>
      <c r="E50" s="366"/>
      <c r="F50" s="366"/>
      <c r="G50" s="366"/>
      <c r="H50" s="366"/>
      <c r="I50" s="366"/>
      <c r="J50" s="366"/>
      <c r="K50" s="366"/>
    </row>
    <row r="51" spans="1:11" x14ac:dyDescent="0.2">
      <c r="A51" s="366"/>
      <c r="B51" s="366"/>
      <c r="C51" s="368"/>
      <c r="D51" s="366"/>
      <c r="E51" s="366"/>
      <c r="F51" s="366"/>
      <c r="G51" s="366"/>
      <c r="H51" s="366"/>
      <c r="I51" s="366"/>
      <c r="J51" s="366"/>
      <c r="K51" s="366"/>
    </row>
    <row r="52" spans="1:11" x14ac:dyDescent="0.2">
      <c r="A52" s="366"/>
      <c r="B52" s="366"/>
      <c r="C52" s="366"/>
      <c r="D52" s="367"/>
      <c r="E52" s="366"/>
      <c r="F52" s="366"/>
      <c r="G52" s="366"/>
      <c r="H52" s="366"/>
      <c r="I52" s="366"/>
      <c r="J52" s="366"/>
      <c r="K52" s="366"/>
    </row>
    <row r="53" spans="1:11" x14ac:dyDescent="0.2">
      <c r="A53" s="366"/>
      <c r="B53" s="366"/>
      <c r="C53" s="366"/>
      <c r="D53" s="367"/>
      <c r="E53" s="366"/>
      <c r="F53" s="366"/>
      <c r="G53" s="366"/>
      <c r="H53" s="366"/>
      <c r="I53" s="366"/>
      <c r="J53" s="366"/>
      <c r="K53" s="366"/>
    </row>
    <row r="54" spans="1:11" x14ac:dyDescent="0.2">
      <c r="C54" s="108"/>
      <c r="D54" s="19"/>
    </row>
    <row r="55" spans="1:11" x14ac:dyDescent="0.2">
      <c r="D55" s="175"/>
    </row>
  </sheetData>
  <mergeCells count="9">
    <mergeCell ref="A10:E10"/>
    <mergeCell ref="A11:E11"/>
    <mergeCell ref="G11:K11"/>
    <mergeCell ref="A1:K1"/>
    <mergeCell ref="I6:K6"/>
    <mergeCell ref="J7:K7"/>
    <mergeCell ref="J8:K8"/>
    <mergeCell ref="A9:H9"/>
    <mergeCell ref="J9:K9"/>
  </mergeCells>
  <pageMargins left="0.7" right="0.7" top="0.75" bottom="0.75" header="0.3" footer="0.3"/>
  <pageSetup paperSize="9" scale="85" orientation="landscape" horizontalDpi="4294967293"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topLeftCell="A11" zoomScale="125" workbookViewId="0">
      <selection activeCell="E31" sqref="E31"/>
    </sheetView>
  </sheetViews>
  <sheetFormatPr defaultColWidth="16" defaultRowHeight="12.75" x14ac:dyDescent="0.2"/>
  <cols>
    <col min="1" max="1" width="9.5703125" style="3" customWidth="1"/>
    <col min="2" max="2" width="3.28515625" style="3" bestFit="1" customWidth="1"/>
    <col min="3" max="3" width="31.28515625" style="3" customWidth="1"/>
    <col min="4" max="4" width="9.5703125" style="32" customWidth="1"/>
    <col min="5" max="5" width="9.85546875" style="32" customWidth="1"/>
    <col min="6" max="6" width="3.28515625" style="3" customWidth="1"/>
    <col min="7" max="7" width="10.42578125" style="3" customWidth="1"/>
    <col min="8" max="8" width="3.28515625" style="3" bestFit="1" customWidth="1"/>
    <col min="9" max="9" width="29.28515625" style="3" customWidth="1"/>
    <col min="10" max="10" width="9.42578125" style="32" customWidth="1"/>
    <col min="11" max="11" width="10.28515625" style="32" customWidth="1"/>
    <col min="12" max="14" width="16" style="3"/>
    <col min="15" max="15" width="20.7109375" style="3" bestFit="1" customWidth="1"/>
    <col min="16" max="258" width="16" style="3"/>
    <col min="259" max="259" width="6" style="3" customWidth="1"/>
    <col min="260" max="260" width="26.7109375" style="3" customWidth="1"/>
    <col min="261" max="261" width="11.7109375" style="3" bestFit="1" customWidth="1"/>
    <col min="262" max="262" width="11.42578125" style="3" bestFit="1" customWidth="1"/>
    <col min="263" max="263" width="12.7109375" style="3" bestFit="1" customWidth="1"/>
    <col min="264" max="264" width="5.7109375" style="3" customWidth="1"/>
    <col min="265" max="265" width="28.140625" style="3" customWidth="1"/>
    <col min="266" max="514" width="16" style="3"/>
    <col min="515" max="515" width="6" style="3" customWidth="1"/>
    <col min="516" max="516" width="26.7109375" style="3" customWidth="1"/>
    <col min="517" max="517" width="11.7109375" style="3" bestFit="1" customWidth="1"/>
    <col min="518" max="518" width="11.42578125" style="3" bestFit="1" customWidth="1"/>
    <col min="519" max="519" width="12.7109375" style="3" bestFit="1" customWidth="1"/>
    <col min="520" max="520" width="5.7109375" style="3" customWidth="1"/>
    <col min="521" max="521" width="28.140625" style="3" customWidth="1"/>
    <col min="522" max="770" width="16" style="3"/>
    <col min="771" max="771" width="6" style="3" customWidth="1"/>
    <col min="772" max="772" width="26.7109375" style="3" customWidth="1"/>
    <col min="773" max="773" width="11.7109375" style="3" bestFit="1" customWidth="1"/>
    <col min="774" max="774" width="11.42578125" style="3" bestFit="1" customWidth="1"/>
    <col min="775" max="775" width="12.7109375" style="3" bestFit="1" customWidth="1"/>
    <col min="776" max="776" width="5.7109375" style="3" customWidth="1"/>
    <col min="777" max="777" width="28.140625" style="3" customWidth="1"/>
    <col min="778" max="1026" width="16" style="3"/>
    <col min="1027" max="1027" width="6" style="3" customWidth="1"/>
    <col min="1028" max="1028" width="26.7109375" style="3" customWidth="1"/>
    <col min="1029" max="1029" width="11.7109375" style="3" bestFit="1" customWidth="1"/>
    <col min="1030" max="1030" width="11.42578125" style="3" bestFit="1" customWidth="1"/>
    <col min="1031" max="1031" width="12.7109375" style="3" bestFit="1" customWidth="1"/>
    <col min="1032" max="1032" width="5.7109375" style="3" customWidth="1"/>
    <col min="1033" max="1033" width="28.140625" style="3" customWidth="1"/>
    <col min="1034" max="1282" width="16" style="3"/>
    <col min="1283" max="1283" width="6" style="3" customWidth="1"/>
    <col min="1284" max="1284" width="26.7109375" style="3" customWidth="1"/>
    <col min="1285" max="1285" width="11.7109375" style="3" bestFit="1" customWidth="1"/>
    <col min="1286" max="1286" width="11.42578125" style="3" bestFit="1" customWidth="1"/>
    <col min="1287" max="1287" width="12.7109375" style="3" bestFit="1" customWidth="1"/>
    <col min="1288" max="1288" width="5.7109375" style="3" customWidth="1"/>
    <col min="1289" max="1289" width="28.140625" style="3" customWidth="1"/>
    <col min="1290" max="1538" width="16" style="3"/>
    <col min="1539" max="1539" width="6" style="3" customWidth="1"/>
    <col min="1540" max="1540" width="26.7109375" style="3" customWidth="1"/>
    <col min="1541" max="1541" width="11.7109375" style="3" bestFit="1" customWidth="1"/>
    <col min="1542" max="1542" width="11.42578125" style="3" bestFit="1" customWidth="1"/>
    <col min="1543" max="1543" width="12.7109375" style="3" bestFit="1" customWidth="1"/>
    <col min="1544" max="1544" width="5.7109375" style="3" customWidth="1"/>
    <col min="1545" max="1545" width="28.140625" style="3" customWidth="1"/>
    <col min="1546" max="1794" width="16" style="3"/>
    <col min="1795" max="1795" width="6" style="3" customWidth="1"/>
    <col min="1796" max="1796" width="26.7109375" style="3" customWidth="1"/>
    <col min="1797" max="1797" width="11.7109375" style="3" bestFit="1" customWidth="1"/>
    <col min="1798" max="1798" width="11.42578125" style="3" bestFit="1" customWidth="1"/>
    <col min="1799" max="1799" width="12.7109375" style="3" bestFit="1" customWidth="1"/>
    <col min="1800" max="1800" width="5.7109375" style="3" customWidth="1"/>
    <col min="1801" max="1801" width="28.140625" style="3" customWidth="1"/>
    <col min="1802" max="2050" width="16" style="3"/>
    <col min="2051" max="2051" width="6" style="3" customWidth="1"/>
    <col min="2052" max="2052" width="26.7109375" style="3" customWidth="1"/>
    <col min="2053" max="2053" width="11.7109375" style="3" bestFit="1" customWidth="1"/>
    <col min="2054" max="2054" width="11.42578125" style="3" bestFit="1" customWidth="1"/>
    <col min="2055" max="2055" width="12.7109375" style="3" bestFit="1" customWidth="1"/>
    <col min="2056" max="2056" width="5.7109375" style="3" customWidth="1"/>
    <col min="2057" max="2057" width="28.140625" style="3" customWidth="1"/>
    <col min="2058" max="2306" width="16" style="3"/>
    <col min="2307" max="2307" width="6" style="3" customWidth="1"/>
    <col min="2308" max="2308" width="26.7109375" style="3" customWidth="1"/>
    <col min="2309" max="2309" width="11.7109375" style="3" bestFit="1" customWidth="1"/>
    <col min="2310" max="2310" width="11.42578125" style="3" bestFit="1" customWidth="1"/>
    <col min="2311" max="2311" width="12.7109375" style="3" bestFit="1" customWidth="1"/>
    <col min="2312" max="2312" width="5.7109375" style="3" customWidth="1"/>
    <col min="2313" max="2313" width="28.140625" style="3" customWidth="1"/>
    <col min="2314" max="2562" width="16" style="3"/>
    <col min="2563" max="2563" width="6" style="3" customWidth="1"/>
    <col min="2564" max="2564" width="26.7109375" style="3" customWidth="1"/>
    <col min="2565" max="2565" width="11.7109375" style="3" bestFit="1" customWidth="1"/>
    <col min="2566" max="2566" width="11.42578125" style="3" bestFit="1" customWidth="1"/>
    <col min="2567" max="2567" width="12.7109375" style="3" bestFit="1" customWidth="1"/>
    <col min="2568" max="2568" width="5.7109375" style="3" customWidth="1"/>
    <col min="2569" max="2569" width="28.140625" style="3" customWidth="1"/>
    <col min="2570" max="2818" width="16" style="3"/>
    <col min="2819" max="2819" width="6" style="3" customWidth="1"/>
    <col min="2820" max="2820" width="26.7109375" style="3" customWidth="1"/>
    <col min="2821" max="2821" width="11.7109375" style="3" bestFit="1" customWidth="1"/>
    <col min="2822" max="2822" width="11.42578125" style="3" bestFit="1" customWidth="1"/>
    <col min="2823" max="2823" width="12.7109375" style="3" bestFit="1" customWidth="1"/>
    <col min="2824" max="2824" width="5.7109375" style="3" customWidth="1"/>
    <col min="2825" max="2825" width="28.140625" style="3" customWidth="1"/>
    <col min="2826" max="3074" width="16" style="3"/>
    <col min="3075" max="3075" width="6" style="3" customWidth="1"/>
    <col min="3076" max="3076" width="26.7109375" style="3" customWidth="1"/>
    <col min="3077" max="3077" width="11.7109375" style="3" bestFit="1" customWidth="1"/>
    <col min="3078" max="3078" width="11.42578125" style="3" bestFit="1" customWidth="1"/>
    <col min="3079" max="3079" width="12.7109375" style="3" bestFit="1" customWidth="1"/>
    <col min="3080" max="3080" width="5.7109375" style="3" customWidth="1"/>
    <col min="3081" max="3081" width="28.140625" style="3" customWidth="1"/>
    <col min="3082" max="3330" width="16" style="3"/>
    <col min="3331" max="3331" width="6" style="3" customWidth="1"/>
    <col min="3332" max="3332" width="26.7109375" style="3" customWidth="1"/>
    <col min="3333" max="3333" width="11.7109375" style="3" bestFit="1" customWidth="1"/>
    <col min="3334" max="3334" width="11.42578125" style="3" bestFit="1" customWidth="1"/>
    <col min="3335" max="3335" width="12.7109375" style="3" bestFit="1" customWidth="1"/>
    <col min="3336" max="3336" width="5.7109375" style="3" customWidth="1"/>
    <col min="3337" max="3337" width="28.140625" style="3" customWidth="1"/>
    <col min="3338" max="3586" width="16" style="3"/>
    <col min="3587" max="3587" width="6" style="3" customWidth="1"/>
    <col min="3588" max="3588" width="26.7109375" style="3" customWidth="1"/>
    <col min="3589" max="3589" width="11.7109375" style="3" bestFit="1" customWidth="1"/>
    <col min="3590" max="3590" width="11.42578125" style="3" bestFit="1" customWidth="1"/>
    <col min="3591" max="3591" width="12.7109375" style="3" bestFit="1" customWidth="1"/>
    <col min="3592" max="3592" width="5.7109375" style="3" customWidth="1"/>
    <col min="3593" max="3593" width="28.140625" style="3" customWidth="1"/>
    <col min="3594" max="3842" width="16" style="3"/>
    <col min="3843" max="3843" width="6" style="3" customWidth="1"/>
    <col min="3844" max="3844" width="26.7109375" style="3" customWidth="1"/>
    <col min="3845" max="3845" width="11.7109375" style="3" bestFit="1" customWidth="1"/>
    <col min="3846" max="3846" width="11.42578125" style="3" bestFit="1" customWidth="1"/>
    <col min="3847" max="3847" width="12.7109375" style="3" bestFit="1" customWidth="1"/>
    <col min="3848" max="3848" width="5.7109375" style="3" customWidth="1"/>
    <col min="3849" max="3849" width="28.140625" style="3" customWidth="1"/>
    <col min="3850" max="4098" width="16" style="3"/>
    <col min="4099" max="4099" width="6" style="3" customWidth="1"/>
    <col min="4100" max="4100" width="26.7109375" style="3" customWidth="1"/>
    <col min="4101" max="4101" width="11.7109375" style="3" bestFit="1" customWidth="1"/>
    <col min="4102" max="4102" width="11.42578125" style="3" bestFit="1" customWidth="1"/>
    <col min="4103" max="4103" width="12.7109375" style="3" bestFit="1" customWidth="1"/>
    <col min="4104" max="4104" width="5.7109375" style="3" customWidth="1"/>
    <col min="4105" max="4105" width="28.140625" style="3" customWidth="1"/>
    <col min="4106" max="4354" width="16" style="3"/>
    <col min="4355" max="4355" width="6" style="3" customWidth="1"/>
    <col min="4356" max="4356" width="26.7109375" style="3" customWidth="1"/>
    <col min="4357" max="4357" width="11.7109375" style="3" bestFit="1" customWidth="1"/>
    <col min="4358" max="4358" width="11.42578125" style="3" bestFit="1" customWidth="1"/>
    <col min="4359" max="4359" width="12.7109375" style="3" bestFit="1" customWidth="1"/>
    <col min="4360" max="4360" width="5.7109375" style="3" customWidth="1"/>
    <col min="4361" max="4361" width="28.140625" style="3" customWidth="1"/>
    <col min="4362" max="4610" width="16" style="3"/>
    <col min="4611" max="4611" width="6" style="3" customWidth="1"/>
    <col min="4612" max="4612" width="26.7109375" style="3" customWidth="1"/>
    <col min="4613" max="4613" width="11.7109375" style="3" bestFit="1" customWidth="1"/>
    <col min="4614" max="4614" width="11.42578125" style="3" bestFit="1" customWidth="1"/>
    <col min="4615" max="4615" width="12.7109375" style="3" bestFit="1" customWidth="1"/>
    <col min="4616" max="4616" width="5.7109375" style="3" customWidth="1"/>
    <col min="4617" max="4617" width="28.140625" style="3" customWidth="1"/>
    <col min="4618" max="4866" width="16" style="3"/>
    <col min="4867" max="4867" width="6" style="3" customWidth="1"/>
    <col min="4868" max="4868" width="26.7109375" style="3" customWidth="1"/>
    <col min="4869" max="4869" width="11.7109375" style="3" bestFit="1" customWidth="1"/>
    <col min="4870" max="4870" width="11.42578125" style="3" bestFit="1" customWidth="1"/>
    <col min="4871" max="4871" width="12.7109375" style="3" bestFit="1" customWidth="1"/>
    <col min="4872" max="4872" width="5.7109375" style="3" customWidth="1"/>
    <col min="4873" max="4873" width="28.140625" style="3" customWidth="1"/>
    <col min="4874" max="5122" width="16" style="3"/>
    <col min="5123" max="5123" width="6" style="3" customWidth="1"/>
    <col min="5124" max="5124" width="26.7109375" style="3" customWidth="1"/>
    <col min="5125" max="5125" width="11.7109375" style="3" bestFit="1" customWidth="1"/>
    <col min="5126" max="5126" width="11.42578125" style="3" bestFit="1" customWidth="1"/>
    <col min="5127" max="5127" width="12.7109375" style="3" bestFit="1" customWidth="1"/>
    <col min="5128" max="5128" width="5.7109375" style="3" customWidth="1"/>
    <col min="5129" max="5129" width="28.140625" style="3" customWidth="1"/>
    <col min="5130" max="5378" width="16" style="3"/>
    <col min="5379" max="5379" width="6" style="3" customWidth="1"/>
    <col min="5380" max="5380" width="26.7109375" style="3" customWidth="1"/>
    <col min="5381" max="5381" width="11.7109375" style="3" bestFit="1" customWidth="1"/>
    <col min="5382" max="5382" width="11.42578125" style="3" bestFit="1" customWidth="1"/>
    <col min="5383" max="5383" width="12.7109375" style="3" bestFit="1" customWidth="1"/>
    <col min="5384" max="5384" width="5.7109375" style="3" customWidth="1"/>
    <col min="5385" max="5385" width="28.140625" style="3" customWidth="1"/>
    <col min="5386" max="5634" width="16" style="3"/>
    <col min="5635" max="5635" width="6" style="3" customWidth="1"/>
    <col min="5636" max="5636" width="26.7109375" style="3" customWidth="1"/>
    <col min="5637" max="5637" width="11.7109375" style="3" bestFit="1" customWidth="1"/>
    <col min="5638" max="5638" width="11.42578125" style="3" bestFit="1" customWidth="1"/>
    <col min="5639" max="5639" width="12.7109375" style="3" bestFit="1" customWidth="1"/>
    <col min="5640" max="5640" width="5.7109375" style="3" customWidth="1"/>
    <col min="5641" max="5641" width="28.140625" style="3" customWidth="1"/>
    <col min="5642" max="5890" width="16" style="3"/>
    <col min="5891" max="5891" width="6" style="3" customWidth="1"/>
    <col min="5892" max="5892" width="26.7109375" style="3" customWidth="1"/>
    <col min="5893" max="5893" width="11.7109375" style="3" bestFit="1" customWidth="1"/>
    <col min="5894" max="5894" width="11.42578125" style="3" bestFit="1" customWidth="1"/>
    <col min="5895" max="5895" width="12.7109375" style="3" bestFit="1" customWidth="1"/>
    <col min="5896" max="5896" width="5.7109375" style="3" customWidth="1"/>
    <col min="5897" max="5897" width="28.140625" style="3" customWidth="1"/>
    <col min="5898" max="6146" width="16" style="3"/>
    <col min="6147" max="6147" width="6" style="3" customWidth="1"/>
    <col min="6148" max="6148" width="26.7109375" style="3" customWidth="1"/>
    <col min="6149" max="6149" width="11.7109375" style="3" bestFit="1" customWidth="1"/>
    <col min="6150" max="6150" width="11.42578125" style="3" bestFit="1" customWidth="1"/>
    <col min="6151" max="6151" width="12.7109375" style="3" bestFit="1" customWidth="1"/>
    <col min="6152" max="6152" width="5.7109375" style="3" customWidth="1"/>
    <col min="6153" max="6153" width="28.140625" style="3" customWidth="1"/>
    <col min="6154" max="6402" width="16" style="3"/>
    <col min="6403" max="6403" width="6" style="3" customWidth="1"/>
    <col min="6404" max="6404" width="26.7109375" style="3" customWidth="1"/>
    <col min="6405" max="6405" width="11.7109375" style="3" bestFit="1" customWidth="1"/>
    <col min="6406" max="6406" width="11.42578125" style="3" bestFit="1" customWidth="1"/>
    <col min="6407" max="6407" width="12.7109375" style="3" bestFit="1" customWidth="1"/>
    <col min="6408" max="6408" width="5.7109375" style="3" customWidth="1"/>
    <col min="6409" max="6409" width="28.140625" style="3" customWidth="1"/>
    <col min="6410" max="6658" width="16" style="3"/>
    <col min="6659" max="6659" width="6" style="3" customWidth="1"/>
    <col min="6660" max="6660" width="26.7109375" style="3" customWidth="1"/>
    <col min="6661" max="6661" width="11.7109375" style="3" bestFit="1" customWidth="1"/>
    <col min="6662" max="6662" width="11.42578125" style="3" bestFit="1" customWidth="1"/>
    <col min="6663" max="6663" width="12.7109375" style="3" bestFit="1" customWidth="1"/>
    <col min="6664" max="6664" width="5.7109375" style="3" customWidth="1"/>
    <col min="6665" max="6665" width="28.140625" style="3" customWidth="1"/>
    <col min="6666" max="6914" width="16" style="3"/>
    <col min="6915" max="6915" width="6" style="3" customWidth="1"/>
    <col min="6916" max="6916" width="26.7109375" style="3" customWidth="1"/>
    <col min="6917" max="6917" width="11.7109375" style="3" bestFit="1" customWidth="1"/>
    <col min="6918" max="6918" width="11.42578125" style="3" bestFit="1" customWidth="1"/>
    <col min="6919" max="6919" width="12.7109375" style="3" bestFit="1" customWidth="1"/>
    <col min="6920" max="6920" width="5.7109375" style="3" customWidth="1"/>
    <col min="6921" max="6921" width="28.140625" style="3" customWidth="1"/>
    <col min="6922" max="7170" width="16" style="3"/>
    <col min="7171" max="7171" width="6" style="3" customWidth="1"/>
    <col min="7172" max="7172" width="26.7109375" style="3" customWidth="1"/>
    <col min="7173" max="7173" width="11.7109375" style="3" bestFit="1" customWidth="1"/>
    <col min="7174" max="7174" width="11.42578125" style="3" bestFit="1" customWidth="1"/>
    <col min="7175" max="7175" width="12.7109375" style="3" bestFit="1" customWidth="1"/>
    <col min="7176" max="7176" width="5.7109375" style="3" customWidth="1"/>
    <col min="7177" max="7177" width="28.140625" style="3" customWidth="1"/>
    <col min="7178" max="7426" width="16" style="3"/>
    <col min="7427" max="7427" width="6" style="3" customWidth="1"/>
    <col min="7428" max="7428" width="26.7109375" style="3" customWidth="1"/>
    <col min="7429" max="7429" width="11.7109375" style="3" bestFit="1" customWidth="1"/>
    <col min="7430" max="7430" width="11.42578125" style="3" bestFit="1" customWidth="1"/>
    <col min="7431" max="7431" width="12.7109375" style="3" bestFit="1" customWidth="1"/>
    <col min="7432" max="7432" width="5.7109375" style="3" customWidth="1"/>
    <col min="7433" max="7433" width="28.140625" style="3" customWidth="1"/>
    <col min="7434" max="7682" width="16" style="3"/>
    <col min="7683" max="7683" width="6" style="3" customWidth="1"/>
    <col min="7684" max="7684" width="26.7109375" style="3" customWidth="1"/>
    <col min="7685" max="7685" width="11.7109375" style="3" bestFit="1" customWidth="1"/>
    <col min="7686" max="7686" width="11.42578125" style="3" bestFit="1" customWidth="1"/>
    <col min="7687" max="7687" width="12.7109375" style="3" bestFit="1" customWidth="1"/>
    <col min="7688" max="7688" width="5.7109375" style="3" customWidth="1"/>
    <col min="7689" max="7689" width="28.140625" style="3" customWidth="1"/>
    <col min="7690" max="7938" width="16" style="3"/>
    <col min="7939" max="7939" width="6" style="3" customWidth="1"/>
    <col min="7940" max="7940" width="26.7109375" style="3" customWidth="1"/>
    <col min="7941" max="7941" width="11.7109375" style="3" bestFit="1" customWidth="1"/>
    <col min="7942" max="7942" width="11.42578125" style="3" bestFit="1" customWidth="1"/>
    <col min="7943" max="7943" width="12.7109375" style="3" bestFit="1" customWidth="1"/>
    <col min="7944" max="7944" width="5.7109375" style="3" customWidth="1"/>
    <col min="7945" max="7945" width="28.140625" style="3" customWidth="1"/>
    <col min="7946" max="8194" width="16" style="3"/>
    <col min="8195" max="8195" width="6" style="3" customWidth="1"/>
    <col min="8196" max="8196" width="26.7109375" style="3" customWidth="1"/>
    <col min="8197" max="8197" width="11.7109375" style="3" bestFit="1" customWidth="1"/>
    <col min="8198" max="8198" width="11.42578125" style="3" bestFit="1" customWidth="1"/>
    <col min="8199" max="8199" width="12.7109375" style="3" bestFit="1" customWidth="1"/>
    <col min="8200" max="8200" width="5.7109375" style="3" customWidth="1"/>
    <col min="8201" max="8201" width="28.140625" style="3" customWidth="1"/>
    <col min="8202" max="8450" width="16" style="3"/>
    <col min="8451" max="8451" width="6" style="3" customWidth="1"/>
    <col min="8452" max="8452" width="26.7109375" style="3" customWidth="1"/>
    <col min="8453" max="8453" width="11.7109375" style="3" bestFit="1" customWidth="1"/>
    <col min="8454" max="8454" width="11.42578125" style="3" bestFit="1" customWidth="1"/>
    <col min="8455" max="8455" width="12.7109375" style="3" bestFit="1" customWidth="1"/>
    <col min="8456" max="8456" width="5.7109375" style="3" customWidth="1"/>
    <col min="8457" max="8457" width="28.140625" style="3" customWidth="1"/>
    <col min="8458" max="8706" width="16" style="3"/>
    <col min="8707" max="8707" width="6" style="3" customWidth="1"/>
    <col min="8708" max="8708" width="26.7109375" style="3" customWidth="1"/>
    <col min="8709" max="8709" width="11.7109375" style="3" bestFit="1" customWidth="1"/>
    <col min="8710" max="8710" width="11.42578125" style="3" bestFit="1" customWidth="1"/>
    <col min="8711" max="8711" width="12.7109375" style="3" bestFit="1" customWidth="1"/>
    <col min="8712" max="8712" width="5.7109375" style="3" customWidth="1"/>
    <col min="8713" max="8713" width="28.140625" style="3" customWidth="1"/>
    <col min="8714" max="8962" width="16" style="3"/>
    <col min="8963" max="8963" width="6" style="3" customWidth="1"/>
    <col min="8964" max="8964" width="26.7109375" style="3" customWidth="1"/>
    <col min="8965" max="8965" width="11.7109375" style="3" bestFit="1" customWidth="1"/>
    <col min="8966" max="8966" width="11.42578125" style="3" bestFit="1" customWidth="1"/>
    <col min="8967" max="8967" width="12.7109375" style="3" bestFit="1" customWidth="1"/>
    <col min="8968" max="8968" width="5.7109375" style="3" customWidth="1"/>
    <col min="8969" max="8969" width="28.140625" style="3" customWidth="1"/>
    <col min="8970" max="9218" width="16" style="3"/>
    <col min="9219" max="9219" width="6" style="3" customWidth="1"/>
    <col min="9220" max="9220" width="26.7109375" style="3" customWidth="1"/>
    <col min="9221" max="9221" width="11.7109375" style="3" bestFit="1" customWidth="1"/>
    <col min="9222" max="9222" width="11.42578125" style="3" bestFit="1" customWidth="1"/>
    <col min="9223" max="9223" width="12.7109375" style="3" bestFit="1" customWidth="1"/>
    <col min="9224" max="9224" width="5.7109375" style="3" customWidth="1"/>
    <col min="9225" max="9225" width="28.140625" style="3" customWidth="1"/>
    <col min="9226" max="9474" width="16" style="3"/>
    <col min="9475" max="9475" width="6" style="3" customWidth="1"/>
    <col min="9476" max="9476" width="26.7109375" style="3" customWidth="1"/>
    <col min="9477" max="9477" width="11.7109375" style="3" bestFit="1" customWidth="1"/>
    <col min="9478" max="9478" width="11.42578125" style="3" bestFit="1" customWidth="1"/>
    <col min="9479" max="9479" width="12.7109375" style="3" bestFit="1" customWidth="1"/>
    <col min="9480" max="9480" width="5.7109375" style="3" customWidth="1"/>
    <col min="9481" max="9481" width="28.140625" style="3" customWidth="1"/>
    <col min="9482" max="9730" width="16" style="3"/>
    <col min="9731" max="9731" width="6" style="3" customWidth="1"/>
    <col min="9732" max="9732" width="26.7109375" style="3" customWidth="1"/>
    <col min="9733" max="9733" width="11.7109375" style="3" bestFit="1" customWidth="1"/>
    <col min="9734" max="9734" width="11.42578125" style="3" bestFit="1" customWidth="1"/>
    <col min="9735" max="9735" width="12.7109375" style="3" bestFit="1" customWidth="1"/>
    <col min="9736" max="9736" width="5.7109375" style="3" customWidth="1"/>
    <col min="9737" max="9737" width="28.140625" style="3" customWidth="1"/>
    <col min="9738" max="9986" width="16" style="3"/>
    <col min="9987" max="9987" width="6" style="3" customWidth="1"/>
    <col min="9988" max="9988" width="26.7109375" style="3" customWidth="1"/>
    <col min="9989" max="9989" width="11.7109375" style="3" bestFit="1" customWidth="1"/>
    <col min="9990" max="9990" width="11.42578125" style="3" bestFit="1" customWidth="1"/>
    <col min="9991" max="9991" width="12.7109375" style="3" bestFit="1" customWidth="1"/>
    <col min="9992" max="9992" width="5.7109375" style="3" customWidth="1"/>
    <col min="9993" max="9993" width="28.140625" style="3" customWidth="1"/>
    <col min="9994" max="10242" width="16" style="3"/>
    <col min="10243" max="10243" width="6" style="3" customWidth="1"/>
    <col min="10244" max="10244" width="26.7109375" style="3" customWidth="1"/>
    <col min="10245" max="10245" width="11.7109375" style="3" bestFit="1" customWidth="1"/>
    <col min="10246" max="10246" width="11.42578125" style="3" bestFit="1" customWidth="1"/>
    <col min="10247" max="10247" width="12.7109375" style="3" bestFit="1" customWidth="1"/>
    <col min="10248" max="10248" width="5.7109375" style="3" customWidth="1"/>
    <col min="10249" max="10249" width="28.140625" style="3" customWidth="1"/>
    <col min="10250" max="10498" width="16" style="3"/>
    <col min="10499" max="10499" width="6" style="3" customWidth="1"/>
    <col min="10500" max="10500" width="26.7109375" style="3" customWidth="1"/>
    <col min="10501" max="10501" width="11.7109375" style="3" bestFit="1" customWidth="1"/>
    <col min="10502" max="10502" width="11.42578125" style="3" bestFit="1" customWidth="1"/>
    <col min="10503" max="10503" width="12.7109375" style="3" bestFit="1" customWidth="1"/>
    <col min="10504" max="10504" width="5.7109375" style="3" customWidth="1"/>
    <col min="10505" max="10505" width="28.140625" style="3" customWidth="1"/>
    <col min="10506" max="10754" width="16" style="3"/>
    <col min="10755" max="10755" width="6" style="3" customWidth="1"/>
    <col min="10756" max="10756" width="26.7109375" style="3" customWidth="1"/>
    <col min="10757" max="10757" width="11.7109375" style="3" bestFit="1" customWidth="1"/>
    <col min="10758" max="10758" width="11.42578125" style="3" bestFit="1" customWidth="1"/>
    <col min="10759" max="10759" width="12.7109375" style="3" bestFit="1" customWidth="1"/>
    <col min="10760" max="10760" width="5.7109375" style="3" customWidth="1"/>
    <col min="10761" max="10761" width="28.140625" style="3" customWidth="1"/>
    <col min="10762" max="11010" width="16" style="3"/>
    <col min="11011" max="11011" width="6" style="3" customWidth="1"/>
    <col min="11012" max="11012" width="26.7109375" style="3" customWidth="1"/>
    <col min="11013" max="11013" width="11.7109375" style="3" bestFit="1" customWidth="1"/>
    <col min="11014" max="11014" width="11.42578125" style="3" bestFit="1" customWidth="1"/>
    <col min="11015" max="11015" width="12.7109375" style="3" bestFit="1" customWidth="1"/>
    <col min="11016" max="11016" width="5.7109375" style="3" customWidth="1"/>
    <col min="11017" max="11017" width="28.140625" style="3" customWidth="1"/>
    <col min="11018" max="11266" width="16" style="3"/>
    <col min="11267" max="11267" width="6" style="3" customWidth="1"/>
    <col min="11268" max="11268" width="26.7109375" style="3" customWidth="1"/>
    <col min="11269" max="11269" width="11.7109375" style="3" bestFit="1" customWidth="1"/>
    <col min="11270" max="11270" width="11.42578125" style="3" bestFit="1" customWidth="1"/>
    <col min="11271" max="11271" width="12.7109375" style="3" bestFit="1" customWidth="1"/>
    <col min="11272" max="11272" width="5.7109375" style="3" customWidth="1"/>
    <col min="11273" max="11273" width="28.140625" style="3" customWidth="1"/>
    <col min="11274" max="11522" width="16" style="3"/>
    <col min="11523" max="11523" width="6" style="3" customWidth="1"/>
    <col min="11524" max="11524" width="26.7109375" style="3" customWidth="1"/>
    <col min="11525" max="11525" width="11.7109375" style="3" bestFit="1" customWidth="1"/>
    <col min="11526" max="11526" width="11.42578125" style="3" bestFit="1" customWidth="1"/>
    <col min="11527" max="11527" width="12.7109375" style="3" bestFit="1" customWidth="1"/>
    <col min="11528" max="11528" width="5.7109375" style="3" customWidth="1"/>
    <col min="11529" max="11529" width="28.140625" style="3" customWidth="1"/>
    <col min="11530" max="11778" width="16" style="3"/>
    <col min="11779" max="11779" width="6" style="3" customWidth="1"/>
    <col min="11780" max="11780" width="26.7109375" style="3" customWidth="1"/>
    <col min="11781" max="11781" width="11.7109375" style="3" bestFit="1" customWidth="1"/>
    <col min="11782" max="11782" width="11.42578125" style="3" bestFit="1" customWidth="1"/>
    <col min="11783" max="11783" width="12.7109375" style="3" bestFit="1" customWidth="1"/>
    <col min="11784" max="11784" width="5.7109375" style="3" customWidth="1"/>
    <col min="11785" max="11785" width="28.140625" style="3" customWidth="1"/>
    <col min="11786" max="12034" width="16" style="3"/>
    <col min="12035" max="12035" width="6" style="3" customWidth="1"/>
    <col min="12036" max="12036" width="26.7109375" style="3" customWidth="1"/>
    <col min="12037" max="12037" width="11.7109375" style="3" bestFit="1" customWidth="1"/>
    <col min="12038" max="12038" width="11.42578125" style="3" bestFit="1" customWidth="1"/>
    <col min="12039" max="12039" width="12.7109375" style="3" bestFit="1" customWidth="1"/>
    <col min="12040" max="12040" width="5.7109375" style="3" customWidth="1"/>
    <col min="12041" max="12041" width="28.140625" style="3" customWidth="1"/>
    <col min="12042" max="12290" width="16" style="3"/>
    <col min="12291" max="12291" width="6" style="3" customWidth="1"/>
    <col min="12292" max="12292" width="26.7109375" style="3" customWidth="1"/>
    <col min="12293" max="12293" width="11.7109375" style="3" bestFit="1" customWidth="1"/>
    <col min="12294" max="12294" width="11.42578125" style="3" bestFit="1" customWidth="1"/>
    <col min="12295" max="12295" width="12.7109375" style="3" bestFit="1" customWidth="1"/>
    <col min="12296" max="12296" width="5.7109375" style="3" customWidth="1"/>
    <col min="12297" max="12297" width="28.140625" style="3" customWidth="1"/>
    <col min="12298" max="12546" width="16" style="3"/>
    <col min="12547" max="12547" width="6" style="3" customWidth="1"/>
    <col min="12548" max="12548" width="26.7109375" style="3" customWidth="1"/>
    <col min="12549" max="12549" width="11.7109375" style="3" bestFit="1" customWidth="1"/>
    <col min="12550" max="12550" width="11.42578125" style="3" bestFit="1" customWidth="1"/>
    <col min="12551" max="12551" width="12.7109375" style="3" bestFit="1" customWidth="1"/>
    <col min="12552" max="12552" width="5.7109375" style="3" customWidth="1"/>
    <col min="12553" max="12553" width="28.140625" style="3" customWidth="1"/>
    <col min="12554" max="12802" width="16" style="3"/>
    <col min="12803" max="12803" width="6" style="3" customWidth="1"/>
    <col min="12804" max="12804" width="26.7109375" style="3" customWidth="1"/>
    <col min="12805" max="12805" width="11.7109375" style="3" bestFit="1" customWidth="1"/>
    <col min="12806" max="12806" width="11.42578125" style="3" bestFit="1" customWidth="1"/>
    <col min="12807" max="12807" width="12.7109375" style="3" bestFit="1" customWidth="1"/>
    <col min="12808" max="12808" width="5.7109375" style="3" customWidth="1"/>
    <col min="12809" max="12809" width="28.140625" style="3" customWidth="1"/>
    <col min="12810" max="13058" width="16" style="3"/>
    <col min="13059" max="13059" width="6" style="3" customWidth="1"/>
    <col min="13060" max="13060" width="26.7109375" style="3" customWidth="1"/>
    <col min="13061" max="13061" width="11.7109375" style="3" bestFit="1" customWidth="1"/>
    <col min="13062" max="13062" width="11.42578125" style="3" bestFit="1" customWidth="1"/>
    <col min="13063" max="13063" width="12.7109375" style="3" bestFit="1" customWidth="1"/>
    <col min="13064" max="13064" width="5.7109375" style="3" customWidth="1"/>
    <col min="13065" max="13065" width="28.140625" style="3" customWidth="1"/>
    <col min="13066" max="13314" width="16" style="3"/>
    <col min="13315" max="13315" width="6" style="3" customWidth="1"/>
    <col min="13316" max="13316" width="26.7109375" style="3" customWidth="1"/>
    <col min="13317" max="13317" width="11.7109375" style="3" bestFit="1" customWidth="1"/>
    <col min="13318" max="13318" width="11.42578125" style="3" bestFit="1" customWidth="1"/>
    <col min="13319" max="13319" width="12.7109375" style="3" bestFit="1" customWidth="1"/>
    <col min="13320" max="13320" width="5.7109375" style="3" customWidth="1"/>
    <col min="13321" max="13321" width="28.140625" style="3" customWidth="1"/>
    <col min="13322" max="13570" width="16" style="3"/>
    <col min="13571" max="13571" width="6" style="3" customWidth="1"/>
    <col min="13572" max="13572" width="26.7109375" style="3" customWidth="1"/>
    <col min="13573" max="13573" width="11.7109375" style="3" bestFit="1" customWidth="1"/>
    <col min="13574" max="13574" width="11.42578125" style="3" bestFit="1" customWidth="1"/>
    <col min="13575" max="13575" width="12.7109375" style="3" bestFit="1" customWidth="1"/>
    <col min="13576" max="13576" width="5.7109375" style="3" customWidth="1"/>
    <col min="13577" max="13577" width="28.140625" style="3" customWidth="1"/>
    <col min="13578" max="13826" width="16" style="3"/>
    <col min="13827" max="13827" width="6" style="3" customWidth="1"/>
    <col min="13828" max="13828" width="26.7109375" style="3" customWidth="1"/>
    <col min="13829" max="13829" width="11.7109375" style="3" bestFit="1" customWidth="1"/>
    <col min="13830" max="13830" width="11.42578125" style="3" bestFit="1" customWidth="1"/>
    <col min="13831" max="13831" width="12.7109375" style="3" bestFit="1" customWidth="1"/>
    <col min="13832" max="13832" width="5.7109375" style="3" customWidth="1"/>
    <col min="13833" max="13833" width="28.140625" style="3" customWidth="1"/>
    <col min="13834" max="14082" width="16" style="3"/>
    <col min="14083" max="14083" width="6" style="3" customWidth="1"/>
    <col min="14084" max="14084" width="26.7109375" style="3" customWidth="1"/>
    <col min="14085" max="14085" width="11.7109375" style="3" bestFit="1" customWidth="1"/>
    <col min="14086" max="14086" width="11.42578125" style="3" bestFit="1" customWidth="1"/>
    <col min="14087" max="14087" width="12.7109375" style="3" bestFit="1" customWidth="1"/>
    <col min="14088" max="14088" width="5.7109375" style="3" customWidth="1"/>
    <col min="14089" max="14089" width="28.140625" style="3" customWidth="1"/>
    <col min="14090" max="14338" width="16" style="3"/>
    <col min="14339" max="14339" width="6" style="3" customWidth="1"/>
    <col min="14340" max="14340" width="26.7109375" style="3" customWidth="1"/>
    <col min="14341" max="14341" width="11.7109375" style="3" bestFit="1" customWidth="1"/>
    <col min="14342" max="14342" width="11.42578125" style="3" bestFit="1" customWidth="1"/>
    <col min="14343" max="14343" width="12.7109375" style="3" bestFit="1" customWidth="1"/>
    <col min="14344" max="14344" width="5.7109375" style="3" customWidth="1"/>
    <col min="14345" max="14345" width="28.140625" style="3" customWidth="1"/>
    <col min="14346" max="14594" width="16" style="3"/>
    <col min="14595" max="14595" width="6" style="3" customWidth="1"/>
    <col min="14596" max="14596" width="26.7109375" style="3" customWidth="1"/>
    <col min="14597" max="14597" width="11.7109375" style="3" bestFit="1" customWidth="1"/>
    <col min="14598" max="14598" width="11.42578125" style="3" bestFit="1" customWidth="1"/>
    <col min="14599" max="14599" width="12.7109375" style="3" bestFit="1" customWidth="1"/>
    <col min="14600" max="14600" width="5.7109375" style="3" customWidth="1"/>
    <col min="14601" max="14601" width="28.140625" style="3" customWidth="1"/>
    <col min="14602" max="14850" width="16" style="3"/>
    <col min="14851" max="14851" width="6" style="3" customWidth="1"/>
    <col min="14852" max="14852" width="26.7109375" style="3" customWidth="1"/>
    <col min="14853" max="14853" width="11.7109375" style="3" bestFit="1" customWidth="1"/>
    <col min="14854" max="14854" width="11.42578125" style="3" bestFit="1" customWidth="1"/>
    <col min="14855" max="14855" width="12.7109375" style="3" bestFit="1" customWidth="1"/>
    <col min="14856" max="14856" width="5.7109375" style="3" customWidth="1"/>
    <col min="14857" max="14857" width="28.140625" style="3" customWidth="1"/>
    <col min="14858" max="15106" width="16" style="3"/>
    <col min="15107" max="15107" width="6" style="3" customWidth="1"/>
    <col min="15108" max="15108" width="26.7109375" style="3" customWidth="1"/>
    <col min="15109" max="15109" width="11.7109375" style="3" bestFit="1" customWidth="1"/>
    <col min="15110" max="15110" width="11.42578125" style="3" bestFit="1" customWidth="1"/>
    <col min="15111" max="15111" width="12.7109375" style="3" bestFit="1" customWidth="1"/>
    <col min="15112" max="15112" width="5.7109375" style="3" customWidth="1"/>
    <col min="15113" max="15113" width="28.140625" style="3" customWidth="1"/>
    <col min="15114" max="15362" width="16" style="3"/>
    <col min="15363" max="15363" width="6" style="3" customWidth="1"/>
    <col min="15364" max="15364" width="26.7109375" style="3" customWidth="1"/>
    <col min="15365" max="15365" width="11.7109375" style="3" bestFit="1" customWidth="1"/>
    <col min="15366" max="15366" width="11.42578125" style="3" bestFit="1" customWidth="1"/>
    <col min="15367" max="15367" width="12.7109375" style="3" bestFit="1" customWidth="1"/>
    <col min="15368" max="15368" width="5.7109375" style="3" customWidth="1"/>
    <col min="15369" max="15369" width="28.140625" style="3" customWidth="1"/>
    <col min="15370" max="15618" width="16" style="3"/>
    <col min="15619" max="15619" width="6" style="3" customWidth="1"/>
    <col min="15620" max="15620" width="26.7109375" style="3" customWidth="1"/>
    <col min="15621" max="15621" width="11.7109375" style="3" bestFit="1" customWidth="1"/>
    <col min="15622" max="15622" width="11.42578125" style="3" bestFit="1" customWidth="1"/>
    <col min="15623" max="15623" width="12.7109375" style="3" bestFit="1" customWidth="1"/>
    <col min="15624" max="15624" width="5.7109375" style="3" customWidth="1"/>
    <col min="15625" max="15625" width="28.140625" style="3" customWidth="1"/>
    <col min="15626" max="15874" width="16" style="3"/>
    <col min="15875" max="15875" width="6" style="3" customWidth="1"/>
    <col min="15876" max="15876" width="26.7109375" style="3" customWidth="1"/>
    <col min="15877" max="15877" width="11.7109375" style="3" bestFit="1" customWidth="1"/>
    <col min="15878" max="15878" width="11.42578125" style="3" bestFit="1" customWidth="1"/>
    <col min="15879" max="15879" width="12.7109375" style="3" bestFit="1" customWidth="1"/>
    <col min="15880" max="15880" width="5.7109375" style="3" customWidth="1"/>
    <col min="15881" max="15881" width="28.140625" style="3" customWidth="1"/>
    <col min="15882" max="16130" width="16" style="3"/>
    <col min="16131" max="16131" width="6" style="3" customWidth="1"/>
    <col min="16132" max="16132" width="26.7109375" style="3" customWidth="1"/>
    <col min="16133" max="16133" width="11.7109375" style="3" bestFit="1" customWidth="1"/>
    <col min="16134" max="16134" width="11.42578125" style="3" bestFit="1" customWidth="1"/>
    <col min="16135" max="16135" width="12.7109375" style="3" bestFit="1" customWidth="1"/>
    <col min="16136" max="16136" width="5.7109375" style="3" customWidth="1"/>
    <col min="16137" max="16137" width="28.140625" style="3" customWidth="1"/>
    <col min="16138" max="16384" width="16" style="3"/>
  </cols>
  <sheetData>
    <row r="1" spans="1:11" x14ac:dyDescent="0.2">
      <c r="A1" s="732"/>
      <c r="B1" s="732"/>
      <c r="C1" s="732"/>
      <c r="D1" s="732"/>
      <c r="E1" s="732"/>
      <c r="F1" s="732"/>
      <c r="G1" s="732"/>
      <c r="H1" s="732"/>
      <c r="I1" s="732"/>
      <c r="J1" s="732"/>
      <c r="K1" s="732"/>
    </row>
    <row r="2" spans="1:11" x14ac:dyDescent="0.2">
      <c r="A2" s="7"/>
      <c r="B2" s="7"/>
      <c r="C2" s="7"/>
      <c r="D2" s="27"/>
      <c r="E2" s="27"/>
      <c r="F2" s="7"/>
      <c r="G2" s="7"/>
      <c r="H2" s="7"/>
      <c r="I2" s="7"/>
      <c r="J2" s="27"/>
      <c r="K2" s="27"/>
    </row>
    <row r="3" spans="1:11" x14ac:dyDescent="0.2">
      <c r="A3" s="4" t="s">
        <v>16</v>
      </c>
      <c r="B3" s="5"/>
      <c r="C3" s="5"/>
      <c r="D3" s="28"/>
      <c r="E3" s="28"/>
      <c r="F3" s="5"/>
      <c r="G3" s="5"/>
      <c r="H3" s="5"/>
      <c r="I3" s="5"/>
      <c r="J3" s="28"/>
      <c r="K3" s="28"/>
    </row>
    <row r="4" spans="1:11" x14ac:dyDescent="0.2">
      <c r="A4" s="6" t="s">
        <v>19</v>
      </c>
      <c r="B4" s="6"/>
      <c r="C4" s="6" t="s">
        <v>18</v>
      </c>
      <c r="D4" s="29"/>
      <c r="E4" s="30"/>
      <c r="F4" s="6"/>
      <c r="G4" s="6"/>
      <c r="H4" s="6"/>
      <c r="I4" s="5"/>
      <c r="J4" s="28"/>
      <c r="K4" s="28"/>
    </row>
    <row r="5" spans="1:11" x14ac:dyDescent="0.2">
      <c r="A5" s="6" t="s">
        <v>82</v>
      </c>
      <c r="B5" s="6"/>
      <c r="C5" s="6" t="s">
        <v>100</v>
      </c>
      <c r="D5" s="30"/>
      <c r="E5" s="30"/>
      <c r="F5" s="6"/>
      <c r="G5" s="6"/>
      <c r="H5" s="6"/>
      <c r="I5" s="5"/>
      <c r="J5" s="28"/>
      <c r="K5" s="28"/>
    </row>
    <row r="6" spans="1:11" x14ac:dyDescent="0.2">
      <c r="A6" s="6"/>
      <c r="B6" s="6"/>
      <c r="C6" s="531">
        <v>2022</v>
      </c>
      <c r="D6" s="30"/>
      <c r="E6" s="30"/>
      <c r="F6" s="6"/>
      <c r="G6" s="6"/>
      <c r="H6" s="6"/>
      <c r="I6" s="5"/>
      <c r="J6" s="28"/>
      <c r="K6" s="28"/>
    </row>
    <row r="7" spans="1:11" x14ac:dyDescent="0.2">
      <c r="A7" s="8"/>
      <c r="B7" s="6"/>
      <c r="C7" s="6"/>
      <c r="D7" s="30"/>
      <c r="E7" s="30"/>
      <c r="F7" s="6"/>
      <c r="G7" s="6"/>
      <c r="H7" s="6"/>
      <c r="I7" s="748" t="s">
        <v>20</v>
      </c>
      <c r="J7" s="749"/>
      <c r="K7" s="750"/>
    </row>
    <row r="8" spans="1:11" x14ac:dyDescent="0.2">
      <c r="A8" s="8"/>
      <c r="B8" s="6"/>
      <c r="C8" s="6"/>
      <c r="D8" s="30"/>
      <c r="E8" s="30"/>
      <c r="F8" s="6"/>
      <c r="G8" s="6"/>
      <c r="H8" s="6"/>
      <c r="I8" s="9" t="s">
        <v>21</v>
      </c>
      <c r="J8" s="751" t="s">
        <v>31</v>
      </c>
      <c r="K8" s="752"/>
    </row>
    <row r="9" spans="1:11" ht="12.75" customHeight="1" x14ac:dyDescent="0.2">
      <c r="A9" s="6"/>
      <c r="B9" s="6"/>
      <c r="C9" s="6"/>
      <c r="D9" s="30"/>
      <c r="E9" s="30"/>
      <c r="F9" s="6"/>
      <c r="G9" s="6"/>
      <c r="H9" s="5"/>
      <c r="I9" s="9" t="s">
        <v>22</v>
      </c>
      <c r="J9" s="753" t="s">
        <v>32</v>
      </c>
      <c r="K9" s="754"/>
    </row>
    <row r="10" spans="1:11" ht="12.75" customHeight="1" x14ac:dyDescent="0.2">
      <c r="A10" s="744" t="s">
        <v>23</v>
      </c>
      <c r="B10" s="744"/>
      <c r="C10" s="744"/>
      <c r="D10" s="744"/>
      <c r="E10" s="744"/>
      <c r="F10" s="744"/>
      <c r="G10" s="744"/>
      <c r="H10" s="744"/>
      <c r="I10" s="10" t="s">
        <v>24</v>
      </c>
      <c r="J10" s="755" t="s">
        <v>33</v>
      </c>
      <c r="K10" s="756"/>
    </row>
    <row r="11" spans="1:11" ht="15.75" customHeight="1" x14ac:dyDescent="0.2">
      <c r="A11" s="744" t="s">
        <v>39</v>
      </c>
      <c r="B11" s="744"/>
      <c r="C11" s="744"/>
      <c r="D11" s="744"/>
      <c r="E11" s="744"/>
      <c r="F11" s="16"/>
      <c r="G11" s="11"/>
      <c r="H11" s="6"/>
      <c r="I11" s="5"/>
      <c r="J11" s="28"/>
      <c r="K11" s="28"/>
    </row>
    <row r="12" spans="1:11" x14ac:dyDescent="0.2">
      <c r="A12" s="5"/>
      <c r="B12" s="5"/>
      <c r="C12" s="5"/>
      <c r="D12" s="28"/>
      <c r="E12" s="28"/>
      <c r="F12" s="5"/>
      <c r="G12" s="5"/>
      <c r="H12" s="5"/>
      <c r="I12" s="5"/>
      <c r="J12" s="28"/>
      <c r="K12" s="28"/>
    </row>
    <row r="13" spans="1:11" ht="13.5" thickBot="1" x14ac:dyDescent="0.25">
      <c r="A13" s="5"/>
      <c r="B13" s="5"/>
      <c r="C13" s="5"/>
      <c r="D13" s="28"/>
      <c r="E13" s="28"/>
      <c r="F13" s="5"/>
      <c r="G13" s="5"/>
      <c r="H13" s="5"/>
      <c r="I13" s="5"/>
      <c r="J13" s="28"/>
      <c r="K13" s="28"/>
    </row>
    <row r="14" spans="1:11" ht="12.75" customHeight="1" x14ac:dyDescent="0.2">
      <c r="A14" s="745" t="s">
        <v>25</v>
      </c>
      <c r="B14" s="746"/>
      <c r="C14" s="746"/>
      <c r="D14" s="746"/>
      <c r="E14" s="747"/>
      <c r="F14" s="16"/>
      <c r="G14" s="745" t="s">
        <v>20</v>
      </c>
      <c r="H14" s="746"/>
      <c r="I14" s="746"/>
      <c r="J14" s="746"/>
      <c r="K14" s="747"/>
    </row>
    <row r="15" spans="1:11" x14ac:dyDescent="0.2">
      <c r="A15" s="111"/>
      <c r="B15" s="112"/>
      <c r="C15" s="112"/>
      <c r="D15" s="113"/>
      <c r="E15" s="114"/>
      <c r="F15" s="5"/>
      <c r="G15" s="111"/>
      <c r="H15" s="112" t="s">
        <v>15</v>
      </c>
      <c r="I15" s="112" t="s">
        <v>15</v>
      </c>
      <c r="J15" s="113" t="s">
        <v>15</v>
      </c>
      <c r="K15" s="114" t="s">
        <v>15</v>
      </c>
    </row>
    <row r="16" spans="1:11" s="12" customFormat="1" x14ac:dyDescent="0.2">
      <c r="A16" s="115" t="s">
        <v>0</v>
      </c>
      <c r="B16" s="116" t="s">
        <v>26</v>
      </c>
      <c r="C16" s="116" t="s">
        <v>27</v>
      </c>
      <c r="D16" s="109" t="s">
        <v>28</v>
      </c>
      <c r="E16" s="110" t="s">
        <v>29</v>
      </c>
      <c r="F16" s="17"/>
      <c r="G16" s="115" t="s">
        <v>0</v>
      </c>
      <c r="H16" s="116" t="s">
        <v>26</v>
      </c>
      <c r="I16" s="116" t="s">
        <v>27</v>
      </c>
      <c r="J16" s="109" t="s">
        <v>28</v>
      </c>
      <c r="K16" s="110" t="s">
        <v>29</v>
      </c>
    </row>
    <row r="17" spans="1:11" ht="12.75" customHeight="1" x14ac:dyDescent="0.2">
      <c r="A17" s="542">
        <v>44743</v>
      </c>
      <c r="B17" s="543"/>
      <c r="C17" s="543" t="s">
        <v>63</v>
      </c>
      <c r="D17" s="544">
        <v>8.5399999999999991</v>
      </c>
      <c r="E17" s="545"/>
      <c r="F17" s="351"/>
      <c r="G17" s="542">
        <v>44743</v>
      </c>
      <c r="H17" s="543"/>
      <c r="I17" s="543" t="s">
        <v>63</v>
      </c>
      <c r="J17" s="544"/>
      <c r="K17" s="545">
        <v>8.5399999999999991</v>
      </c>
    </row>
    <row r="18" spans="1:11" ht="12.75" customHeight="1" x14ac:dyDescent="0.2">
      <c r="A18" s="518">
        <v>44755</v>
      </c>
      <c r="B18" s="519">
        <v>1</v>
      </c>
      <c r="C18" s="519" t="s">
        <v>289</v>
      </c>
      <c r="D18" s="520">
        <v>6986</v>
      </c>
      <c r="E18" s="521"/>
      <c r="F18" s="546"/>
      <c r="G18" s="518">
        <v>44755</v>
      </c>
      <c r="H18" s="519">
        <v>1</v>
      </c>
      <c r="I18" s="519" t="s">
        <v>289</v>
      </c>
      <c r="J18" s="520"/>
      <c r="K18" s="521">
        <v>6986</v>
      </c>
    </row>
    <row r="19" spans="1:11" ht="12.75" customHeight="1" x14ac:dyDescent="0.2">
      <c r="A19" s="518">
        <v>44755</v>
      </c>
      <c r="B19" s="519">
        <v>2</v>
      </c>
      <c r="C19" s="519" t="s">
        <v>290</v>
      </c>
      <c r="D19" s="520"/>
      <c r="E19" s="521">
        <v>15</v>
      </c>
      <c r="F19" s="546"/>
      <c r="G19" s="518">
        <v>44755</v>
      </c>
      <c r="H19" s="519">
        <v>2</v>
      </c>
      <c r="I19" s="519" t="s">
        <v>290</v>
      </c>
      <c r="J19" s="520">
        <v>15</v>
      </c>
      <c r="K19" s="521"/>
    </row>
    <row r="20" spans="1:11" ht="12.75" customHeight="1" x14ac:dyDescent="0.2">
      <c r="A20" s="518">
        <v>44761</v>
      </c>
      <c r="B20" s="519">
        <v>3</v>
      </c>
      <c r="C20" s="519" t="s">
        <v>293</v>
      </c>
      <c r="D20" s="520"/>
      <c r="E20" s="521">
        <v>2400</v>
      </c>
      <c r="F20" s="546"/>
      <c r="G20" s="518">
        <v>44761</v>
      </c>
      <c r="H20" s="519">
        <v>3</v>
      </c>
      <c r="I20" s="519" t="s">
        <v>293</v>
      </c>
      <c r="J20" s="520">
        <v>2400</v>
      </c>
      <c r="K20" s="521"/>
    </row>
    <row r="21" spans="1:11" ht="12.75" customHeight="1" x14ac:dyDescent="0.2">
      <c r="A21" s="518">
        <v>44761</v>
      </c>
      <c r="B21" s="519">
        <v>4</v>
      </c>
      <c r="C21" s="519" t="s">
        <v>155</v>
      </c>
      <c r="D21" s="520"/>
      <c r="E21" s="521">
        <v>0.56999999999999995</v>
      </c>
      <c r="F21" s="546"/>
      <c r="G21" s="518">
        <v>44761</v>
      </c>
      <c r="H21" s="519">
        <v>4</v>
      </c>
      <c r="I21" s="519" t="s">
        <v>155</v>
      </c>
      <c r="J21" s="520">
        <v>0.56999999999999995</v>
      </c>
      <c r="K21" s="521"/>
    </row>
    <row r="22" spans="1:11" ht="12.75" customHeight="1" thickBot="1" x14ac:dyDescent="0.25">
      <c r="A22" s="558">
        <v>44764</v>
      </c>
      <c r="B22" s="519">
        <v>5</v>
      </c>
      <c r="C22" s="519" t="s">
        <v>336</v>
      </c>
      <c r="D22" s="520"/>
      <c r="E22" s="520">
        <v>4550</v>
      </c>
      <c r="F22" s="519"/>
      <c r="G22" s="558">
        <v>44764</v>
      </c>
      <c r="H22" s="519">
        <v>5</v>
      </c>
      <c r="I22" s="519" t="s">
        <v>336</v>
      </c>
      <c r="J22" s="520">
        <v>4550</v>
      </c>
      <c r="K22" s="520"/>
    </row>
    <row r="23" spans="1:11" ht="12.75" customHeight="1" thickBot="1" x14ac:dyDescent="0.25">
      <c r="A23" s="522"/>
      <c r="B23" s="523"/>
      <c r="C23" s="524" t="s">
        <v>47</v>
      </c>
      <c r="D23" s="525">
        <f>SUM(D17:D22)-SUM(E17:E22)</f>
        <v>28.970000000000255</v>
      </c>
      <c r="E23" s="526"/>
      <c r="F23" s="527"/>
      <c r="G23" s="522"/>
      <c r="H23" s="523"/>
      <c r="I23" s="524" t="s">
        <v>47</v>
      </c>
      <c r="J23" s="525"/>
      <c r="K23" s="526">
        <f>SUM(K17:K22)-SUM(J17:J22)</f>
        <v>28.970000000000255</v>
      </c>
    </row>
    <row r="24" spans="1:11" ht="12.75" customHeight="1" x14ac:dyDescent="0.2">
      <c r="A24" s="422"/>
      <c r="B24" s="423"/>
      <c r="C24" s="423"/>
      <c r="D24" s="424"/>
      <c r="E24" s="425"/>
      <c r="F24" s="5"/>
      <c r="G24" s="422"/>
      <c r="H24" s="423"/>
      <c r="I24" s="423"/>
      <c r="J24" s="424"/>
      <c r="K24" s="425"/>
    </row>
    <row r="25" spans="1:11" ht="12.75" customHeight="1" x14ac:dyDescent="0.2">
      <c r="A25" s="421"/>
      <c r="B25" s="18"/>
      <c r="C25" s="18" t="s">
        <v>342</v>
      </c>
      <c r="D25" s="31"/>
      <c r="E25" s="31"/>
      <c r="F25" s="18"/>
      <c r="G25" s="421"/>
      <c r="H25" s="18"/>
      <c r="I25" s="18"/>
      <c r="J25" s="31"/>
      <c r="K25" s="31"/>
    </row>
    <row r="26" spans="1:11" x14ac:dyDescent="0.2">
      <c r="E26" s="32" t="s">
        <v>483</v>
      </c>
    </row>
  </sheetData>
  <mergeCells count="9">
    <mergeCell ref="A11:E11"/>
    <mergeCell ref="A14:E14"/>
    <mergeCell ref="G14:K14"/>
    <mergeCell ref="A1:K1"/>
    <mergeCell ref="I7:K7"/>
    <mergeCell ref="J8:K8"/>
    <mergeCell ref="J9:K9"/>
    <mergeCell ref="A10:H10"/>
    <mergeCell ref="J10:K10"/>
  </mergeCells>
  <pageMargins left="0.7" right="0.7" top="0.75" bottom="0.75" header="0.3" footer="0.3"/>
  <pageSetup paperSize="9" orientation="landscape" horizontalDpi="4294967293" verticalDpi="3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workbookViewId="0">
      <selection activeCell="G10" sqref="G10"/>
    </sheetView>
  </sheetViews>
  <sheetFormatPr defaultColWidth="8.85546875" defaultRowHeight="15" x14ac:dyDescent="0.25"/>
  <cols>
    <col min="1" max="1" width="13.85546875" customWidth="1"/>
    <col min="3" max="3" width="9.28515625" customWidth="1"/>
    <col min="4" max="4" width="8.85546875" customWidth="1"/>
    <col min="5" max="5" width="18.42578125" customWidth="1"/>
    <col min="6" max="6" width="4.7109375" customWidth="1"/>
    <col min="7" max="7" width="15.140625" customWidth="1"/>
    <col min="8" max="8" width="10.28515625" customWidth="1"/>
    <col min="11" max="11" width="15" customWidth="1"/>
  </cols>
  <sheetData>
    <row r="1" spans="1:11" ht="18.75" x14ac:dyDescent="0.3">
      <c r="E1" s="125" t="s">
        <v>18</v>
      </c>
      <c r="F1" s="125"/>
      <c r="G1" s="125"/>
    </row>
    <row r="2" spans="1:11" ht="18.75" x14ac:dyDescent="0.3">
      <c r="E2" s="125" t="s">
        <v>50</v>
      </c>
      <c r="F2" s="125"/>
      <c r="G2" s="125"/>
    </row>
    <row r="3" spans="1:11" ht="18.75" x14ac:dyDescent="0.3">
      <c r="E3" s="174" t="s">
        <v>472</v>
      </c>
      <c r="F3" s="125"/>
      <c r="G3" s="125"/>
    </row>
    <row r="4" spans="1:11" x14ac:dyDescent="0.25">
      <c r="C4" s="163" t="s">
        <v>59</v>
      </c>
      <c r="I4" s="163" t="s">
        <v>60</v>
      </c>
    </row>
    <row r="5" spans="1:11" x14ac:dyDescent="0.25">
      <c r="A5" s="126" t="s">
        <v>54</v>
      </c>
      <c r="B5" s="124"/>
      <c r="C5" s="124"/>
      <c r="D5" s="124"/>
      <c r="E5" s="124"/>
      <c r="G5" s="126" t="s">
        <v>54</v>
      </c>
      <c r="H5" s="124"/>
      <c r="I5" s="124"/>
      <c r="J5" s="124"/>
      <c r="K5" s="124"/>
    </row>
    <row r="6" spans="1:11" x14ac:dyDescent="0.25">
      <c r="A6" s="124"/>
      <c r="B6" s="124">
        <v>50000</v>
      </c>
      <c r="C6" s="124" t="s">
        <v>51</v>
      </c>
      <c r="D6" s="124">
        <v>30</v>
      </c>
      <c r="E6" s="127">
        <f>B6*D6</f>
        <v>1500000</v>
      </c>
      <c r="G6" s="124"/>
      <c r="H6" s="124">
        <v>100</v>
      </c>
      <c r="I6" s="124" t="s">
        <v>51</v>
      </c>
      <c r="J6" s="124">
        <v>0</v>
      </c>
      <c r="K6" s="127">
        <f>H6*J6</f>
        <v>0</v>
      </c>
    </row>
    <row r="7" spans="1:11" x14ac:dyDescent="0.25">
      <c r="A7" s="124"/>
      <c r="B7" s="124">
        <v>20000</v>
      </c>
      <c r="C7" s="124" t="s">
        <v>51</v>
      </c>
      <c r="D7" s="124">
        <v>0</v>
      </c>
      <c r="E7" s="127">
        <f t="shared" ref="E7:E11" si="0">B7*D7</f>
        <v>0</v>
      </c>
      <c r="G7" s="124"/>
      <c r="H7" s="124">
        <v>20</v>
      </c>
      <c r="I7" s="124" t="s">
        <v>51</v>
      </c>
      <c r="J7" s="124">
        <v>0</v>
      </c>
      <c r="K7" s="127">
        <f t="shared" ref="K7:K10" si="1">H7*J7</f>
        <v>0</v>
      </c>
    </row>
    <row r="8" spans="1:11" x14ac:dyDescent="0.25">
      <c r="A8" s="124"/>
      <c r="B8" s="124">
        <v>10000</v>
      </c>
      <c r="C8" s="124" t="s">
        <v>51</v>
      </c>
      <c r="D8" s="124">
        <v>0</v>
      </c>
      <c r="E8" s="127">
        <f t="shared" si="0"/>
        <v>0</v>
      </c>
      <c r="G8" s="124"/>
      <c r="H8" s="124">
        <v>10</v>
      </c>
      <c r="I8" s="124" t="s">
        <v>51</v>
      </c>
      <c r="J8" s="124">
        <v>0</v>
      </c>
      <c r="K8" s="127">
        <f t="shared" si="1"/>
        <v>0</v>
      </c>
    </row>
    <row r="9" spans="1:11" x14ac:dyDescent="0.25">
      <c r="A9" s="124"/>
      <c r="B9" s="124">
        <v>5000</v>
      </c>
      <c r="C9" s="124" t="s">
        <v>51</v>
      </c>
      <c r="D9" s="124">
        <v>55</v>
      </c>
      <c r="E9" s="127">
        <f t="shared" si="0"/>
        <v>275000</v>
      </c>
      <c r="G9" s="124"/>
      <c r="H9" s="124">
        <v>5</v>
      </c>
      <c r="I9" s="124" t="s">
        <v>51</v>
      </c>
      <c r="J9" s="124">
        <v>0</v>
      </c>
      <c r="K9" s="127">
        <f t="shared" si="1"/>
        <v>0</v>
      </c>
    </row>
    <row r="10" spans="1:11" x14ac:dyDescent="0.25">
      <c r="A10" s="124"/>
      <c r="B10" s="124">
        <v>2000</v>
      </c>
      <c r="C10" s="124" t="s">
        <v>51</v>
      </c>
      <c r="D10" s="124">
        <v>1</v>
      </c>
      <c r="E10" s="127">
        <f t="shared" si="0"/>
        <v>2000</v>
      </c>
      <c r="G10" s="124"/>
      <c r="H10" s="124">
        <v>1</v>
      </c>
      <c r="I10" s="124" t="s">
        <v>51</v>
      </c>
      <c r="J10" s="124">
        <v>5</v>
      </c>
      <c r="K10" s="127">
        <f t="shared" si="1"/>
        <v>5</v>
      </c>
    </row>
    <row r="11" spans="1:11" x14ac:dyDescent="0.25">
      <c r="A11" s="124"/>
      <c r="B11" s="124">
        <v>1000</v>
      </c>
      <c r="C11" s="124" t="s">
        <v>51</v>
      </c>
      <c r="D11" s="124">
        <v>1</v>
      </c>
      <c r="E11" s="127">
        <f t="shared" si="0"/>
        <v>1000</v>
      </c>
      <c r="G11" s="124"/>
      <c r="H11" s="124"/>
      <c r="I11" s="124"/>
      <c r="J11" s="124"/>
      <c r="K11" s="127"/>
    </row>
    <row r="12" spans="1:11" x14ac:dyDescent="0.25">
      <c r="A12" s="124"/>
      <c r="B12" s="124"/>
      <c r="C12" s="124"/>
      <c r="D12" s="124">
        <v>0</v>
      </c>
      <c r="E12" s="124"/>
      <c r="G12" s="124"/>
      <c r="H12" s="124"/>
      <c r="I12" s="124"/>
      <c r="J12" s="124"/>
      <c r="K12" s="124"/>
    </row>
    <row r="13" spans="1:11" x14ac:dyDescent="0.25">
      <c r="A13" s="129" t="s">
        <v>57</v>
      </c>
      <c r="B13" s="124"/>
      <c r="C13" s="124"/>
      <c r="D13" s="124"/>
      <c r="E13" s="124"/>
      <c r="G13" s="129"/>
      <c r="H13" s="124"/>
      <c r="I13" s="124"/>
      <c r="J13" s="124"/>
      <c r="K13" s="124"/>
    </row>
    <row r="14" spans="1:11" x14ac:dyDescent="0.25">
      <c r="A14" s="124"/>
      <c r="B14" s="124">
        <v>500</v>
      </c>
      <c r="C14" s="124" t="s">
        <v>51</v>
      </c>
      <c r="D14" s="124">
        <v>0</v>
      </c>
      <c r="E14" s="124">
        <f>B14*D14</f>
        <v>0</v>
      </c>
      <c r="G14" s="124"/>
      <c r="H14" s="124"/>
      <c r="I14" s="124"/>
      <c r="J14" s="124"/>
      <c r="K14" s="124"/>
    </row>
    <row r="15" spans="1:11" x14ac:dyDescent="0.25">
      <c r="A15" s="124"/>
      <c r="B15" s="124">
        <v>200</v>
      </c>
      <c r="C15" s="124" t="s">
        <v>51</v>
      </c>
      <c r="D15" s="124">
        <v>0</v>
      </c>
      <c r="E15" s="124">
        <f t="shared" ref="E15:E17" si="2">B15*D15</f>
        <v>0</v>
      </c>
      <c r="G15" s="124"/>
      <c r="H15" s="124"/>
      <c r="I15" s="124"/>
      <c r="J15" s="124"/>
      <c r="K15" s="124"/>
    </row>
    <row r="16" spans="1:11" x14ac:dyDescent="0.25">
      <c r="A16" s="124"/>
      <c r="B16" s="124">
        <v>100</v>
      </c>
      <c r="C16" s="124" t="s">
        <v>51</v>
      </c>
      <c r="D16" s="124">
        <v>7</v>
      </c>
      <c r="E16" s="124">
        <f t="shared" si="2"/>
        <v>700</v>
      </c>
      <c r="G16" s="124"/>
      <c r="H16" s="124"/>
      <c r="I16" s="124"/>
      <c r="J16" s="124"/>
      <c r="K16" s="124"/>
    </row>
    <row r="17" spans="1:11" x14ac:dyDescent="0.25">
      <c r="A17" s="124"/>
      <c r="B17" s="124">
        <v>50</v>
      </c>
      <c r="C17" s="124" t="s">
        <v>51</v>
      </c>
      <c r="D17" s="124">
        <v>1</v>
      </c>
      <c r="E17" s="124">
        <f t="shared" si="2"/>
        <v>50</v>
      </c>
      <c r="G17" s="124"/>
      <c r="H17" s="124"/>
      <c r="I17" s="124"/>
      <c r="J17" s="124"/>
      <c r="K17" s="124"/>
    </row>
    <row r="18" spans="1:11" x14ac:dyDescent="0.25">
      <c r="A18" s="124"/>
      <c r="B18" s="124"/>
      <c r="C18" s="124"/>
      <c r="D18" s="124"/>
      <c r="E18" s="124"/>
      <c r="G18" s="124"/>
      <c r="H18" s="124"/>
      <c r="I18" s="124"/>
      <c r="J18" s="124"/>
      <c r="K18" s="124"/>
    </row>
    <row r="19" spans="1:11" x14ac:dyDescent="0.25">
      <c r="A19" s="124"/>
      <c r="B19" s="124"/>
      <c r="C19" s="124"/>
      <c r="D19" s="124"/>
      <c r="E19" s="124"/>
      <c r="G19" s="124"/>
      <c r="H19" s="124"/>
      <c r="I19" s="124"/>
      <c r="J19" s="124"/>
      <c r="K19" s="124"/>
    </row>
    <row r="20" spans="1:11" x14ac:dyDescent="0.25">
      <c r="A20" s="124"/>
      <c r="B20" s="124"/>
      <c r="C20" s="124"/>
      <c r="D20" s="124"/>
      <c r="E20" s="128">
        <f>SUM(E6:E17)</f>
        <v>1778750</v>
      </c>
      <c r="G20" s="124"/>
      <c r="H20" s="124"/>
      <c r="I20" s="124"/>
      <c r="J20" s="124"/>
      <c r="K20" s="128">
        <f>SUM(K6:K17)</f>
        <v>5</v>
      </c>
    </row>
    <row r="21" spans="1:11" x14ac:dyDescent="0.25">
      <c r="A21" s="124"/>
      <c r="B21" s="124"/>
      <c r="C21" s="124"/>
      <c r="D21" s="124"/>
      <c r="E21" s="126"/>
      <c r="G21" s="124"/>
      <c r="H21" s="124"/>
      <c r="I21" s="124"/>
      <c r="J21" s="124"/>
      <c r="K21" s="126"/>
    </row>
    <row r="22" spans="1:11" x14ac:dyDescent="0.25">
      <c r="A22" s="124" t="s">
        <v>52</v>
      </c>
      <c r="B22" s="124"/>
      <c r="C22" s="124"/>
      <c r="D22" s="124"/>
      <c r="E22" s="128">
        <f>E20</f>
        <v>1778750</v>
      </c>
      <c r="G22" s="124" t="s">
        <v>52</v>
      </c>
      <c r="H22" s="124"/>
      <c r="I22" s="124"/>
      <c r="J22" s="124"/>
      <c r="K22" s="128">
        <f>K20</f>
        <v>5</v>
      </c>
    </row>
    <row r="23" spans="1:11" x14ac:dyDescent="0.25">
      <c r="A23" s="124" t="s">
        <v>40</v>
      </c>
      <c r="B23" s="124"/>
      <c r="C23" s="124"/>
      <c r="D23" s="124"/>
      <c r="E23" s="128">
        <f>'UGX Cash Box July'!G103</f>
        <v>1778786</v>
      </c>
      <c r="G23" s="124" t="s">
        <v>40</v>
      </c>
      <c r="H23" s="124"/>
      <c r="I23" s="124"/>
      <c r="J23" s="124"/>
      <c r="K23" s="128">
        <f>'USD-cash box July'!G6</f>
        <v>5</v>
      </c>
    </row>
    <row r="24" spans="1:11" x14ac:dyDescent="0.25">
      <c r="A24" s="124" t="s">
        <v>53</v>
      </c>
      <c r="B24" s="124"/>
      <c r="C24" s="124"/>
      <c r="D24" s="124"/>
      <c r="E24" s="127">
        <f>E22-E23</f>
        <v>-36</v>
      </c>
      <c r="G24" s="124" t="s">
        <v>53</v>
      </c>
      <c r="H24" s="124"/>
      <c r="I24" s="124"/>
      <c r="J24" s="124"/>
      <c r="K24" s="127">
        <f>K22-K23</f>
        <v>0</v>
      </c>
    </row>
    <row r="26" spans="1:11" x14ac:dyDescent="0.25">
      <c r="A26" t="s">
        <v>55</v>
      </c>
      <c r="C26" t="s">
        <v>90</v>
      </c>
      <c r="G26" t="s">
        <v>55</v>
      </c>
    </row>
  </sheetData>
  <pageMargins left="0.7" right="0.7" top="0.75" bottom="0.75" header="0.3" footer="0.3"/>
  <pageSetup orientation="landscape" horizontalDpi="4294967293"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topLeftCell="A21" workbookViewId="0">
      <selection activeCell="D41" sqref="D41"/>
    </sheetView>
  </sheetViews>
  <sheetFormatPr defaultRowHeight="15" x14ac:dyDescent="0.25"/>
  <cols>
    <col min="1" max="1" width="14.42578125" customWidth="1"/>
    <col min="2" max="2" width="14.140625" customWidth="1"/>
    <col min="3" max="3" width="9.7109375" customWidth="1"/>
    <col min="4" max="4" width="7.7109375" customWidth="1"/>
    <col min="8" max="8" width="15.7109375" customWidth="1"/>
    <col min="9" max="9" width="12.7109375" customWidth="1"/>
    <col min="10" max="10" width="13.28515625" customWidth="1"/>
    <col min="11" max="11" width="13.7109375" customWidth="1"/>
    <col min="12" max="12" width="12.28515625" customWidth="1"/>
    <col min="13" max="13" width="12.140625" customWidth="1"/>
    <col min="14" max="14" width="15.28515625" customWidth="1"/>
  </cols>
  <sheetData>
    <row r="1" spans="1:14" ht="15" customHeight="1" x14ac:dyDescent="0.25">
      <c r="D1" s="757" t="s">
        <v>117</v>
      </c>
      <c r="E1" s="757"/>
      <c r="F1" s="757"/>
      <c r="G1" s="757"/>
      <c r="H1" s="757"/>
      <c r="I1" s="757"/>
      <c r="J1" s="757"/>
    </row>
    <row r="2" spans="1:14" ht="15" customHeight="1" x14ac:dyDescent="0.25">
      <c r="D2" s="757"/>
      <c r="E2" s="757"/>
      <c r="F2" s="757"/>
      <c r="G2" s="757"/>
      <c r="H2" s="757"/>
      <c r="I2" s="757"/>
      <c r="J2" s="757"/>
    </row>
    <row r="4" spans="1:14" x14ac:dyDescent="0.25">
      <c r="A4" s="312"/>
      <c r="B4" s="297"/>
      <c r="C4" s="758"/>
      <c r="D4" s="758"/>
      <c r="E4" s="758"/>
      <c r="F4" s="758"/>
      <c r="G4" s="758"/>
      <c r="H4" s="758"/>
      <c r="I4" s="758"/>
      <c r="J4" s="758"/>
      <c r="K4" s="758"/>
      <c r="L4" s="758"/>
      <c r="M4" s="758"/>
      <c r="N4" s="759"/>
    </row>
    <row r="5" spans="1:14" x14ac:dyDescent="0.25">
      <c r="A5" s="313" t="s">
        <v>2</v>
      </c>
      <c r="B5" s="298"/>
      <c r="C5" s="299" t="s">
        <v>95</v>
      </c>
      <c r="D5" s="299" t="s">
        <v>96</v>
      </c>
      <c r="E5" s="299" t="s">
        <v>97</v>
      </c>
      <c r="F5" s="299" t="s">
        <v>98</v>
      </c>
      <c r="G5" s="299" t="s">
        <v>94</v>
      </c>
      <c r="H5" s="299" t="s">
        <v>99</v>
      </c>
      <c r="I5" s="299" t="s">
        <v>100</v>
      </c>
      <c r="J5" s="299" t="s">
        <v>101</v>
      </c>
      <c r="K5" s="299" t="s">
        <v>102</v>
      </c>
      <c r="L5" s="299" t="s">
        <v>103</v>
      </c>
      <c r="M5" s="299" t="s">
        <v>104</v>
      </c>
      <c r="N5" s="299" t="s">
        <v>105</v>
      </c>
    </row>
    <row r="6" spans="1:14" x14ac:dyDescent="0.25">
      <c r="A6" s="314"/>
      <c r="B6" s="300" t="s">
        <v>85</v>
      </c>
      <c r="C6" s="301"/>
      <c r="D6" s="302"/>
      <c r="E6" s="303"/>
      <c r="F6" s="302"/>
      <c r="G6" s="302"/>
      <c r="H6" s="302"/>
      <c r="I6" s="322"/>
      <c r="J6" s="302"/>
      <c r="K6" s="302"/>
      <c r="L6" s="302"/>
      <c r="M6" s="302"/>
      <c r="N6" s="302"/>
    </row>
    <row r="7" spans="1:14" x14ac:dyDescent="0.25">
      <c r="A7" s="315"/>
      <c r="B7" s="304" t="s">
        <v>86</v>
      </c>
      <c r="C7" s="305"/>
      <c r="D7" s="305"/>
      <c r="E7" s="305"/>
      <c r="F7" s="305"/>
      <c r="G7" s="305"/>
      <c r="H7" s="305"/>
      <c r="I7" s="305"/>
      <c r="J7" s="305"/>
      <c r="K7" s="305"/>
      <c r="L7" s="305"/>
      <c r="M7" s="305"/>
      <c r="N7" s="305"/>
    </row>
    <row r="8" spans="1:14" x14ac:dyDescent="0.25">
      <c r="A8" s="316"/>
      <c r="B8" s="306" t="s">
        <v>41</v>
      </c>
      <c r="C8" s="307"/>
      <c r="D8" s="308"/>
      <c r="E8" s="308"/>
      <c r="F8" s="308"/>
      <c r="G8" s="308"/>
      <c r="H8" s="308"/>
      <c r="I8" s="308"/>
      <c r="J8" s="308"/>
      <c r="K8" s="308"/>
      <c r="L8" s="308"/>
      <c r="M8" s="308"/>
      <c r="N8" s="308"/>
    </row>
    <row r="9" spans="1:14" x14ac:dyDescent="0.25">
      <c r="A9" s="313"/>
      <c r="B9" s="309" t="s">
        <v>85</v>
      </c>
      <c r="C9" s="310"/>
      <c r="D9" s="310"/>
      <c r="E9" s="311"/>
      <c r="F9" s="311"/>
      <c r="G9" s="310"/>
      <c r="H9" s="310"/>
      <c r="I9" s="311"/>
      <c r="J9" s="310"/>
      <c r="K9" s="310"/>
      <c r="L9" s="310"/>
      <c r="M9" s="310"/>
      <c r="N9" s="310"/>
    </row>
    <row r="10" spans="1:14" x14ac:dyDescent="0.25">
      <c r="A10" s="315"/>
      <c r="B10" s="304" t="s">
        <v>86</v>
      </c>
      <c r="C10" s="305"/>
      <c r="D10" s="305"/>
      <c r="E10" s="305"/>
      <c r="F10" s="305"/>
      <c r="G10" s="305"/>
      <c r="H10" s="305"/>
      <c r="I10" s="305"/>
      <c r="J10" s="305"/>
      <c r="K10" s="305"/>
      <c r="L10" s="305"/>
      <c r="M10" s="305"/>
      <c r="N10" s="305"/>
    </row>
    <row r="11" spans="1:14" x14ac:dyDescent="0.25">
      <c r="A11" s="316"/>
      <c r="B11" s="306" t="s">
        <v>41</v>
      </c>
      <c r="C11" s="308"/>
      <c r="D11" s="308"/>
      <c r="E11" s="308"/>
      <c r="F11" s="308"/>
      <c r="G11" s="308"/>
      <c r="H11" s="308"/>
      <c r="I11" s="308"/>
      <c r="J11" s="308"/>
      <c r="K11" s="308"/>
      <c r="L11" s="308"/>
      <c r="M11" s="308"/>
      <c r="N11" s="308"/>
    </row>
    <row r="12" spans="1:14" x14ac:dyDescent="0.25">
      <c r="A12" s="313"/>
      <c r="B12" s="309" t="s">
        <v>85</v>
      </c>
      <c r="C12" s="310"/>
      <c r="D12" s="310"/>
      <c r="E12" s="311"/>
      <c r="F12" s="311"/>
      <c r="G12" s="310"/>
      <c r="H12" s="310"/>
      <c r="I12" s="311"/>
      <c r="J12" s="310"/>
      <c r="K12" s="310"/>
      <c r="L12" s="310"/>
      <c r="M12" s="310"/>
      <c r="N12" s="310"/>
    </row>
    <row r="13" spans="1:14" x14ac:dyDescent="0.25">
      <c r="A13" s="315"/>
      <c r="B13" s="304" t="s">
        <v>86</v>
      </c>
      <c r="C13" s="305"/>
      <c r="D13" s="305"/>
      <c r="E13" s="305"/>
      <c r="F13" s="305"/>
      <c r="G13" s="305"/>
      <c r="H13" s="305"/>
      <c r="I13" s="305"/>
      <c r="J13" s="305"/>
      <c r="K13" s="305"/>
      <c r="L13" s="305"/>
      <c r="M13" s="305"/>
      <c r="N13" s="305"/>
    </row>
    <row r="14" spans="1:14" x14ac:dyDescent="0.25">
      <c r="A14" s="316"/>
      <c r="B14" s="306" t="s">
        <v>41</v>
      </c>
      <c r="C14" s="308"/>
      <c r="D14" s="308"/>
      <c r="E14" s="308"/>
      <c r="F14" s="308"/>
      <c r="G14" s="308"/>
      <c r="H14" s="308"/>
      <c r="I14" s="308"/>
      <c r="J14" s="308"/>
      <c r="K14" s="308"/>
      <c r="L14" s="308"/>
      <c r="M14" s="308"/>
      <c r="N14" s="308"/>
    </row>
    <row r="15" spans="1:14" x14ac:dyDescent="0.25">
      <c r="A15" s="313"/>
      <c r="B15" s="309" t="s">
        <v>85</v>
      </c>
      <c r="C15" s="310"/>
      <c r="D15" s="310"/>
      <c r="E15" s="311"/>
      <c r="F15" s="311"/>
      <c r="G15" s="310"/>
      <c r="H15" s="310"/>
      <c r="I15" s="311"/>
      <c r="J15" s="310"/>
      <c r="K15" s="310"/>
      <c r="L15" s="310"/>
      <c r="M15" s="310"/>
      <c r="N15" s="310"/>
    </row>
    <row r="16" spans="1:14" x14ac:dyDescent="0.25">
      <c r="A16" s="315"/>
      <c r="B16" s="304" t="s">
        <v>86</v>
      </c>
      <c r="C16" s="305"/>
      <c r="D16" s="305"/>
      <c r="E16" s="305"/>
      <c r="F16" s="305"/>
      <c r="G16" s="305"/>
      <c r="H16" s="305"/>
      <c r="I16" s="305"/>
      <c r="J16" s="305"/>
      <c r="K16" s="305"/>
      <c r="L16" s="305"/>
      <c r="M16" s="305"/>
      <c r="N16" s="305"/>
    </row>
    <row r="17" spans="1:14" x14ac:dyDescent="0.25">
      <c r="A17" s="316"/>
      <c r="B17" s="306" t="s">
        <v>41</v>
      </c>
      <c r="C17" s="308"/>
      <c r="D17" s="308"/>
      <c r="E17" s="308"/>
      <c r="F17" s="308"/>
      <c r="G17" s="308"/>
      <c r="H17" s="308"/>
      <c r="I17" s="308"/>
      <c r="J17" s="308"/>
      <c r="K17" s="308"/>
      <c r="L17" s="308"/>
      <c r="M17" s="308"/>
      <c r="N17" s="308"/>
    </row>
    <row r="18" spans="1:14" x14ac:dyDescent="0.25">
      <c r="A18" s="506"/>
      <c r="B18" s="506"/>
      <c r="C18" s="507"/>
      <c r="D18" s="507"/>
      <c r="E18" s="507"/>
      <c r="F18" s="507"/>
      <c r="G18" s="507"/>
      <c r="H18" s="507"/>
      <c r="I18" s="507"/>
      <c r="J18" s="507"/>
      <c r="K18" s="507"/>
      <c r="L18" s="507"/>
      <c r="M18" s="507"/>
      <c r="N18" s="507"/>
    </row>
    <row r="19" spans="1:14" x14ac:dyDescent="0.25">
      <c r="A19" s="506"/>
      <c r="B19" s="506"/>
      <c r="C19" s="507"/>
      <c r="D19" s="507"/>
      <c r="E19" s="507"/>
      <c r="F19" s="507"/>
      <c r="G19" s="507"/>
      <c r="H19" s="507"/>
      <c r="I19" s="507"/>
      <c r="J19" s="507"/>
      <c r="K19" s="507"/>
      <c r="L19" s="507"/>
      <c r="M19" s="507"/>
      <c r="N19" s="507"/>
    </row>
    <row r="20" spans="1:14" ht="15" customHeight="1" x14ac:dyDescent="0.25">
      <c r="C20" s="485"/>
      <c r="D20" s="486" t="s">
        <v>118</v>
      </c>
      <c r="E20" s="486"/>
      <c r="F20" s="486"/>
      <c r="G20" s="486"/>
      <c r="H20" s="486"/>
      <c r="I20" s="486"/>
      <c r="J20" s="486"/>
      <c r="K20" s="487"/>
    </row>
    <row r="21" spans="1:14" ht="15" customHeight="1" x14ac:dyDescent="0.25">
      <c r="C21" s="485"/>
      <c r="D21" s="486"/>
      <c r="E21" s="486"/>
      <c r="F21" s="486"/>
      <c r="G21" s="486"/>
      <c r="H21" s="486"/>
      <c r="I21" s="486"/>
      <c r="J21" s="486"/>
      <c r="K21" s="487"/>
    </row>
    <row r="23" spans="1:14" x14ac:dyDescent="0.25">
      <c r="A23" s="312"/>
      <c r="B23" s="297"/>
      <c r="C23" s="758"/>
      <c r="D23" s="758"/>
      <c r="E23" s="758"/>
      <c r="F23" s="758"/>
      <c r="G23" s="758"/>
      <c r="H23" s="758"/>
      <c r="I23" s="758"/>
      <c r="J23" s="758"/>
      <c r="K23" s="758"/>
      <c r="L23" s="758"/>
      <c r="M23" s="758"/>
      <c r="N23" s="759"/>
    </row>
    <row r="24" spans="1:14" x14ac:dyDescent="0.25">
      <c r="A24" s="313" t="s">
        <v>2</v>
      </c>
      <c r="B24" s="298"/>
      <c r="C24" s="299" t="s">
        <v>95</v>
      </c>
      <c r="D24" s="299" t="s">
        <v>96</v>
      </c>
      <c r="E24" s="299" t="s">
        <v>97</v>
      </c>
      <c r="F24" s="299" t="s">
        <v>98</v>
      </c>
      <c r="G24" s="299" t="s">
        <v>94</v>
      </c>
      <c r="H24" s="299" t="s">
        <v>99</v>
      </c>
      <c r="I24" s="299" t="s">
        <v>100</v>
      </c>
      <c r="J24" s="299" t="s">
        <v>101</v>
      </c>
      <c r="K24" s="299" t="s">
        <v>102</v>
      </c>
      <c r="L24" s="299" t="s">
        <v>103</v>
      </c>
      <c r="M24" s="299" t="s">
        <v>104</v>
      </c>
      <c r="N24" s="299" t="s">
        <v>105</v>
      </c>
    </row>
    <row r="25" spans="1:14" x14ac:dyDescent="0.25">
      <c r="A25" s="314"/>
      <c r="B25" s="300" t="s">
        <v>41</v>
      </c>
      <c r="C25" s="301"/>
      <c r="D25" s="302"/>
      <c r="E25" s="303"/>
      <c r="F25" s="302"/>
      <c r="G25" s="302"/>
      <c r="H25" s="302"/>
      <c r="I25" s="322"/>
      <c r="J25" s="302"/>
      <c r="K25" s="302"/>
      <c r="L25" s="302"/>
      <c r="M25" s="302"/>
      <c r="N25" s="302"/>
    </row>
    <row r="26" spans="1:14" x14ac:dyDescent="0.25">
      <c r="A26" s="315"/>
      <c r="B26" s="304" t="s">
        <v>86</v>
      </c>
      <c r="C26" s="305"/>
      <c r="D26" s="305"/>
      <c r="E26" s="305"/>
      <c r="F26" s="305"/>
      <c r="G26" s="305"/>
      <c r="H26" s="305"/>
      <c r="I26" s="305"/>
      <c r="J26" s="305"/>
      <c r="K26" s="305"/>
      <c r="L26" s="305"/>
      <c r="M26" s="305"/>
      <c r="N26" s="305"/>
    </row>
    <row r="27" spans="1:14" x14ac:dyDescent="0.25">
      <c r="A27" s="316"/>
      <c r="B27" s="306" t="s">
        <v>110</v>
      </c>
      <c r="C27" s="307"/>
      <c r="D27" s="308"/>
      <c r="E27" s="308"/>
      <c r="F27" s="308"/>
      <c r="G27" s="308"/>
      <c r="H27" s="308"/>
      <c r="I27" s="308"/>
      <c r="J27" s="308"/>
      <c r="K27" s="308"/>
      <c r="L27" s="308"/>
      <c r="M27" s="308"/>
      <c r="N27" s="308"/>
    </row>
    <row r="28" spans="1:14" x14ac:dyDescent="0.25">
      <c r="A28" s="313"/>
      <c r="B28" s="309" t="s">
        <v>41</v>
      </c>
      <c r="C28" s="310"/>
      <c r="D28" s="310"/>
      <c r="E28" s="311"/>
      <c r="F28" s="311"/>
      <c r="G28" s="310"/>
      <c r="H28" s="310"/>
      <c r="I28" s="311"/>
      <c r="J28" s="310"/>
      <c r="K28" s="310"/>
      <c r="L28" s="310"/>
      <c r="M28" s="310"/>
      <c r="N28" s="310"/>
    </row>
    <row r="29" spans="1:14" x14ac:dyDescent="0.25">
      <c r="A29" s="315"/>
      <c r="B29" s="304" t="s">
        <v>86</v>
      </c>
      <c r="C29" s="305"/>
      <c r="D29" s="305"/>
      <c r="E29" s="305"/>
      <c r="F29" s="305"/>
      <c r="G29" s="305"/>
      <c r="H29" s="305"/>
      <c r="I29" s="305"/>
      <c r="J29" s="305"/>
      <c r="K29" s="305"/>
      <c r="L29" s="305"/>
      <c r="M29" s="305"/>
      <c r="N29" s="305"/>
    </row>
    <row r="30" spans="1:14" x14ac:dyDescent="0.25">
      <c r="A30" s="316"/>
      <c r="B30" s="306" t="s">
        <v>110</v>
      </c>
      <c r="C30" s="308"/>
      <c r="D30" s="308"/>
      <c r="E30" s="308"/>
      <c r="F30" s="308"/>
      <c r="G30" s="308"/>
      <c r="H30" s="308"/>
      <c r="I30" s="308"/>
      <c r="J30" s="308"/>
      <c r="K30" s="308"/>
      <c r="L30" s="308"/>
      <c r="M30" s="308"/>
      <c r="N30" s="308"/>
    </row>
    <row r="31" spans="1:14" x14ac:dyDescent="0.25">
      <c r="A31" s="314"/>
      <c r="B31" s="300" t="s">
        <v>41</v>
      </c>
      <c r="C31" s="301"/>
      <c r="D31" s="302"/>
      <c r="E31" s="303"/>
      <c r="F31" s="302"/>
      <c r="G31" s="302"/>
      <c r="H31" s="302"/>
      <c r="I31" s="322"/>
      <c r="J31" s="302"/>
      <c r="K31" s="302"/>
      <c r="L31" s="302"/>
      <c r="M31" s="302"/>
      <c r="N31" s="302"/>
    </row>
    <row r="32" spans="1:14" x14ac:dyDescent="0.25">
      <c r="A32" s="315"/>
      <c r="B32" s="304" t="s">
        <v>86</v>
      </c>
      <c r="C32" s="305"/>
      <c r="D32" s="305"/>
      <c r="E32" s="305"/>
      <c r="F32" s="305"/>
      <c r="G32" s="305"/>
      <c r="H32" s="305"/>
      <c r="I32" s="305"/>
      <c r="J32" s="305"/>
      <c r="K32" s="305"/>
      <c r="L32" s="305"/>
      <c r="M32" s="305"/>
      <c r="N32" s="305"/>
    </row>
    <row r="33" spans="1:14" x14ac:dyDescent="0.25">
      <c r="A33" s="316"/>
      <c r="B33" s="306" t="s">
        <v>110</v>
      </c>
      <c r="C33" s="307"/>
      <c r="D33" s="308"/>
      <c r="E33" s="308"/>
      <c r="F33" s="308"/>
      <c r="G33" s="308"/>
      <c r="H33" s="308"/>
      <c r="I33" s="308"/>
      <c r="J33" s="308"/>
      <c r="K33" s="308"/>
      <c r="L33" s="308"/>
      <c r="M33" s="308"/>
      <c r="N33" s="308"/>
    </row>
    <row r="34" spans="1:14" x14ac:dyDescent="0.25">
      <c r="A34" s="313"/>
      <c r="B34" s="309" t="s">
        <v>41</v>
      </c>
      <c r="C34" s="310"/>
      <c r="D34" s="310"/>
      <c r="E34" s="311"/>
      <c r="F34" s="311"/>
      <c r="G34" s="310"/>
      <c r="H34" s="310"/>
      <c r="I34" s="311"/>
      <c r="J34" s="310"/>
      <c r="K34" s="310"/>
      <c r="L34" s="310"/>
      <c r="M34" s="310"/>
      <c r="N34" s="310"/>
    </row>
    <row r="35" spans="1:14" x14ac:dyDescent="0.25">
      <c r="A35" s="315"/>
      <c r="B35" s="304" t="s">
        <v>86</v>
      </c>
      <c r="C35" s="305"/>
      <c r="D35" s="305"/>
      <c r="E35" s="305"/>
      <c r="F35" s="305"/>
      <c r="G35" s="305"/>
      <c r="H35" s="305"/>
      <c r="I35" s="305"/>
      <c r="J35" s="305"/>
      <c r="K35" s="305"/>
      <c r="L35" s="305"/>
      <c r="M35" s="305"/>
      <c r="N35" s="305"/>
    </row>
    <row r="36" spans="1:14" x14ac:dyDescent="0.25">
      <c r="A36" s="316"/>
      <c r="B36" s="306" t="s">
        <v>110</v>
      </c>
      <c r="C36" s="308"/>
      <c r="D36" s="308"/>
      <c r="E36" s="308"/>
      <c r="F36" s="308"/>
      <c r="G36" s="308"/>
      <c r="H36" s="308"/>
      <c r="I36" s="308"/>
      <c r="J36" s="308"/>
      <c r="K36" s="308"/>
      <c r="L36" s="308"/>
      <c r="M36" s="308"/>
      <c r="N36" s="308"/>
    </row>
    <row r="37" spans="1:14" x14ac:dyDescent="0.25">
      <c r="A37" s="313"/>
      <c r="B37" s="309" t="s">
        <v>41</v>
      </c>
      <c r="C37" s="310"/>
      <c r="D37" s="310"/>
      <c r="E37" s="311"/>
      <c r="F37" s="311"/>
      <c r="G37" s="310"/>
      <c r="H37" s="310"/>
      <c r="I37" s="311"/>
      <c r="J37" s="310"/>
      <c r="K37" s="310"/>
      <c r="L37" s="310"/>
      <c r="M37" s="310"/>
      <c r="N37" s="310"/>
    </row>
    <row r="38" spans="1:14" x14ac:dyDescent="0.25">
      <c r="A38" s="315"/>
      <c r="B38" s="304" t="s">
        <v>86</v>
      </c>
      <c r="C38" s="305"/>
      <c r="D38" s="305"/>
      <c r="E38" s="305"/>
      <c r="F38" s="305"/>
      <c r="G38" s="305"/>
      <c r="H38" s="305"/>
      <c r="I38" s="305"/>
      <c r="J38" s="305"/>
      <c r="K38" s="305"/>
      <c r="L38" s="305"/>
      <c r="M38" s="305"/>
      <c r="N38" s="305"/>
    </row>
    <row r="39" spans="1:14" ht="15.75" thickBot="1" x14ac:dyDescent="0.3">
      <c r="A39" s="316"/>
      <c r="B39" s="306" t="s">
        <v>110</v>
      </c>
      <c r="C39" s="308"/>
      <c r="D39" s="308"/>
      <c r="E39" s="308"/>
      <c r="F39" s="308"/>
      <c r="G39" s="308"/>
      <c r="H39" s="490"/>
      <c r="I39" s="308"/>
      <c r="J39" s="308"/>
      <c r="K39" s="308"/>
      <c r="L39" s="308"/>
      <c r="M39" s="308">
        <f>M37-M38</f>
        <v>0</v>
      </c>
      <c r="N39" s="308"/>
    </row>
    <row r="40" spans="1:14" ht="15.75" thickBot="1" x14ac:dyDescent="0.3">
      <c r="H40" s="491"/>
      <c r="I40" s="491">
        <f>I27+I30+I33+I36+I39</f>
        <v>0</v>
      </c>
      <c r="J40" s="491">
        <f>J27+J30+J33+J36+J39</f>
        <v>0</v>
      </c>
      <c r="K40" s="491">
        <f>K27+K30+K33+K36+K39</f>
        <v>0</v>
      </c>
      <c r="L40" s="491">
        <f t="shared" ref="L40" si="0">L27+L30+L33+L36+L39</f>
        <v>0</v>
      </c>
      <c r="M40" s="491">
        <f>M27+M30+M33+M36+M39</f>
        <v>0</v>
      </c>
      <c r="N40" s="491"/>
    </row>
  </sheetData>
  <mergeCells count="3">
    <mergeCell ref="D1:J2"/>
    <mergeCell ref="C4:N4"/>
    <mergeCell ref="C23:N23"/>
  </mergeCells>
  <pageMargins left="0.7" right="0.7" top="0.75" bottom="0.75" header="0.3" footer="0.3"/>
  <pageSetup orientation="portrait" horizontalDpi="4294967293"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topLeftCell="C9" zoomScale="117" zoomScaleNormal="85" workbookViewId="0">
      <selection activeCell="E18" sqref="E18"/>
    </sheetView>
  </sheetViews>
  <sheetFormatPr defaultColWidth="10.85546875" defaultRowHeight="15" x14ac:dyDescent="0.25"/>
  <cols>
    <col min="1" max="1" width="13.140625" style="26" customWidth="1"/>
    <col min="2" max="2" width="40.7109375" style="26" customWidth="1"/>
    <col min="3" max="3" width="18" style="26" customWidth="1"/>
    <col min="4" max="4" width="14.7109375" style="26" customWidth="1"/>
    <col min="5" max="6" width="18.85546875" style="336" bestFit="1" customWidth="1"/>
    <col min="7" max="7" width="18.7109375" style="336" customWidth="1"/>
    <col min="8" max="8" width="12.42578125" style="26" customWidth="1"/>
    <col min="9" max="9" width="18.7109375" style="26" customWidth="1"/>
    <col min="10" max="10" width="15.5703125" style="26" customWidth="1"/>
    <col min="11" max="11" width="15.42578125" style="26" customWidth="1"/>
    <col min="12" max="12" width="17.7109375" style="26" customWidth="1"/>
    <col min="13" max="13" width="15" style="26" customWidth="1"/>
    <col min="14" max="14" width="29.85546875" style="67" customWidth="1"/>
    <col min="15" max="15" width="41.140625" style="26" customWidth="1"/>
    <col min="16" max="16384" width="10.85546875" style="26"/>
  </cols>
  <sheetData>
    <row r="1" spans="1:14" s="80" customFormat="1" ht="31.5" x14ac:dyDescent="0.25">
      <c r="A1" s="760" t="s">
        <v>44</v>
      </c>
      <c r="B1" s="760"/>
      <c r="C1" s="760"/>
      <c r="D1" s="760"/>
      <c r="E1" s="760"/>
      <c r="F1" s="760"/>
      <c r="G1" s="760"/>
      <c r="H1" s="760"/>
      <c r="I1" s="760"/>
      <c r="J1" s="760"/>
      <c r="K1" s="760"/>
      <c r="L1" s="760"/>
      <c r="M1" s="760"/>
      <c r="N1" s="760"/>
    </row>
    <row r="2" spans="1:14" s="80" customFormat="1" ht="18.75" x14ac:dyDescent="0.25">
      <c r="A2" s="761" t="s">
        <v>48</v>
      </c>
      <c r="B2" s="761"/>
      <c r="C2" s="761"/>
      <c r="D2" s="761"/>
      <c r="E2" s="761"/>
      <c r="F2" s="761"/>
      <c r="G2" s="761"/>
      <c r="H2" s="761"/>
      <c r="I2" s="761"/>
      <c r="J2" s="761"/>
      <c r="K2" s="761"/>
      <c r="L2" s="761"/>
      <c r="M2" s="761"/>
      <c r="N2" s="761"/>
    </row>
    <row r="3" spans="1:14" s="80" customFormat="1" ht="45.75" thickBot="1" x14ac:dyDescent="0.3">
      <c r="A3" s="169" t="s">
        <v>0</v>
      </c>
      <c r="B3" s="170" t="s">
        <v>5</v>
      </c>
      <c r="C3" s="170" t="s">
        <v>10</v>
      </c>
      <c r="D3" s="171" t="s">
        <v>8</v>
      </c>
      <c r="E3" s="171" t="s">
        <v>13</v>
      </c>
      <c r="F3" s="171" t="s">
        <v>34</v>
      </c>
      <c r="G3" s="171" t="s">
        <v>41</v>
      </c>
      <c r="H3" s="171" t="s">
        <v>2</v>
      </c>
      <c r="I3" s="171" t="s">
        <v>3</v>
      </c>
      <c r="J3" s="170" t="s">
        <v>9</v>
      </c>
      <c r="K3" s="170" t="s">
        <v>1</v>
      </c>
      <c r="L3" s="170" t="s">
        <v>4</v>
      </c>
      <c r="M3" s="170" t="s">
        <v>12</v>
      </c>
      <c r="N3" s="172" t="s">
        <v>11</v>
      </c>
    </row>
    <row r="4" spans="1:14" s="22" customFormat="1" ht="27.95" customHeight="1" x14ac:dyDescent="0.25">
      <c r="A4" s="462">
        <v>44743</v>
      </c>
      <c r="B4" s="463" t="s">
        <v>163</v>
      </c>
      <c r="C4" s="463"/>
      <c r="D4" s="508"/>
      <c r="E4" s="509"/>
      <c r="F4" s="509"/>
      <c r="G4" s="510">
        <v>645200</v>
      </c>
      <c r="H4" s="511"/>
      <c r="I4" s="512"/>
      <c r="J4" s="513"/>
      <c r="K4" s="514"/>
      <c r="L4" s="212"/>
      <c r="M4" s="515"/>
      <c r="N4" s="516"/>
    </row>
    <row r="5" spans="1:14" s="22" customFormat="1" ht="13.5" customHeight="1" x14ac:dyDescent="0.25">
      <c r="A5" s="568">
        <v>44747</v>
      </c>
      <c r="B5" s="569" t="s">
        <v>116</v>
      </c>
      <c r="C5" s="569" t="s">
        <v>49</v>
      </c>
      <c r="D5" s="570" t="s">
        <v>14</v>
      </c>
      <c r="E5" s="571"/>
      <c r="F5" s="571">
        <v>28000</v>
      </c>
      <c r="G5" s="572">
        <f>G4-E5+F5</f>
        <v>673200</v>
      </c>
      <c r="H5" s="573" t="s">
        <v>42</v>
      </c>
      <c r="I5" s="573" t="s">
        <v>18</v>
      </c>
      <c r="J5" s="575" t="s">
        <v>183</v>
      </c>
      <c r="K5" s="569" t="s">
        <v>64</v>
      </c>
      <c r="L5" s="569" t="s">
        <v>45</v>
      </c>
      <c r="M5" s="583"/>
      <c r="N5" s="576"/>
    </row>
    <row r="6" spans="1:14" s="22" customFormat="1" ht="13.5" customHeight="1" x14ac:dyDescent="0.25">
      <c r="A6" s="195">
        <v>44747</v>
      </c>
      <c r="B6" s="196" t="s">
        <v>126</v>
      </c>
      <c r="C6" s="196" t="s">
        <v>127</v>
      </c>
      <c r="D6" s="197" t="s">
        <v>14</v>
      </c>
      <c r="E6" s="173">
        <v>7000</v>
      </c>
      <c r="F6" s="173"/>
      <c r="G6" s="335">
        <f t="shared" ref="G6:G20" si="0">G5-E6+F6</f>
        <v>666200</v>
      </c>
      <c r="H6" s="567" t="s">
        <v>42</v>
      </c>
      <c r="I6" s="567" t="s">
        <v>18</v>
      </c>
      <c r="J6" s="454" t="s">
        <v>183</v>
      </c>
      <c r="K6" s="196" t="s">
        <v>64</v>
      </c>
      <c r="L6" s="196" t="s">
        <v>45</v>
      </c>
      <c r="M6" s="564"/>
      <c r="N6" s="565" t="s">
        <v>136</v>
      </c>
    </row>
    <row r="7" spans="1:14" x14ac:dyDescent="0.25">
      <c r="A7" s="539">
        <v>44747</v>
      </c>
      <c r="B7" s="196" t="s">
        <v>126</v>
      </c>
      <c r="C7" s="196" t="s">
        <v>127</v>
      </c>
      <c r="D7" s="197" t="s">
        <v>14</v>
      </c>
      <c r="E7" s="173">
        <v>5000</v>
      </c>
      <c r="F7" s="173"/>
      <c r="G7" s="335">
        <f>G6-E7+F7</f>
        <v>661200</v>
      </c>
      <c r="H7" s="321" t="s">
        <v>42</v>
      </c>
      <c r="I7" s="176" t="s">
        <v>18</v>
      </c>
      <c r="J7" s="454" t="s">
        <v>183</v>
      </c>
      <c r="K7" s="431" t="s">
        <v>64</v>
      </c>
      <c r="L7" s="176" t="s">
        <v>45</v>
      </c>
      <c r="M7" s="176"/>
      <c r="N7" s="565" t="s">
        <v>184</v>
      </c>
    </row>
    <row r="8" spans="1:14" x14ac:dyDescent="0.25">
      <c r="A8" s="195">
        <v>44747</v>
      </c>
      <c r="B8" s="196" t="s">
        <v>126</v>
      </c>
      <c r="C8" s="196" t="s">
        <v>127</v>
      </c>
      <c r="D8" s="197" t="s">
        <v>14</v>
      </c>
      <c r="E8" s="179">
        <v>4000</v>
      </c>
      <c r="F8" s="173"/>
      <c r="G8" s="335">
        <f t="shared" ref="G8:G15" si="1">G7-E8+F8</f>
        <v>657200</v>
      </c>
      <c r="H8" s="567" t="s">
        <v>42</v>
      </c>
      <c r="I8" s="176" t="s">
        <v>18</v>
      </c>
      <c r="J8" s="454" t="s">
        <v>183</v>
      </c>
      <c r="K8" s="196" t="s">
        <v>64</v>
      </c>
      <c r="L8" s="176" t="s">
        <v>45</v>
      </c>
      <c r="M8" s="176"/>
      <c r="N8" s="565" t="s">
        <v>119</v>
      </c>
    </row>
    <row r="9" spans="1:14" x14ac:dyDescent="0.25">
      <c r="A9" s="195">
        <v>44747</v>
      </c>
      <c r="B9" s="196" t="s">
        <v>128</v>
      </c>
      <c r="C9" s="196" t="s">
        <v>49</v>
      </c>
      <c r="D9" s="197" t="s">
        <v>14</v>
      </c>
      <c r="E9" s="179"/>
      <c r="F9" s="173">
        <v>-12000</v>
      </c>
      <c r="G9" s="335">
        <f t="shared" si="1"/>
        <v>645200</v>
      </c>
      <c r="H9" s="567" t="s">
        <v>42</v>
      </c>
      <c r="I9" s="176" t="s">
        <v>18</v>
      </c>
      <c r="J9" s="454" t="s">
        <v>183</v>
      </c>
      <c r="K9" s="196" t="s">
        <v>64</v>
      </c>
      <c r="L9" s="176" t="s">
        <v>45</v>
      </c>
      <c r="M9" s="176"/>
      <c r="N9" s="565"/>
    </row>
    <row r="10" spans="1:14" x14ac:dyDescent="0.25">
      <c r="A10" s="568">
        <v>44747</v>
      </c>
      <c r="B10" s="569" t="s">
        <v>116</v>
      </c>
      <c r="C10" s="569" t="s">
        <v>49</v>
      </c>
      <c r="D10" s="570" t="s">
        <v>14</v>
      </c>
      <c r="E10" s="571"/>
      <c r="F10" s="571">
        <v>27000</v>
      </c>
      <c r="G10" s="572">
        <f t="shared" si="1"/>
        <v>672200</v>
      </c>
      <c r="H10" s="573" t="s">
        <v>42</v>
      </c>
      <c r="I10" s="574" t="s">
        <v>18</v>
      </c>
      <c r="J10" s="575" t="s">
        <v>182</v>
      </c>
      <c r="K10" s="569" t="s">
        <v>64</v>
      </c>
      <c r="L10" s="574" t="s">
        <v>45</v>
      </c>
      <c r="M10" s="574"/>
      <c r="N10" s="576"/>
    </row>
    <row r="11" spans="1:14" x14ac:dyDescent="0.25">
      <c r="A11" s="195">
        <v>44748</v>
      </c>
      <c r="B11" s="196" t="s">
        <v>190</v>
      </c>
      <c r="C11" s="196" t="s">
        <v>137</v>
      </c>
      <c r="D11" s="197" t="s">
        <v>81</v>
      </c>
      <c r="E11" s="179">
        <v>10000</v>
      </c>
      <c r="F11" s="173"/>
      <c r="G11" s="335">
        <f t="shared" si="1"/>
        <v>662200</v>
      </c>
      <c r="H11" s="567" t="s">
        <v>42</v>
      </c>
      <c r="I11" s="176" t="s">
        <v>18</v>
      </c>
      <c r="J11" s="454" t="s">
        <v>191</v>
      </c>
      <c r="K11" s="196" t="s">
        <v>64</v>
      </c>
      <c r="L11" s="176" t="s">
        <v>45</v>
      </c>
      <c r="M11" s="176"/>
      <c r="N11" s="565"/>
    </row>
    <row r="12" spans="1:14" x14ac:dyDescent="0.25">
      <c r="A12" s="195">
        <v>44748</v>
      </c>
      <c r="B12" s="196" t="s">
        <v>128</v>
      </c>
      <c r="C12" s="196" t="s">
        <v>49</v>
      </c>
      <c r="D12" s="197" t="s">
        <v>14</v>
      </c>
      <c r="E12" s="179"/>
      <c r="F12" s="173">
        <v>-5000</v>
      </c>
      <c r="G12" s="335">
        <f t="shared" si="1"/>
        <v>657200</v>
      </c>
      <c r="H12" s="567" t="s">
        <v>42</v>
      </c>
      <c r="I12" s="176" t="s">
        <v>18</v>
      </c>
      <c r="J12" s="454" t="s">
        <v>182</v>
      </c>
      <c r="K12" s="196" t="s">
        <v>64</v>
      </c>
      <c r="L12" s="176" t="s">
        <v>45</v>
      </c>
      <c r="M12" s="176"/>
      <c r="N12" s="565"/>
    </row>
    <row r="13" spans="1:14" ht="15" customHeight="1" x14ac:dyDescent="0.25">
      <c r="A13" s="195">
        <v>44751</v>
      </c>
      <c r="B13" s="196" t="s">
        <v>223</v>
      </c>
      <c r="C13" s="196" t="s">
        <v>224</v>
      </c>
      <c r="D13" s="197" t="s">
        <v>81</v>
      </c>
      <c r="E13" s="179">
        <v>195000</v>
      </c>
      <c r="F13" s="173"/>
      <c r="G13" s="335">
        <f t="shared" si="1"/>
        <v>462200</v>
      </c>
      <c r="H13" s="567" t="s">
        <v>42</v>
      </c>
      <c r="I13" s="176" t="s">
        <v>18</v>
      </c>
      <c r="J13" s="454" t="s">
        <v>227</v>
      </c>
      <c r="K13" s="196" t="s">
        <v>64</v>
      </c>
      <c r="L13" s="176" t="s">
        <v>45</v>
      </c>
      <c r="M13" s="176"/>
      <c r="N13" s="565"/>
    </row>
    <row r="14" spans="1:14" x14ac:dyDescent="0.25">
      <c r="A14" s="195">
        <v>44751</v>
      </c>
      <c r="B14" s="196" t="s">
        <v>225</v>
      </c>
      <c r="C14" s="196" t="s">
        <v>226</v>
      </c>
      <c r="D14" s="197" t="s">
        <v>81</v>
      </c>
      <c r="E14" s="191">
        <v>5000</v>
      </c>
      <c r="F14" s="173"/>
      <c r="G14" s="335">
        <f t="shared" si="1"/>
        <v>457200</v>
      </c>
      <c r="H14" s="321" t="s">
        <v>42</v>
      </c>
      <c r="I14" s="176" t="s">
        <v>18</v>
      </c>
      <c r="J14" s="454" t="s">
        <v>227</v>
      </c>
      <c r="K14" s="431" t="s">
        <v>64</v>
      </c>
      <c r="L14" s="176" t="s">
        <v>45</v>
      </c>
      <c r="M14" s="176"/>
      <c r="N14" s="565"/>
    </row>
    <row r="15" spans="1:14" x14ac:dyDescent="0.25">
      <c r="A15" s="568">
        <v>44756</v>
      </c>
      <c r="B15" s="569" t="s">
        <v>116</v>
      </c>
      <c r="C15" s="569" t="s">
        <v>49</v>
      </c>
      <c r="D15" s="570" t="s">
        <v>14</v>
      </c>
      <c r="E15" s="577"/>
      <c r="F15" s="578">
        <v>319000</v>
      </c>
      <c r="G15" s="572">
        <f t="shared" si="1"/>
        <v>776200</v>
      </c>
      <c r="H15" s="579" t="s">
        <v>42</v>
      </c>
      <c r="I15" s="580" t="s">
        <v>18</v>
      </c>
      <c r="J15" s="575" t="s">
        <v>259</v>
      </c>
      <c r="K15" s="581" t="s">
        <v>64</v>
      </c>
      <c r="L15" s="580" t="s">
        <v>45</v>
      </c>
      <c r="M15" s="580"/>
      <c r="N15" s="582"/>
    </row>
    <row r="16" spans="1:14" x14ac:dyDescent="0.25">
      <c r="A16" s="568">
        <v>44756</v>
      </c>
      <c r="B16" s="569" t="s">
        <v>116</v>
      </c>
      <c r="C16" s="569" t="s">
        <v>49</v>
      </c>
      <c r="D16" s="570" t="s">
        <v>14</v>
      </c>
      <c r="E16" s="577"/>
      <c r="F16" s="571">
        <v>10000</v>
      </c>
      <c r="G16" s="572">
        <f t="shared" si="0"/>
        <v>786200</v>
      </c>
      <c r="H16" s="573" t="s">
        <v>42</v>
      </c>
      <c r="I16" s="574" t="s">
        <v>18</v>
      </c>
      <c r="J16" s="575" t="s">
        <v>260</v>
      </c>
      <c r="K16" s="569" t="s">
        <v>64</v>
      </c>
      <c r="L16" s="574" t="s">
        <v>45</v>
      </c>
      <c r="M16" s="574"/>
      <c r="N16" s="582"/>
    </row>
    <row r="17" spans="1:14" x14ac:dyDescent="0.25">
      <c r="A17" s="195">
        <v>44756</v>
      </c>
      <c r="B17" s="196" t="s">
        <v>126</v>
      </c>
      <c r="C17" s="196" t="s">
        <v>127</v>
      </c>
      <c r="D17" s="197" t="s">
        <v>14</v>
      </c>
      <c r="E17" s="191">
        <v>7000</v>
      </c>
      <c r="F17" s="536"/>
      <c r="G17" s="335">
        <f t="shared" si="0"/>
        <v>779200</v>
      </c>
      <c r="H17" s="321" t="s">
        <v>42</v>
      </c>
      <c r="I17" s="176" t="s">
        <v>18</v>
      </c>
      <c r="J17" s="454" t="s">
        <v>260</v>
      </c>
      <c r="K17" s="431" t="s">
        <v>64</v>
      </c>
      <c r="L17" s="176" t="s">
        <v>45</v>
      </c>
      <c r="M17" s="176"/>
      <c r="N17" s="178" t="s">
        <v>136</v>
      </c>
    </row>
    <row r="18" spans="1:14" ht="15.75" customHeight="1" x14ac:dyDescent="0.25">
      <c r="A18" s="195">
        <v>44757</v>
      </c>
      <c r="B18" s="196" t="s">
        <v>128</v>
      </c>
      <c r="C18" s="196" t="s">
        <v>49</v>
      </c>
      <c r="D18" s="197" t="s">
        <v>14</v>
      </c>
      <c r="E18" s="202"/>
      <c r="F18" s="183">
        <v>-3000</v>
      </c>
      <c r="G18" s="335">
        <f t="shared" si="0"/>
        <v>776200</v>
      </c>
      <c r="H18" s="321" t="s">
        <v>42</v>
      </c>
      <c r="I18" s="176" t="s">
        <v>18</v>
      </c>
      <c r="J18" s="454" t="s">
        <v>260</v>
      </c>
      <c r="K18" s="431" t="s">
        <v>64</v>
      </c>
      <c r="L18" s="176" t="s">
        <v>45</v>
      </c>
      <c r="M18" s="176"/>
      <c r="N18" s="178"/>
    </row>
    <row r="19" spans="1:14" ht="15.75" customHeight="1" x14ac:dyDescent="0.25">
      <c r="A19" s="195">
        <v>44758</v>
      </c>
      <c r="B19" s="196" t="s">
        <v>465</v>
      </c>
      <c r="C19" s="196" t="s">
        <v>137</v>
      </c>
      <c r="D19" s="197" t="s">
        <v>81</v>
      </c>
      <c r="E19" s="202">
        <v>10000</v>
      </c>
      <c r="F19" s="183"/>
      <c r="G19" s="335">
        <f t="shared" si="0"/>
        <v>766200</v>
      </c>
      <c r="H19" s="567" t="s">
        <v>42</v>
      </c>
      <c r="I19" s="176" t="s">
        <v>18</v>
      </c>
      <c r="J19" s="454" t="s">
        <v>285</v>
      </c>
      <c r="K19" s="196" t="s">
        <v>64</v>
      </c>
      <c r="L19" s="176" t="s">
        <v>45</v>
      </c>
      <c r="M19" s="176"/>
      <c r="N19" s="178"/>
    </row>
    <row r="20" spans="1:14" x14ac:dyDescent="0.25">
      <c r="A20" s="568">
        <v>44761</v>
      </c>
      <c r="B20" s="569" t="s">
        <v>116</v>
      </c>
      <c r="C20" s="569" t="s">
        <v>49</v>
      </c>
      <c r="D20" s="570" t="s">
        <v>14</v>
      </c>
      <c r="E20" s="578"/>
      <c r="F20" s="571">
        <v>37000</v>
      </c>
      <c r="G20" s="572">
        <f t="shared" si="0"/>
        <v>803200</v>
      </c>
      <c r="H20" s="573" t="s">
        <v>42</v>
      </c>
      <c r="I20" s="574" t="s">
        <v>18</v>
      </c>
      <c r="J20" s="575" t="s">
        <v>277</v>
      </c>
      <c r="K20" s="569" t="s">
        <v>64</v>
      </c>
      <c r="L20" s="574" t="s">
        <v>45</v>
      </c>
      <c r="M20" s="574"/>
      <c r="N20" s="582"/>
    </row>
    <row r="21" spans="1:14" x14ac:dyDescent="0.25">
      <c r="A21" s="195">
        <v>44761</v>
      </c>
      <c r="B21" s="196" t="s">
        <v>126</v>
      </c>
      <c r="C21" s="196" t="s">
        <v>127</v>
      </c>
      <c r="D21" s="197" t="s">
        <v>14</v>
      </c>
      <c r="E21" s="191">
        <v>8000</v>
      </c>
      <c r="F21" s="173"/>
      <c r="G21" s="335">
        <f t="shared" ref="G21:G56" si="2">G20-E21+F21</f>
        <v>795200</v>
      </c>
      <c r="H21" s="321" t="s">
        <v>42</v>
      </c>
      <c r="I21" s="176" t="s">
        <v>18</v>
      </c>
      <c r="J21" s="454" t="s">
        <v>277</v>
      </c>
      <c r="K21" s="431" t="s">
        <v>64</v>
      </c>
      <c r="L21" s="176" t="s">
        <v>45</v>
      </c>
      <c r="M21" s="176"/>
      <c r="N21" s="178" t="s">
        <v>281</v>
      </c>
    </row>
    <row r="22" spans="1:14" x14ac:dyDescent="0.25">
      <c r="A22" s="195">
        <v>44761</v>
      </c>
      <c r="B22" s="196" t="s">
        <v>126</v>
      </c>
      <c r="C22" s="196" t="s">
        <v>127</v>
      </c>
      <c r="D22" s="197" t="s">
        <v>14</v>
      </c>
      <c r="E22" s="191">
        <v>9000</v>
      </c>
      <c r="F22" s="173"/>
      <c r="G22" s="335">
        <f t="shared" si="2"/>
        <v>786200</v>
      </c>
      <c r="H22" s="321" t="s">
        <v>42</v>
      </c>
      <c r="I22" s="176" t="s">
        <v>18</v>
      </c>
      <c r="J22" s="454" t="s">
        <v>277</v>
      </c>
      <c r="K22" s="431" t="s">
        <v>64</v>
      </c>
      <c r="L22" s="176" t="s">
        <v>45</v>
      </c>
      <c r="M22" s="176"/>
      <c r="N22" s="178" t="s">
        <v>282</v>
      </c>
    </row>
    <row r="23" spans="1:14" x14ac:dyDescent="0.25">
      <c r="A23" s="195">
        <v>44761</v>
      </c>
      <c r="B23" s="196" t="s">
        <v>283</v>
      </c>
      <c r="C23" s="196" t="s">
        <v>280</v>
      </c>
      <c r="D23" s="197" t="s">
        <v>14</v>
      </c>
      <c r="E23" s="191">
        <v>10000</v>
      </c>
      <c r="F23" s="173"/>
      <c r="G23" s="335">
        <f t="shared" si="2"/>
        <v>776200</v>
      </c>
      <c r="H23" s="321" t="s">
        <v>42</v>
      </c>
      <c r="I23" s="176" t="s">
        <v>18</v>
      </c>
      <c r="J23" s="454" t="s">
        <v>277</v>
      </c>
      <c r="K23" s="431" t="s">
        <v>64</v>
      </c>
      <c r="L23" s="176" t="s">
        <v>45</v>
      </c>
      <c r="M23" s="176"/>
      <c r="N23" s="178"/>
    </row>
    <row r="24" spans="1:14" x14ac:dyDescent="0.25">
      <c r="A24" s="195">
        <v>44761</v>
      </c>
      <c r="B24" s="196" t="s">
        <v>284</v>
      </c>
      <c r="C24" s="196" t="s">
        <v>280</v>
      </c>
      <c r="D24" s="197" t="s">
        <v>14</v>
      </c>
      <c r="E24" s="191">
        <v>10000</v>
      </c>
      <c r="F24" s="173"/>
      <c r="G24" s="335">
        <f t="shared" si="2"/>
        <v>766200</v>
      </c>
      <c r="H24" s="321" t="s">
        <v>42</v>
      </c>
      <c r="I24" s="176" t="s">
        <v>18</v>
      </c>
      <c r="J24" s="454" t="s">
        <v>277</v>
      </c>
      <c r="K24" s="431" t="s">
        <v>64</v>
      </c>
      <c r="L24" s="176" t="s">
        <v>45</v>
      </c>
      <c r="M24" s="176"/>
      <c r="N24" s="178"/>
    </row>
    <row r="25" spans="1:14" x14ac:dyDescent="0.25">
      <c r="A25" s="195">
        <v>44761</v>
      </c>
      <c r="B25" s="196" t="s">
        <v>278</v>
      </c>
      <c r="C25" s="196" t="s">
        <v>279</v>
      </c>
      <c r="D25" s="528" t="s">
        <v>81</v>
      </c>
      <c r="E25" s="191">
        <v>319000</v>
      </c>
      <c r="F25" s="173"/>
      <c r="G25" s="335">
        <f t="shared" si="2"/>
        <v>447200</v>
      </c>
      <c r="H25" s="321" t="s">
        <v>42</v>
      </c>
      <c r="I25" s="176" t="s">
        <v>18</v>
      </c>
      <c r="J25" s="454" t="s">
        <v>288</v>
      </c>
      <c r="K25" s="431" t="s">
        <v>64</v>
      </c>
      <c r="L25" s="176" t="s">
        <v>45</v>
      </c>
      <c r="M25" s="176"/>
      <c r="N25" s="178"/>
    </row>
    <row r="26" spans="1:14" x14ac:dyDescent="0.25">
      <c r="A26" s="568">
        <v>44763</v>
      </c>
      <c r="B26" s="582" t="s">
        <v>150</v>
      </c>
      <c r="C26" s="582" t="s">
        <v>49</v>
      </c>
      <c r="D26" s="584" t="s">
        <v>14</v>
      </c>
      <c r="E26" s="577"/>
      <c r="F26" s="571">
        <v>50000</v>
      </c>
      <c r="G26" s="572">
        <f t="shared" si="2"/>
        <v>497200</v>
      </c>
      <c r="H26" s="573" t="s">
        <v>42</v>
      </c>
      <c r="I26" s="574" t="s">
        <v>18</v>
      </c>
      <c r="J26" s="575" t="s">
        <v>253</v>
      </c>
      <c r="K26" s="569" t="s">
        <v>64</v>
      </c>
      <c r="L26" s="574" t="s">
        <v>45</v>
      </c>
      <c r="M26" s="574"/>
      <c r="N26" s="582"/>
    </row>
    <row r="27" spans="1:14" x14ac:dyDescent="0.25">
      <c r="A27" s="195">
        <v>44763</v>
      </c>
      <c r="B27" s="196" t="s">
        <v>324</v>
      </c>
      <c r="C27" s="196" t="s">
        <v>120</v>
      </c>
      <c r="D27" s="528" t="s">
        <v>81</v>
      </c>
      <c r="E27" s="183">
        <v>50000</v>
      </c>
      <c r="F27" s="173"/>
      <c r="G27" s="335">
        <f t="shared" si="2"/>
        <v>447200</v>
      </c>
      <c r="H27" s="321" t="s">
        <v>42</v>
      </c>
      <c r="I27" s="176" t="s">
        <v>18</v>
      </c>
      <c r="J27" s="454" t="s">
        <v>345</v>
      </c>
      <c r="K27" s="431" t="s">
        <v>64</v>
      </c>
      <c r="L27" s="176" t="s">
        <v>45</v>
      </c>
      <c r="M27" s="176"/>
      <c r="N27" s="178"/>
    </row>
    <row r="28" spans="1:14" x14ac:dyDescent="0.25">
      <c r="A28" s="568">
        <v>44764</v>
      </c>
      <c r="B28" s="569" t="s">
        <v>116</v>
      </c>
      <c r="C28" s="569" t="s">
        <v>49</v>
      </c>
      <c r="D28" s="591" t="s">
        <v>14</v>
      </c>
      <c r="E28" s="578"/>
      <c r="F28" s="571">
        <v>61000</v>
      </c>
      <c r="G28" s="572">
        <f t="shared" si="2"/>
        <v>508200</v>
      </c>
      <c r="H28" s="573" t="s">
        <v>42</v>
      </c>
      <c r="I28" s="574" t="s">
        <v>18</v>
      </c>
      <c r="J28" s="575" t="s">
        <v>340</v>
      </c>
      <c r="K28" s="569" t="s">
        <v>64</v>
      </c>
      <c r="L28" s="574" t="s">
        <v>45</v>
      </c>
      <c r="M28" s="574"/>
      <c r="N28" s="582"/>
    </row>
    <row r="29" spans="1:14" x14ac:dyDescent="0.25">
      <c r="A29" s="195">
        <v>44767</v>
      </c>
      <c r="B29" s="196" t="s">
        <v>128</v>
      </c>
      <c r="C29" s="196" t="s">
        <v>49</v>
      </c>
      <c r="D29" s="528" t="s">
        <v>14</v>
      </c>
      <c r="E29" s="532"/>
      <c r="F29" s="183">
        <v>-61000</v>
      </c>
      <c r="G29" s="334">
        <f t="shared" si="2"/>
        <v>447200</v>
      </c>
      <c r="H29" s="445" t="s">
        <v>42</v>
      </c>
      <c r="I29" s="207" t="s">
        <v>18</v>
      </c>
      <c r="J29" s="454" t="s">
        <v>340</v>
      </c>
      <c r="K29" s="211" t="s">
        <v>64</v>
      </c>
      <c r="L29" s="207" t="s">
        <v>45</v>
      </c>
      <c r="M29" s="207"/>
      <c r="N29" s="538"/>
    </row>
    <row r="30" spans="1:14" x14ac:dyDescent="0.25">
      <c r="A30" s="568">
        <v>44767</v>
      </c>
      <c r="B30" s="581" t="s">
        <v>116</v>
      </c>
      <c r="C30" s="581" t="s">
        <v>49</v>
      </c>
      <c r="D30" s="592" t="s">
        <v>14</v>
      </c>
      <c r="E30" s="595"/>
      <c r="F30" s="578">
        <v>32000</v>
      </c>
      <c r="G30" s="593">
        <f t="shared" si="2"/>
        <v>479200</v>
      </c>
      <c r="H30" s="579" t="s">
        <v>42</v>
      </c>
      <c r="I30" s="580" t="s">
        <v>18</v>
      </c>
      <c r="J30" s="575" t="s">
        <v>354</v>
      </c>
      <c r="K30" s="581" t="s">
        <v>64</v>
      </c>
      <c r="L30" s="580" t="s">
        <v>45</v>
      </c>
      <c r="M30" s="580"/>
      <c r="N30" s="594"/>
    </row>
    <row r="31" spans="1:14" x14ac:dyDescent="0.25">
      <c r="A31" s="195">
        <v>44767</v>
      </c>
      <c r="B31" s="206" t="s">
        <v>126</v>
      </c>
      <c r="C31" s="206" t="s">
        <v>127</v>
      </c>
      <c r="D31" s="537" t="s">
        <v>14</v>
      </c>
      <c r="E31" s="532">
        <v>6000</v>
      </c>
      <c r="F31" s="183"/>
      <c r="G31" s="334">
        <f t="shared" si="2"/>
        <v>473200</v>
      </c>
      <c r="H31" s="445" t="s">
        <v>42</v>
      </c>
      <c r="I31" s="207" t="s">
        <v>18</v>
      </c>
      <c r="J31" s="454" t="s">
        <v>354</v>
      </c>
      <c r="K31" s="211" t="s">
        <v>64</v>
      </c>
      <c r="L31" s="207" t="s">
        <v>45</v>
      </c>
      <c r="M31" s="207"/>
      <c r="N31" s="538" t="s">
        <v>136</v>
      </c>
    </row>
    <row r="32" spans="1:14" ht="15.75" customHeight="1" x14ac:dyDescent="0.25">
      <c r="A32" s="195">
        <v>44767</v>
      </c>
      <c r="B32" s="206" t="s">
        <v>126</v>
      </c>
      <c r="C32" s="206" t="s">
        <v>127</v>
      </c>
      <c r="D32" s="537" t="s">
        <v>14</v>
      </c>
      <c r="E32" s="183">
        <v>4000</v>
      </c>
      <c r="F32" s="183"/>
      <c r="G32" s="334">
        <f t="shared" si="2"/>
        <v>469200</v>
      </c>
      <c r="H32" s="445" t="s">
        <v>42</v>
      </c>
      <c r="I32" s="207" t="s">
        <v>18</v>
      </c>
      <c r="J32" s="454" t="s">
        <v>354</v>
      </c>
      <c r="K32" s="211" t="s">
        <v>64</v>
      </c>
      <c r="L32" s="207" t="s">
        <v>45</v>
      </c>
      <c r="M32" s="207"/>
      <c r="N32" s="538" t="s">
        <v>355</v>
      </c>
    </row>
    <row r="33" spans="1:14" x14ac:dyDescent="0.25">
      <c r="A33" s="195">
        <v>44767</v>
      </c>
      <c r="B33" s="206" t="s">
        <v>126</v>
      </c>
      <c r="C33" s="206" t="s">
        <v>127</v>
      </c>
      <c r="D33" s="537" t="s">
        <v>14</v>
      </c>
      <c r="E33" s="183">
        <v>2000</v>
      </c>
      <c r="F33" s="183"/>
      <c r="G33" s="334">
        <f t="shared" si="2"/>
        <v>467200</v>
      </c>
      <c r="H33" s="445" t="s">
        <v>42</v>
      </c>
      <c r="I33" s="207" t="s">
        <v>18</v>
      </c>
      <c r="J33" s="454" t="s">
        <v>354</v>
      </c>
      <c r="K33" s="211" t="s">
        <v>64</v>
      </c>
      <c r="L33" s="207" t="s">
        <v>45</v>
      </c>
      <c r="M33" s="207"/>
      <c r="N33" s="538" t="s">
        <v>356</v>
      </c>
    </row>
    <row r="34" spans="1:14" x14ac:dyDescent="0.25">
      <c r="A34" s="195">
        <v>44767</v>
      </c>
      <c r="B34" s="206" t="s">
        <v>126</v>
      </c>
      <c r="C34" s="206" t="s">
        <v>127</v>
      </c>
      <c r="D34" s="537" t="s">
        <v>14</v>
      </c>
      <c r="E34" s="183">
        <v>4000</v>
      </c>
      <c r="F34" s="183"/>
      <c r="G34" s="334">
        <f t="shared" si="2"/>
        <v>463200</v>
      </c>
      <c r="H34" s="445" t="s">
        <v>42</v>
      </c>
      <c r="I34" s="207" t="s">
        <v>18</v>
      </c>
      <c r="J34" s="454" t="s">
        <v>354</v>
      </c>
      <c r="K34" s="211" t="s">
        <v>64</v>
      </c>
      <c r="L34" s="207" t="s">
        <v>45</v>
      </c>
      <c r="M34" s="207"/>
      <c r="N34" s="538" t="s">
        <v>357</v>
      </c>
    </row>
    <row r="35" spans="1:14" x14ac:dyDescent="0.25">
      <c r="A35" s="195">
        <v>44767</v>
      </c>
      <c r="B35" s="206" t="s">
        <v>128</v>
      </c>
      <c r="C35" s="206" t="s">
        <v>127</v>
      </c>
      <c r="D35" s="537" t="s">
        <v>14</v>
      </c>
      <c r="E35" s="183"/>
      <c r="F35" s="183">
        <v>-16000</v>
      </c>
      <c r="G35" s="334">
        <f t="shared" si="2"/>
        <v>447200</v>
      </c>
      <c r="H35" s="210" t="s">
        <v>42</v>
      </c>
      <c r="I35" s="207" t="s">
        <v>18</v>
      </c>
      <c r="J35" s="454" t="s">
        <v>354</v>
      </c>
      <c r="K35" s="211" t="s">
        <v>64</v>
      </c>
      <c r="L35" s="207" t="s">
        <v>45</v>
      </c>
      <c r="M35" s="207"/>
      <c r="N35" s="538"/>
    </row>
    <row r="36" spans="1:14" x14ac:dyDescent="0.25">
      <c r="A36" s="195">
        <v>44767</v>
      </c>
      <c r="B36" s="196" t="s">
        <v>116</v>
      </c>
      <c r="C36" s="196" t="s">
        <v>49</v>
      </c>
      <c r="D36" s="197" t="s">
        <v>14</v>
      </c>
      <c r="E36" s="191"/>
      <c r="F36" s="173">
        <v>330000</v>
      </c>
      <c r="G36" s="335">
        <f t="shared" si="2"/>
        <v>777200</v>
      </c>
      <c r="H36" s="321" t="s">
        <v>42</v>
      </c>
      <c r="I36" s="176" t="s">
        <v>18</v>
      </c>
      <c r="J36" s="454" t="s">
        <v>358</v>
      </c>
      <c r="K36" s="431" t="s">
        <v>64</v>
      </c>
      <c r="L36" s="176" t="s">
        <v>45</v>
      </c>
      <c r="M36" s="176"/>
      <c r="N36" s="178"/>
    </row>
    <row r="37" spans="1:14" x14ac:dyDescent="0.25">
      <c r="A37" s="195">
        <v>44767</v>
      </c>
      <c r="B37" s="196" t="s">
        <v>116</v>
      </c>
      <c r="C37" s="178" t="s">
        <v>49</v>
      </c>
      <c r="D37" s="204" t="s">
        <v>14</v>
      </c>
      <c r="E37" s="191"/>
      <c r="F37" s="173">
        <v>152000</v>
      </c>
      <c r="G37" s="335">
        <f t="shared" si="2"/>
        <v>929200</v>
      </c>
      <c r="H37" s="321" t="s">
        <v>42</v>
      </c>
      <c r="I37" s="176" t="s">
        <v>18</v>
      </c>
      <c r="J37" s="454" t="s">
        <v>359</v>
      </c>
      <c r="K37" s="431" t="s">
        <v>64</v>
      </c>
      <c r="L37" s="176" t="s">
        <v>45</v>
      </c>
      <c r="M37" s="176"/>
      <c r="N37" s="178"/>
    </row>
    <row r="38" spans="1:14" x14ac:dyDescent="0.25">
      <c r="A38" s="195">
        <v>44767</v>
      </c>
      <c r="B38" s="178" t="s">
        <v>361</v>
      </c>
      <c r="C38" s="178" t="s">
        <v>362</v>
      </c>
      <c r="D38" s="204" t="s">
        <v>81</v>
      </c>
      <c r="E38" s="191">
        <v>300000</v>
      </c>
      <c r="F38" s="173"/>
      <c r="G38" s="335">
        <f t="shared" si="2"/>
        <v>629200</v>
      </c>
      <c r="H38" s="321" t="s">
        <v>42</v>
      </c>
      <c r="I38" s="176" t="s">
        <v>18</v>
      </c>
      <c r="J38" s="613" t="s">
        <v>367</v>
      </c>
      <c r="K38" s="431" t="s">
        <v>64</v>
      </c>
      <c r="L38" s="176" t="s">
        <v>45</v>
      </c>
      <c r="M38" s="176"/>
      <c r="N38" s="178"/>
    </row>
    <row r="39" spans="1:14" x14ac:dyDescent="0.25">
      <c r="A39" s="195">
        <v>44767</v>
      </c>
      <c r="B39" s="178" t="s">
        <v>460</v>
      </c>
      <c r="C39" s="178" t="s">
        <v>137</v>
      </c>
      <c r="D39" s="204" t="s">
        <v>81</v>
      </c>
      <c r="E39" s="191">
        <v>13500</v>
      </c>
      <c r="F39" s="173"/>
      <c r="G39" s="335">
        <f t="shared" si="2"/>
        <v>615700</v>
      </c>
      <c r="H39" s="321" t="s">
        <v>42</v>
      </c>
      <c r="I39" s="176" t="s">
        <v>18</v>
      </c>
      <c r="J39" s="613" t="s">
        <v>443</v>
      </c>
      <c r="K39" s="431" t="s">
        <v>64</v>
      </c>
      <c r="L39" s="176" t="s">
        <v>45</v>
      </c>
      <c r="M39" s="176"/>
      <c r="N39" s="178"/>
    </row>
    <row r="40" spans="1:14" x14ac:dyDescent="0.25">
      <c r="A40" s="195">
        <v>44767</v>
      </c>
      <c r="B40" s="178" t="s">
        <v>461</v>
      </c>
      <c r="C40" s="178" t="s">
        <v>137</v>
      </c>
      <c r="D40" s="204" t="s">
        <v>81</v>
      </c>
      <c r="E40" s="183">
        <v>72000</v>
      </c>
      <c r="F40" s="173"/>
      <c r="G40" s="335">
        <f>G39-E40+F40</f>
        <v>543700</v>
      </c>
      <c r="H40" s="321" t="s">
        <v>42</v>
      </c>
      <c r="I40" s="176" t="s">
        <v>18</v>
      </c>
      <c r="J40" s="613" t="s">
        <v>443</v>
      </c>
      <c r="K40" s="431" t="s">
        <v>64</v>
      </c>
      <c r="L40" s="176" t="s">
        <v>45</v>
      </c>
      <c r="M40" s="176"/>
      <c r="N40" s="178"/>
    </row>
    <row r="41" spans="1:14" x14ac:dyDescent="0.25">
      <c r="A41" s="195">
        <v>44767</v>
      </c>
      <c r="B41" s="178" t="s">
        <v>462</v>
      </c>
      <c r="C41" s="178" t="s">
        <v>137</v>
      </c>
      <c r="D41" s="204" t="s">
        <v>81</v>
      </c>
      <c r="E41" s="183">
        <v>14000</v>
      </c>
      <c r="F41" s="173"/>
      <c r="G41" s="335">
        <f t="shared" ref="G41:G49" si="3">G40-E41+F41</f>
        <v>529700</v>
      </c>
      <c r="H41" s="321" t="s">
        <v>42</v>
      </c>
      <c r="I41" s="176" t="s">
        <v>18</v>
      </c>
      <c r="J41" s="613" t="s">
        <v>443</v>
      </c>
      <c r="K41" s="431" t="s">
        <v>64</v>
      </c>
      <c r="L41" s="176" t="s">
        <v>45</v>
      </c>
      <c r="M41" s="176"/>
      <c r="N41" s="178"/>
    </row>
    <row r="42" spans="1:14" x14ac:dyDescent="0.25">
      <c r="A42" s="195">
        <v>44767</v>
      </c>
      <c r="B42" s="178" t="s">
        <v>462</v>
      </c>
      <c r="C42" s="178" t="s">
        <v>137</v>
      </c>
      <c r="D42" s="204" t="s">
        <v>81</v>
      </c>
      <c r="E42" s="183">
        <v>14000</v>
      </c>
      <c r="F42" s="173"/>
      <c r="G42" s="335">
        <f t="shared" si="3"/>
        <v>515700</v>
      </c>
      <c r="H42" s="321" t="s">
        <v>42</v>
      </c>
      <c r="I42" s="176" t="s">
        <v>18</v>
      </c>
      <c r="J42" s="613" t="s">
        <v>443</v>
      </c>
      <c r="K42" s="431" t="s">
        <v>64</v>
      </c>
      <c r="L42" s="176" t="s">
        <v>45</v>
      </c>
      <c r="M42" s="176"/>
      <c r="N42" s="178"/>
    </row>
    <row r="43" spans="1:14" x14ac:dyDescent="0.25">
      <c r="A43" s="195">
        <v>44767</v>
      </c>
      <c r="B43" s="178" t="s">
        <v>463</v>
      </c>
      <c r="C43" s="178" t="s">
        <v>137</v>
      </c>
      <c r="D43" s="204" t="s">
        <v>81</v>
      </c>
      <c r="E43" s="191">
        <v>37000</v>
      </c>
      <c r="F43" s="173"/>
      <c r="G43" s="335">
        <f t="shared" si="3"/>
        <v>478700</v>
      </c>
      <c r="H43" s="321" t="s">
        <v>42</v>
      </c>
      <c r="I43" s="176" t="s">
        <v>18</v>
      </c>
      <c r="J43" s="613" t="s">
        <v>443</v>
      </c>
      <c r="K43" s="431" t="s">
        <v>64</v>
      </c>
      <c r="L43" s="176" t="s">
        <v>45</v>
      </c>
      <c r="M43" s="176"/>
      <c r="N43" s="178"/>
    </row>
    <row r="44" spans="1:14" x14ac:dyDescent="0.25">
      <c r="A44" s="195">
        <v>44767</v>
      </c>
      <c r="B44" s="178" t="s">
        <v>459</v>
      </c>
      <c r="C44" s="178" t="s">
        <v>137</v>
      </c>
      <c r="D44" s="197" t="s">
        <v>81</v>
      </c>
      <c r="E44" s="183">
        <v>24000</v>
      </c>
      <c r="F44" s="173"/>
      <c r="G44" s="335">
        <f t="shared" si="3"/>
        <v>454700</v>
      </c>
      <c r="H44" s="321" t="s">
        <v>42</v>
      </c>
      <c r="I44" s="176" t="s">
        <v>18</v>
      </c>
      <c r="J44" s="613" t="s">
        <v>443</v>
      </c>
      <c r="K44" s="431" t="s">
        <v>64</v>
      </c>
      <c r="L44" s="176" t="s">
        <v>45</v>
      </c>
      <c r="M44" s="176"/>
      <c r="N44" s="178"/>
    </row>
    <row r="45" spans="1:14" x14ac:dyDescent="0.25">
      <c r="A45" s="568">
        <v>44770</v>
      </c>
      <c r="B45" s="569" t="s">
        <v>412</v>
      </c>
      <c r="C45" s="569" t="s">
        <v>49</v>
      </c>
      <c r="D45" s="570" t="s">
        <v>14</v>
      </c>
      <c r="E45" s="578"/>
      <c r="F45" s="571">
        <v>64000</v>
      </c>
      <c r="G45" s="572">
        <f t="shared" si="3"/>
        <v>518700</v>
      </c>
      <c r="H45" s="573" t="s">
        <v>42</v>
      </c>
      <c r="I45" s="574" t="s">
        <v>18</v>
      </c>
      <c r="J45" s="581" t="s">
        <v>411</v>
      </c>
      <c r="K45" s="569" t="s">
        <v>64</v>
      </c>
      <c r="L45" s="574" t="s">
        <v>45</v>
      </c>
      <c r="M45" s="574"/>
      <c r="N45" s="582"/>
    </row>
    <row r="46" spans="1:14" x14ac:dyDescent="0.25">
      <c r="A46" s="195">
        <v>44770</v>
      </c>
      <c r="B46" s="178" t="s">
        <v>126</v>
      </c>
      <c r="C46" s="178" t="s">
        <v>127</v>
      </c>
      <c r="D46" s="204" t="s">
        <v>14</v>
      </c>
      <c r="E46" s="191">
        <v>6000</v>
      </c>
      <c r="F46" s="173"/>
      <c r="G46" s="335">
        <f t="shared" si="3"/>
        <v>512700</v>
      </c>
      <c r="H46" s="321" t="s">
        <v>42</v>
      </c>
      <c r="I46" s="176" t="s">
        <v>18</v>
      </c>
      <c r="J46" s="206" t="s">
        <v>411</v>
      </c>
      <c r="K46" s="431" t="s">
        <v>64</v>
      </c>
      <c r="L46" s="176" t="s">
        <v>45</v>
      </c>
      <c r="M46" s="176"/>
      <c r="N46" s="178" t="s">
        <v>413</v>
      </c>
    </row>
    <row r="47" spans="1:14" x14ac:dyDescent="0.25">
      <c r="A47" s="195">
        <v>44770</v>
      </c>
      <c r="B47" s="178" t="s">
        <v>126</v>
      </c>
      <c r="C47" s="178" t="s">
        <v>127</v>
      </c>
      <c r="D47" s="204" t="s">
        <v>14</v>
      </c>
      <c r="E47" s="191">
        <v>7000</v>
      </c>
      <c r="F47" s="173"/>
      <c r="G47" s="335">
        <f t="shared" si="3"/>
        <v>505700</v>
      </c>
      <c r="H47" s="321" t="s">
        <v>42</v>
      </c>
      <c r="I47" s="176" t="s">
        <v>18</v>
      </c>
      <c r="J47" s="206" t="s">
        <v>411</v>
      </c>
      <c r="K47" s="431" t="s">
        <v>64</v>
      </c>
      <c r="L47" s="176" t="s">
        <v>45</v>
      </c>
      <c r="M47" s="176"/>
      <c r="N47" s="178" t="s">
        <v>414</v>
      </c>
    </row>
    <row r="48" spans="1:14" x14ac:dyDescent="0.25">
      <c r="A48" s="195">
        <v>44770</v>
      </c>
      <c r="B48" s="178" t="s">
        <v>126</v>
      </c>
      <c r="C48" s="178" t="s">
        <v>127</v>
      </c>
      <c r="D48" s="204" t="s">
        <v>14</v>
      </c>
      <c r="E48" s="191">
        <v>7000</v>
      </c>
      <c r="F48" s="173"/>
      <c r="G48" s="335">
        <f t="shared" si="3"/>
        <v>498700</v>
      </c>
      <c r="H48" s="321" t="s">
        <v>42</v>
      </c>
      <c r="I48" s="176" t="s">
        <v>18</v>
      </c>
      <c r="J48" s="206" t="s">
        <v>411</v>
      </c>
      <c r="K48" s="431" t="s">
        <v>64</v>
      </c>
      <c r="L48" s="176" t="s">
        <v>45</v>
      </c>
      <c r="M48" s="176"/>
      <c r="N48" s="178" t="s">
        <v>418</v>
      </c>
    </row>
    <row r="49" spans="1:14" x14ac:dyDescent="0.25">
      <c r="A49" s="195">
        <v>44770</v>
      </c>
      <c r="B49" s="196" t="s">
        <v>416</v>
      </c>
      <c r="C49" s="196" t="s">
        <v>280</v>
      </c>
      <c r="D49" s="197" t="s">
        <v>14</v>
      </c>
      <c r="E49" s="183">
        <v>9000</v>
      </c>
      <c r="F49" s="173"/>
      <c r="G49" s="335">
        <f t="shared" si="3"/>
        <v>489700</v>
      </c>
      <c r="H49" s="321" t="s">
        <v>42</v>
      </c>
      <c r="I49" s="176" t="s">
        <v>18</v>
      </c>
      <c r="J49" s="206" t="s">
        <v>411</v>
      </c>
      <c r="K49" s="431" t="s">
        <v>64</v>
      </c>
      <c r="L49" s="176" t="s">
        <v>45</v>
      </c>
      <c r="M49" s="176"/>
      <c r="N49" s="178"/>
    </row>
    <row r="50" spans="1:14" x14ac:dyDescent="0.25">
      <c r="A50" s="195">
        <v>44770</v>
      </c>
      <c r="B50" s="178" t="s">
        <v>417</v>
      </c>
      <c r="C50" s="178" t="s">
        <v>280</v>
      </c>
      <c r="D50" s="204" t="s">
        <v>14</v>
      </c>
      <c r="E50" s="191">
        <v>9000</v>
      </c>
      <c r="F50" s="173"/>
      <c r="G50" s="335">
        <f t="shared" si="2"/>
        <v>480700</v>
      </c>
      <c r="H50" s="321" t="s">
        <v>42</v>
      </c>
      <c r="I50" s="176" t="s">
        <v>18</v>
      </c>
      <c r="J50" s="206" t="s">
        <v>411</v>
      </c>
      <c r="K50" s="431" t="s">
        <v>64</v>
      </c>
      <c r="L50" s="176" t="s">
        <v>45</v>
      </c>
      <c r="M50" s="176"/>
      <c r="N50" s="178"/>
    </row>
    <row r="51" spans="1:14" x14ac:dyDescent="0.25">
      <c r="A51" s="195">
        <v>44770</v>
      </c>
      <c r="B51" s="178" t="s">
        <v>128</v>
      </c>
      <c r="C51" s="178" t="s">
        <v>49</v>
      </c>
      <c r="D51" s="204" t="s">
        <v>14</v>
      </c>
      <c r="E51" s="191"/>
      <c r="F51" s="173">
        <v>-26000</v>
      </c>
      <c r="G51" s="335">
        <f t="shared" si="2"/>
        <v>454700</v>
      </c>
      <c r="H51" s="321" t="s">
        <v>42</v>
      </c>
      <c r="I51" s="176" t="s">
        <v>18</v>
      </c>
      <c r="J51" s="206" t="s">
        <v>411</v>
      </c>
      <c r="K51" s="431" t="s">
        <v>64</v>
      </c>
      <c r="L51" s="176" t="s">
        <v>45</v>
      </c>
      <c r="M51" s="176"/>
      <c r="N51" s="178"/>
    </row>
    <row r="52" spans="1:14" ht="17.25" customHeight="1" x14ac:dyDescent="0.25">
      <c r="A52" s="195">
        <v>44771</v>
      </c>
      <c r="B52" s="178" t="s">
        <v>150</v>
      </c>
      <c r="C52" s="372" t="s">
        <v>49</v>
      </c>
      <c r="D52" s="373" t="s">
        <v>14</v>
      </c>
      <c r="E52" s="461"/>
      <c r="F52" s="173">
        <v>200000</v>
      </c>
      <c r="G52" s="335">
        <f t="shared" si="2"/>
        <v>654700</v>
      </c>
      <c r="H52" s="321" t="s">
        <v>42</v>
      </c>
      <c r="I52" s="176" t="s">
        <v>18</v>
      </c>
      <c r="J52" s="206" t="s">
        <v>434</v>
      </c>
      <c r="K52" s="431" t="s">
        <v>64</v>
      </c>
      <c r="L52" s="176" t="s">
        <v>45</v>
      </c>
      <c r="M52" s="176"/>
      <c r="N52" s="178"/>
    </row>
    <row r="53" spans="1:14" ht="17.25" customHeight="1" x14ac:dyDescent="0.25">
      <c r="A53" s="195">
        <v>44771</v>
      </c>
      <c r="B53" s="178" t="s">
        <v>150</v>
      </c>
      <c r="C53" s="372" t="s">
        <v>49</v>
      </c>
      <c r="D53" s="373" t="s">
        <v>14</v>
      </c>
      <c r="E53" s="461"/>
      <c r="F53" s="173">
        <v>300000</v>
      </c>
      <c r="G53" s="335">
        <f t="shared" si="2"/>
        <v>954700</v>
      </c>
      <c r="H53" s="321" t="s">
        <v>42</v>
      </c>
      <c r="I53" s="176" t="s">
        <v>18</v>
      </c>
      <c r="J53" s="206" t="s">
        <v>435</v>
      </c>
      <c r="K53" s="431" t="s">
        <v>64</v>
      </c>
      <c r="L53" s="176" t="s">
        <v>45</v>
      </c>
      <c r="M53" s="176"/>
      <c r="N53" s="178"/>
    </row>
    <row r="54" spans="1:14" x14ac:dyDescent="0.25">
      <c r="A54" s="195">
        <v>44771</v>
      </c>
      <c r="B54" s="178" t="s">
        <v>436</v>
      </c>
      <c r="C54" s="178" t="s">
        <v>120</v>
      </c>
      <c r="D54" s="204" t="s">
        <v>81</v>
      </c>
      <c r="E54" s="191">
        <v>200000</v>
      </c>
      <c r="F54" s="173"/>
      <c r="G54" s="335">
        <f t="shared" si="2"/>
        <v>754700</v>
      </c>
      <c r="H54" s="321" t="s">
        <v>42</v>
      </c>
      <c r="I54" s="176" t="s">
        <v>18</v>
      </c>
      <c r="J54" s="454" t="s">
        <v>464</v>
      </c>
      <c r="K54" s="431" t="s">
        <v>64</v>
      </c>
      <c r="L54" s="176" t="s">
        <v>45</v>
      </c>
      <c r="M54" s="176"/>
      <c r="N54" s="178"/>
    </row>
    <row r="55" spans="1:14" x14ac:dyDescent="0.25">
      <c r="A55" s="195">
        <v>44834</v>
      </c>
      <c r="B55" s="178" t="s">
        <v>437</v>
      </c>
      <c r="C55" s="178" t="s">
        <v>302</v>
      </c>
      <c r="D55" s="204" t="s">
        <v>438</v>
      </c>
      <c r="E55" s="191">
        <v>50000</v>
      </c>
      <c r="F55" s="173"/>
      <c r="G55" s="335">
        <f t="shared" si="2"/>
        <v>704700</v>
      </c>
      <c r="H55" s="321" t="s">
        <v>42</v>
      </c>
      <c r="I55" s="176" t="s">
        <v>18</v>
      </c>
      <c r="J55" s="454" t="s">
        <v>479</v>
      </c>
      <c r="K55" s="431" t="s">
        <v>64</v>
      </c>
      <c r="L55" s="176" t="s">
        <v>45</v>
      </c>
      <c r="M55" s="176"/>
      <c r="N55" s="178"/>
    </row>
    <row r="56" spans="1:14" x14ac:dyDescent="0.25">
      <c r="A56" s="195">
        <v>44772</v>
      </c>
      <c r="B56" s="178" t="s">
        <v>439</v>
      </c>
      <c r="C56" s="178" t="s">
        <v>302</v>
      </c>
      <c r="D56" s="204" t="s">
        <v>438</v>
      </c>
      <c r="E56" s="191">
        <v>180000</v>
      </c>
      <c r="F56" s="173"/>
      <c r="G56" s="335">
        <f t="shared" si="2"/>
        <v>524700</v>
      </c>
      <c r="H56" s="321" t="s">
        <v>42</v>
      </c>
      <c r="I56" s="176" t="s">
        <v>18</v>
      </c>
      <c r="J56" s="454" t="s">
        <v>479</v>
      </c>
      <c r="K56" s="431" t="s">
        <v>64</v>
      </c>
      <c r="L56" s="176" t="s">
        <v>45</v>
      </c>
      <c r="M56" s="176"/>
      <c r="N56" s="178"/>
    </row>
    <row r="57" spans="1:14" x14ac:dyDescent="0.25">
      <c r="A57" s="195">
        <v>44772</v>
      </c>
      <c r="B57" s="196" t="s">
        <v>440</v>
      </c>
      <c r="C57" s="196" t="s">
        <v>302</v>
      </c>
      <c r="D57" s="197" t="s">
        <v>438</v>
      </c>
      <c r="E57" s="183">
        <v>4000</v>
      </c>
      <c r="F57" s="173"/>
      <c r="G57" s="335">
        <f>G56-E57+F57</f>
        <v>520700</v>
      </c>
      <c r="H57" s="321" t="s">
        <v>42</v>
      </c>
      <c r="I57" s="176" t="s">
        <v>18</v>
      </c>
      <c r="J57" s="454" t="s">
        <v>479</v>
      </c>
      <c r="K57" s="431" t="s">
        <v>64</v>
      </c>
      <c r="L57" s="176" t="s">
        <v>45</v>
      </c>
      <c r="M57" s="176"/>
      <c r="N57" s="178"/>
    </row>
    <row r="58" spans="1:14" x14ac:dyDescent="0.25">
      <c r="A58" s="195">
        <v>44772</v>
      </c>
      <c r="B58" s="196" t="s">
        <v>441</v>
      </c>
      <c r="C58" s="196" t="s">
        <v>302</v>
      </c>
      <c r="D58" s="197" t="s">
        <v>438</v>
      </c>
      <c r="E58" s="183">
        <v>50000</v>
      </c>
      <c r="F58" s="173"/>
      <c r="G58" s="335">
        <f t="shared" ref="G58:G60" si="4">G57-E58+F58</f>
        <v>470700</v>
      </c>
      <c r="H58" s="321" t="s">
        <v>42</v>
      </c>
      <c r="I58" s="176" t="s">
        <v>18</v>
      </c>
      <c r="J58" s="454" t="s">
        <v>479</v>
      </c>
      <c r="K58" s="431" t="s">
        <v>64</v>
      </c>
      <c r="L58" s="176" t="s">
        <v>45</v>
      </c>
      <c r="M58" s="176"/>
      <c r="N58" s="178"/>
    </row>
    <row r="59" spans="1:14" x14ac:dyDescent="0.25">
      <c r="A59" s="195">
        <v>44772</v>
      </c>
      <c r="B59" s="196" t="s">
        <v>126</v>
      </c>
      <c r="C59" s="196" t="s">
        <v>127</v>
      </c>
      <c r="D59" s="197" t="s">
        <v>14</v>
      </c>
      <c r="E59" s="183">
        <v>2000</v>
      </c>
      <c r="F59" s="173"/>
      <c r="G59" s="335">
        <f t="shared" si="4"/>
        <v>468700</v>
      </c>
      <c r="H59" s="321" t="s">
        <v>42</v>
      </c>
      <c r="I59" s="176" t="s">
        <v>18</v>
      </c>
      <c r="J59" s="454" t="s">
        <v>435</v>
      </c>
      <c r="K59" s="431" t="s">
        <v>64</v>
      </c>
      <c r="L59" s="176" t="s">
        <v>45</v>
      </c>
      <c r="M59" s="176"/>
      <c r="N59" s="178"/>
    </row>
    <row r="60" spans="1:14" ht="15.75" thickBot="1" x14ac:dyDescent="0.3">
      <c r="A60" s="195">
        <v>44772</v>
      </c>
      <c r="B60" s="196" t="s">
        <v>126</v>
      </c>
      <c r="C60" s="196" t="s">
        <v>127</v>
      </c>
      <c r="D60" s="197" t="s">
        <v>14</v>
      </c>
      <c r="E60" s="182">
        <v>4000</v>
      </c>
      <c r="F60" s="185"/>
      <c r="G60" s="597">
        <f t="shared" si="4"/>
        <v>464700</v>
      </c>
      <c r="H60" s="321" t="s">
        <v>42</v>
      </c>
      <c r="I60" s="176" t="s">
        <v>18</v>
      </c>
      <c r="J60" s="454" t="s">
        <v>435</v>
      </c>
      <c r="K60" s="431" t="s">
        <v>64</v>
      </c>
      <c r="L60" s="176" t="s">
        <v>45</v>
      </c>
      <c r="M60" s="176"/>
      <c r="N60" s="178"/>
    </row>
    <row r="61" spans="1:14" ht="15.75" thickBot="1" x14ac:dyDescent="0.3">
      <c r="A61" s="176"/>
      <c r="B61" s="176"/>
      <c r="C61" s="176"/>
      <c r="D61" s="188"/>
      <c r="E61" s="598">
        <f>SUM(E4:E60)</f>
        <v>1667500</v>
      </c>
      <c r="F61" s="554">
        <f>SUM(F4:F60)+G4</f>
        <v>2132200</v>
      </c>
      <c r="G61" s="555">
        <f>F61-E61</f>
        <v>464700</v>
      </c>
      <c r="H61" s="213"/>
      <c r="I61" s="176"/>
      <c r="J61" s="176"/>
      <c r="K61" s="431"/>
      <c r="L61" s="176"/>
      <c r="M61" s="176"/>
      <c r="N61" s="178"/>
    </row>
    <row r="62" spans="1:14" x14ac:dyDescent="0.25">
      <c r="A62" s="176"/>
      <c r="B62" s="176"/>
      <c r="C62" s="176"/>
      <c r="D62" s="176"/>
      <c r="E62" s="535"/>
      <c r="F62" s="535"/>
      <c r="G62" s="553"/>
      <c r="H62" s="213"/>
      <c r="I62" s="176"/>
      <c r="J62" s="176"/>
      <c r="K62" s="431"/>
      <c r="L62" s="176"/>
      <c r="M62" s="176"/>
      <c r="N62" s="178"/>
    </row>
    <row r="63" spans="1:14" x14ac:dyDescent="0.25">
      <c r="A63" s="176"/>
      <c r="B63" s="176"/>
      <c r="C63" s="176"/>
      <c r="D63" s="176"/>
      <c r="E63" s="369"/>
      <c r="F63" s="369"/>
      <c r="G63" s="369"/>
      <c r="H63" s="176"/>
      <c r="I63" s="176"/>
      <c r="J63" s="176"/>
      <c r="K63" s="176"/>
      <c r="L63" s="176"/>
      <c r="M63" s="176"/>
      <c r="N63" s="178"/>
    </row>
    <row r="64" spans="1:14" x14ac:dyDescent="0.25">
      <c r="A64" s="176"/>
      <c r="B64" s="176"/>
      <c r="C64" s="176"/>
      <c r="D64" s="176"/>
      <c r="E64" s="369"/>
      <c r="F64" s="369"/>
      <c r="G64" s="369"/>
      <c r="H64" s="176"/>
      <c r="I64" s="176"/>
      <c r="J64" s="176"/>
      <c r="K64" s="176"/>
      <c r="L64" s="176"/>
      <c r="M64" s="176"/>
      <c r="N64" s="178"/>
    </row>
    <row r="65" spans="1:14" x14ac:dyDescent="0.25">
      <c r="A65" s="176"/>
      <c r="B65" s="176"/>
      <c r="C65" s="176"/>
      <c r="D65" s="176"/>
      <c r="E65" s="369"/>
      <c r="F65" s="369"/>
      <c r="G65" s="369"/>
      <c r="H65" s="176"/>
      <c r="I65" s="176"/>
      <c r="J65" s="176"/>
      <c r="K65" s="176"/>
      <c r="L65" s="176"/>
      <c r="M65" s="176"/>
      <c r="N65" s="178"/>
    </row>
    <row r="66" spans="1:14" x14ac:dyDescent="0.25">
      <c r="A66" s="176"/>
      <c r="B66" s="176"/>
      <c r="C66" s="176"/>
      <c r="D66" s="176"/>
      <c r="E66" s="369"/>
      <c r="F66" s="369"/>
      <c r="G66" s="369"/>
      <c r="H66" s="176"/>
      <c r="I66" s="176"/>
      <c r="J66" s="176"/>
      <c r="K66" s="176"/>
      <c r="L66" s="176"/>
      <c r="M66" s="176"/>
      <c r="N66" s="178"/>
    </row>
    <row r="67" spans="1:14" x14ac:dyDescent="0.25">
      <c r="A67" s="176"/>
      <c r="B67" s="176"/>
      <c r="C67" s="176"/>
      <c r="D67" s="176"/>
      <c r="E67" s="369"/>
      <c r="F67" s="369"/>
      <c r="G67" s="369"/>
      <c r="H67" s="176"/>
      <c r="I67" s="176"/>
      <c r="J67" s="176"/>
      <c r="K67" s="176"/>
      <c r="L67" s="176"/>
      <c r="M67" s="176"/>
      <c r="N67" s="178"/>
    </row>
    <row r="68" spans="1:14" x14ac:dyDescent="0.25">
      <c r="A68" s="176"/>
      <c r="B68" s="176"/>
      <c r="C68" s="176"/>
      <c r="D68" s="176"/>
      <c r="E68" s="369"/>
      <c r="F68" s="369"/>
      <c r="G68" s="369"/>
      <c r="H68" s="176"/>
      <c r="I68" s="176"/>
      <c r="J68" s="176"/>
      <c r="K68" s="176"/>
      <c r="L68" s="176"/>
      <c r="M68" s="176"/>
      <c r="N68" s="178"/>
    </row>
    <row r="69" spans="1:14" x14ac:dyDescent="0.25">
      <c r="A69" s="25"/>
      <c r="B69" s="25"/>
      <c r="C69" s="25"/>
      <c r="D69" s="25"/>
      <c r="E69" s="337"/>
      <c r="F69" s="337"/>
      <c r="G69" s="337"/>
      <c r="H69" s="25"/>
      <c r="I69" s="25"/>
      <c r="J69" s="25"/>
      <c r="K69" s="25"/>
      <c r="L69" s="25"/>
      <c r="M69" s="25"/>
      <c r="N69" s="24"/>
    </row>
    <row r="70" spans="1:14" x14ac:dyDescent="0.25">
      <c r="A70" s="25"/>
      <c r="B70" s="25"/>
      <c r="C70" s="25"/>
      <c r="D70" s="25"/>
      <c r="E70" s="337"/>
      <c r="F70" s="337"/>
      <c r="G70" s="337"/>
      <c r="H70" s="25"/>
      <c r="I70" s="25"/>
      <c r="J70" s="25"/>
      <c r="K70" s="25"/>
      <c r="L70" s="25"/>
      <c r="M70" s="25"/>
      <c r="N70" s="24"/>
    </row>
    <row r="71" spans="1:14" x14ac:dyDescent="0.25">
      <c r="A71" s="25"/>
      <c r="B71" s="25"/>
      <c r="C71" s="25"/>
      <c r="D71" s="25"/>
      <c r="E71" s="337"/>
      <c r="F71" s="337"/>
      <c r="G71" s="337"/>
      <c r="H71" s="25"/>
      <c r="I71" s="25"/>
      <c r="J71" s="25"/>
      <c r="K71" s="25"/>
      <c r="L71" s="25"/>
      <c r="M71" s="25"/>
      <c r="N71" s="24"/>
    </row>
    <row r="72" spans="1:14" x14ac:dyDescent="0.25">
      <c r="A72" s="25"/>
      <c r="B72" s="25"/>
      <c r="C72" s="25"/>
      <c r="D72" s="25"/>
      <c r="E72" s="337"/>
      <c r="F72" s="337"/>
      <c r="G72" s="337"/>
      <c r="H72" s="25"/>
      <c r="I72" s="25"/>
      <c r="J72" s="25"/>
      <c r="K72" s="25"/>
      <c r="L72" s="25"/>
      <c r="M72" s="25"/>
      <c r="N72" s="24"/>
    </row>
  </sheetData>
  <autoFilter ref="A1:N2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scale="75" orientation="landscape" horizontalDpi="4294967293"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6"/>
  <sheetViews>
    <sheetView topLeftCell="A75" zoomScale="117" zoomScaleNormal="85" workbookViewId="0">
      <selection activeCell="E94" sqref="E94"/>
    </sheetView>
  </sheetViews>
  <sheetFormatPr defaultColWidth="10.85546875" defaultRowHeight="15" x14ac:dyDescent="0.25"/>
  <cols>
    <col min="1" max="1" width="13.140625" style="26" customWidth="1"/>
    <col min="2" max="2" width="40.7109375" style="26" customWidth="1"/>
    <col min="3" max="3" width="18" style="26" customWidth="1"/>
    <col min="4" max="4" width="14.7109375" style="26" customWidth="1"/>
    <col min="5" max="6" width="18.85546875" style="336" bestFit="1" customWidth="1"/>
    <col min="7" max="7" width="18.7109375" style="336" customWidth="1"/>
    <col min="8" max="8" width="12.42578125" style="26" customWidth="1"/>
    <col min="9" max="9" width="18.7109375" style="26" customWidth="1"/>
    <col min="10" max="10" width="15.5703125" style="26" customWidth="1"/>
    <col min="11" max="11" width="15.42578125" style="26" customWidth="1"/>
    <col min="12" max="12" width="17.7109375" style="26" customWidth="1"/>
    <col min="13" max="13" width="15" style="26" customWidth="1"/>
    <col min="14" max="14" width="29.85546875" style="67" customWidth="1"/>
    <col min="15" max="15" width="41.140625" style="26" customWidth="1"/>
    <col min="16" max="16384" width="10.85546875" style="26"/>
  </cols>
  <sheetData>
    <row r="1" spans="1:14" s="80" customFormat="1" ht="31.5" x14ac:dyDescent="0.25">
      <c r="A1" s="760" t="s">
        <v>44</v>
      </c>
      <c r="B1" s="760"/>
      <c r="C1" s="760"/>
      <c r="D1" s="760"/>
      <c r="E1" s="760"/>
      <c r="F1" s="760"/>
      <c r="G1" s="760"/>
      <c r="H1" s="760"/>
      <c r="I1" s="760"/>
      <c r="J1" s="760"/>
      <c r="K1" s="760"/>
      <c r="L1" s="760"/>
      <c r="M1" s="760"/>
      <c r="N1" s="760"/>
    </row>
    <row r="2" spans="1:14" s="80" customFormat="1" ht="18.75" x14ac:dyDescent="0.25">
      <c r="A2" s="761" t="s">
        <v>129</v>
      </c>
      <c r="B2" s="761"/>
      <c r="C2" s="761"/>
      <c r="D2" s="761"/>
      <c r="E2" s="761"/>
      <c r="F2" s="761"/>
      <c r="G2" s="761"/>
      <c r="H2" s="761"/>
      <c r="I2" s="761"/>
      <c r="J2" s="761"/>
      <c r="K2" s="761"/>
      <c r="L2" s="761"/>
      <c r="M2" s="761"/>
      <c r="N2" s="761"/>
    </row>
    <row r="3" spans="1:14" s="80" customFormat="1" ht="45.75" thickBot="1" x14ac:dyDescent="0.3">
      <c r="A3" s="169" t="s">
        <v>0</v>
      </c>
      <c r="B3" s="170" t="s">
        <v>5</v>
      </c>
      <c r="C3" s="170" t="s">
        <v>10</v>
      </c>
      <c r="D3" s="171" t="s">
        <v>8</v>
      </c>
      <c r="E3" s="171" t="s">
        <v>13</v>
      </c>
      <c r="F3" s="171" t="s">
        <v>34</v>
      </c>
      <c r="G3" s="171" t="s">
        <v>41</v>
      </c>
      <c r="H3" s="171" t="s">
        <v>2</v>
      </c>
      <c r="I3" s="171" t="s">
        <v>3</v>
      </c>
      <c r="J3" s="170" t="s">
        <v>9</v>
      </c>
      <c r="K3" s="170" t="s">
        <v>1</v>
      </c>
      <c r="L3" s="170" t="s">
        <v>4</v>
      </c>
      <c r="M3" s="170" t="s">
        <v>12</v>
      </c>
      <c r="N3" s="172" t="s">
        <v>11</v>
      </c>
    </row>
    <row r="4" spans="1:14" s="22" customFormat="1" ht="27.95" customHeight="1" x14ac:dyDescent="0.25">
      <c r="A4" s="462">
        <v>44743</v>
      </c>
      <c r="B4" s="463" t="s">
        <v>163</v>
      </c>
      <c r="C4" s="463"/>
      <c r="D4" s="508"/>
      <c r="E4" s="509"/>
      <c r="F4" s="509"/>
      <c r="G4" s="510">
        <v>1000</v>
      </c>
      <c r="H4" s="511"/>
      <c r="I4" s="512"/>
      <c r="J4" s="513"/>
      <c r="K4" s="514"/>
      <c r="L4" s="212"/>
      <c r="M4" s="515"/>
      <c r="N4" s="516"/>
    </row>
    <row r="5" spans="1:14" s="22" customFormat="1" ht="13.5" customHeight="1" x14ac:dyDescent="0.25">
      <c r="A5" s="568">
        <v>44743</v>
      </c>
      <c r="B5" s="569" t="s">
        <v>116</v>
      </c>
      <c r="C5" s="569" t="s">
        <v>49</v>
      </c>
      <c r="D5" s="570" t="s">
        <v>121</v>
      </c>
      <c r="E5" s="571"/>
      <c r="F5" s="571">
        <v>10000</v>
      </c>
      <c r="G5" s="572">
        <f>G4-E5+F5</f>
        <v>11000</v>
      </c>
      <c r="H5" s="573" t="s">
        <v>123</v>
      </c>
      <c r="I5" s="573" t="s">
        <v>18</v>
      </c>
      <c r="J5" s="575" t="s">
        <v>159</v>
      </c>
      <c r="K5" s="569" t="s">
        <v>64</v>
      </c>
      <c r="L5" s="569" t="s">
        <v>45</v>
      </c>
      <c r="M5" s="583"/>
      <c r="N5" s="576"/>
    </row>
    <row r="6" spans="1:14" s="22" customFormat="1" ht="13.5" customHeight="1" x14ac:dyDescent="0.25">
      <c r="A6" s="195">
        <v>44743</v>
      </c>
      <c r="B6" s="196" t="s">
        <v>126</v>
      </c>
      <c r="C6" s="196" t="s">
        <v>127</v>
      </c>
      <c r="D6" s="197" t="s">
        <v>121</v>
      </c>
      <c r="E6" s="173">
        <v>5000</v>
      </c>
      <c r="F6" s="173"/>
      <c r="G6" s="335">
        <f t="shared" ref="G6:G76" si="0">G5-E6+F6</f>
        <v>6000</v>
      </c>
      <c r="H6" s="567" t="s">
        <v>123</v>
      </c>
      <c r="I6" s="321" t="s">
        <v>18</v>
      </c>
      <c r="J6" s="454" t="s">
        <v>159</v>
      </c>
      <c r="K6" s="431" t="s">
        <v>64</v>
      </c>
      <c r="L6" s="431" t="s">
        <v>45</v>
      </c>
      <c r="M6" s="564"/>
      <c r="N6" s="565" t="s">
        <v>130</v>
      </c>
    </row>
    <row r="7" spans="1:14" x14ac:dyDescent="0.25">
      <c r="A7" s="195">
        <v>44743</v>
      </c>
      <c r="B7" s="196" t="s">
        <v>126</v>
      </c>
      <c r="C7" s="196" t="s">
        <v>127</v>
      </c>
      <c r="D7" s="197" t="s">
        <v>121</v>
      </c>
      <c r="E7" s="173">
        <v>5000</v>
      </c>
      <c r="F7" s="173"/>
      <c r="G7" s="335">
        <f>G6-E7+F7</f>
        <v>1000</v>
      </c>
      <c r="H7" s="567" t="s">
        <v>123</v>
      </c>
      <c r="I7" s="176" t="s">
        <v>18</v>
      </c>
      <c r="J7" s="454" t="s">
        <v>159</v>
      </c>
      <c r="K7" s="431" t="s">
        <v>64</v>
      </c>
      <c r="L7" s="176" t="s">
        <v>45</v>
      </c>
      <c r="M7" s="176"/>
      <c r="N7" s="565" t="s">
        <v>131</v>
      </c>
    </row>
    <row r="8" spans="1:14" x14ac:dyDescent="0.25">
      <c r="A8" s="195">
        <v>44744</v>
      </c>
      <c r="B8" s="196" t="s">
        <v>126</v>
      </c>
      <c r="C8" s="196" t="s">
        <v>127</v>
      </c>
      <c r="D8" s="197" t="s">
        <v>121</v>
      </c>
      <c r="E8" s="173">
        <v>5000</v>
      </c>
      <c r="F8" s="173"/>
      <c r="G8" s="335">
        <f t="shared" ref="G8:G14" si="1">G7-E8+F8</f>
        <v>-4000</v>
      </c>
      <c r="H8" s="567" t="s">
        <v>123</v>
      </c>
      <c r="I8" s="176" t="s">
        <v>18</v>
      </c>
      <c r="J8" s="454" t="s">
        <v>162</v>
      </c>
      <c r="K8" s="431" t="s">
        <v>64</v>
      </c>
      <c r="L8" s="176" t="s">
        <v>45</v>
      </c>
      <c r="M8" s="176"/>
      <c r="N8" s="565" t="s">
        <v>130</v>
      </c>
    </row>
    <row r="9" spans="1:14" x14ac:dyDescent="0.25">
      <c r="A9" s="195">
        <v>44744</v>
      </c>
      <c r="B9" s="196" t="s">
        <v>126</v>
      </c>
      <c r="C9" s="196" t="s">
        <v>127</v>
      </c>
      <c r="D9" s="197" t="s">
        <v>121</v>
      </c>
      <c r="E9" s="173">
        <v>5000</v>
      </c>
      <c r="F9" s="173"/>
      <c r="G9" s="335">
        <f t="shared" si="1"/>
        <v>-9000</v>
      </c>
      <c r="H9" s="567" t="s">
        <v>123</v>
      </c>
      <c r="I9" s="176" t="s">
        <v>18</v>
      </c>
      <c r="J9" s="454" t="s">
        <v>162</v>
      </c>
      <c r="K9" s="431" t="s">
        <v>64</v>
      </c>
      <c r="L9" s="176" t="s">
        <v>45</v>
      </c>
      <c r="M9" s="176"/>
      <c r="N9" s="565" t="s">
        <v>131</v>
      </c>
    </row>
    <row r="10" spans="1:14" x14ac:dyDescent="0.25">
      <c r="A10" s="568">
        <v>44746</v>
      </c>
      <c r="B10" s="569" t="s">
        <v>116</v>
      </c>
      <c r="C10" s="569" t="s">
        <v>49</v>
      </c>
      <c r="D10" s="570" t="s">
        <v>121</v>
      </c>
      <c r="E10" s="571"/>
      <c r="F10" s="571">
        <v>50000</v>
      </c>
      <c r="G10" s="572">
        <f t="shared" si="1"/>
        <v>41000</v>
      </c>
      <c r="H10" s="573" t="s">
        <v>123</v>
      </c>
      <c r="I10" s="574" t="s">
        <v>18</v>
      </c>
      <c r="J10" s="575" t="s">
        <v>162</v>
      </c>
      <c r="K10" s="569" t="s">
        <v>64</v>
      </c>
      <c r="L10" s="574" t="s">
        <v>45</v>
      </c>
      <c r="M10" s="574"/>
      <c r="N10" s="576"/>
    </row>
    <row r="11" spans="1:14" x14ac:dyDescent="0.25">
      <c r="A11" s="195">
        <v>44746</v>
      </c>
      <c r="B11" s="196" t="s">
        <v>126</v>
      </c>
      <c r="C11" s="196" t="s">
        <v>127</v>
      </c>
      <c r="D11" s="197" t="s">
        <v>121</v>
      </c>
      <c r="E11" s="173">
        <v>5000</v>
      </c>
      <c r="F11" s="173"/>
      <c r="G11" s="335">
        <f t="shared" si="1"/>
        <v>36000</v>
      </c>
      <c r="H11" s="567" t="s">
        <v>123</v>
      </c>
      <c r="I11" s="176" t="s">
        <v>18</v>
      </c>
      <c r="J11" s="454" t="s">
        <v>162</v>
      </c>
      <c r="K11" s="431" t="s">
        <v>64</v>
      </c>
      <c r="L11" s="176" t="s">
        <v>45</v>
      </c>
      <c r="M11" s="176"/>
      <c r="N11" s="565" t="s">
        <v>130</v>
      </c>
    </row>
    <row r="12" spans="1:14" x14ac:dyDescent="0.25">
      <c r="A12" s="195">
        <v>44746</v>
      </c>
      <c r="B12" s="196" t="s">
        <v>126</v>
      </c>
      <c r="C12" s="196" t="s">
        <v>127</v>
      </c>
      <c r="D12" s="197" t="s">
        <v>121</v>
      </c>
      <c r="E12" s="173">
        <v>6000</v>
      </c>
      <c r="F12" s="173"/>
      <c r="G12" s="335">
        <f t="shared" si="1"/>
        <v>30000</v>
      </c>
      <c r="H12" s="567" t="s">
        <v>123</v>
      </c>
      <c r="I12" s="176" t="s">
        <v>18</v>
      </c>
      <c r="J12" s="454" t="s">
        <v>162</v>
      </c>
      <c r="K12" s="431" t="s">
        <v>64</v>
      </c>
      <c r="L12" s="176" t="s">
        <v>45</v>
      </c>
      <c r="M12" s="176"/>
      <c r="N12" s="565" t="s">
        <v>147</v>
      </c>
    </row>
    <row r="13" spans="1:14" x14ac:dyDescent="0.25">
      <c r="A13" s="195">
        <v>44746</v>
      </c>
      <c r="B13" s="196" t="s">
        <v>126</v>
      </c>
      <c r="C13" s="196" t="s">
        <v>127</v>
      </c>
      <c r="D13" s="197" t="s">
        <v>121</v>
      </c>
      <c r="E13" s="191">
        <v>6000</v>
      </c>
      <c r="F13" s="173"/>
      <c r="G13" s="335">
        <f t="shared" si="1"/>
        <v>24000</v>
      </c>
      <c r="H13" s="567" t="s">
        <v>123</v>
      </c>
      <c r="I13" s="176" t="s">
        <v>18</v>
      </c>
      <c r="J13" s="454" t="s">
        <v>162</v>
      </c>
      <c r="K13" s="431" t="s">
        <v>64</v>
      </c>
      <c r="L13" s="176" t="s">
        <v>45</v>
      </c>
      <c r="M13" s="176"/>
      <c r="N13" s="565" t="s">
        <v>174</v>
      </c>
    </row>
    <row r="14" spans="1:14" x14ac:dyDescent="0.25">
      <c r="A14" s="195">
        <v>44746</v>
      </c>
      <c r="B14" s="196" t="s">
        <v>126</v>
      </c>
      <c r="C14" s="196" t="s">
        <v>127</v>
      </c>
      <c r="D14" s="197" t="s">
        <v>121</v>
      </c>
      <c r="E14" s="191">
        <v>2000</v>
      </c>
      <c r="F14" s="183"/>
      <c r="G14" s="335">
        <f t="shared" si="1"/>
        <v>22000</v>
      </c>
      <c r="H14" s="567" t="s">
        <v>123</v>
      </c>
      <c r="I14" s="207" t="s">
        <v>18</v>
      </c>
      <c r="J14" s="454" t="s">
        <v>162</v>
      </c>
      <c r="K14" s="211" t="s">
        <v>64</v>
      </c>
      <c r="L14" s="207" t="s">
        <v>45</v>
      </c>
      <c r="M14" s="207"/>
      <c r="N14" s="178" t="s">
        <v>175</v>
      </c>
    </row>
    <row r="15" spans="1:14" x14ac:dyDescent="0.25">
      <c r="A15" s="195">
        <v>44746</v>
      </c>
      <c r="B15" s="196" t="s">
        <v>126</v>
      </c>
      <c r="C15" s="196" t="s">
        <v>127</v>
      </c>
      <c r="D15" s="197" t="s">
        <v>121</v>
      </c>
      <c r="E15" s="191">
        <v>2000</v>
      </c>
      <c r="F15" s="173"/>
      <c r="G15" s="335">
        <f t="shared" si="0"/>
        <v>20000</v>
      </c>
      <c r="H15" s="567" t="s">
        <v>123</v>
      </c>
      <c r="I15" s="176" t="s">
        <v>18</v>
      </c>
      <c r="J15" s="454" t="s">
        <v>162</v>
      </c>
      <c r="K15" s="431" t="s">
        <v>64</v>
      </c>
      <c r="L15" s="176" t="s">
        <v>45</v>
      </c>
      <c r="M15" s="176"/>
      <c r="N15" s="178" t="s">
        <v>176</v>
      </c>
    </row>
    <row r="16" spans="1:14" x14ac:dyDescent="0.25">
      <c r="A16" s="195">
        <v>44746</v>
      </c>
      <c r="B16" s="196" t="s">
        <v>126</v>
      </c>
      <c r="C16" s="196" t="s">
        <v>127</v>
      </c>
      <c r="D16" s="197" t="s">
        <v>121</v>
      </c>
      <c r="E16" s="191">
        <v>4000</v>
      </c>
      <c r="F16" s="536"/>
      <c r="G16" s="335">
        <f t="shared" si="0"/>
        <v>16000</v>
      </c>
      <c r="H16" s="321" t="s">
        <v>123</v>
      </c>
      <c r="I16" s="176" t="s">
        <v>18</v>
      </c>
      <c r="J16" s="454" t="s">
        <v>162</v>
      </c>
      <c r="K16" s="431" t="s">
        <v>64</v>
      </c>
      <c r="L16" s="176" t="s">
        <v>45</v>
      </c>
      <c r="M16" s="176"/>
      <c r="N16" s="178" t="s">
        <v>131</v>
      </c>
    </row>
    <row r="17" spans="1:14" ht="15.75" customHeight="1" x14ac:dyDescent="0.25">
      <c r="A17" s="195">
        <v>44747</v>
      </c>
      <c r="B17" s="196" t="s">
        <v>128</v>
      </c>
      <c r="C17" s="196" t="s">
        <v>49</v>
      </c>
      <c r="D17" s="197" t="s">
        <v>121</v>
      </c>
      <c r="E17" s="202"/>
      <c r="F17" s="183">
        <v>-15000</v>
      </c>
      <c r="G17" s="335">
        <f t="shared" si="0"/>
        <v>1000</v>
      </c>
      <c r="H17" s="567" t="s">
        <v>123</v>
      </c>
      <c r="I17" s="176" t="s">
        <v>18</v>
      </c>
      <c r="J17" s="454" t="s">
        <v>162</v>
      </c>
      <c r="K17" s="431" t="s">
        <v>64</v>
      </c>
      <c r="L17" s="176" t="s">
        <v>45</v>
      </c>
      <c r="M17" s="176"/>
      <c r="N17" s="178"/>
    </row>
    <row r="18" spans="1:14" x14ac:dyDescent="0.25">
      <c r="A18" s="568">
        <v>44747</v>
      </c>
      <c r="B18" s="569" t="s">
        <v>116</v>
      </c>
      <c r="C18" s="569" t="s">
        <v>49</v>
      </c>
      <c r="D18" s="570" t="s">
        <v>121</v>
      </c>
      <c r="E18" s="578"/>
      <c r="F18" s="571">
        <v>10000</v>
      </c>
      <c r="G18" s="572">
        <f t="shared" si="0"/>
        <v>11000</v>
      </c>
      <c r="H18" s="573" t="s">
        <v>123</v>
      </c>
      <c r="I18" s="574" t="s">
        <v>18</v>
      </c>
      <c r="J18" s="575" t="s">
        <v>161</v>
      </c>
      <c r="K18" s="569" t="s">
        <v>64</v>
      </c>
      <c r="L18" s="574" t="s">
        <v>45</v>
      </c>
      <c r="M18" s="574"/>
      <c r="N18" s="582"/>
    </row>
    <row r="19" spans="1:14" x14ac:dyDescent="0.25">
      <c r="A19" s="539">
        <v>44747</v>
      </c>
      <c r="B19" s="196" t="s">
        <v>126</v>
      </c>
      <c r="C19" s="196" t="s">
        <v>127</v>
      </c>
      <c r="D19" s="197" t="s">
        <v>121</v>
      </c>
      <c r="E19" s="191">
        <v>5000</v>
      </c>
      <c r="F19" s="173"/>
      <c r="G19" s="335">
        <f t="shared" si="0"/>
        <v>6000</v>
      </c>
      <c r="H19" s="567" t="s">
        <v>123</v>
      </c>
      <c r="I19" s="176" t="s">
        <v>18</v>
      </c>
      <c r="J19" s="454" t="s">
        <v>161</v>
      </c>
      <c r="K19" s="431" t="s">
        <v>64</v>
      </c>
      <c r="L19" s="176" t="s">
        <v>45</v>
      </c>
      <c r="M19" s="176"/>
      <c r="N19" s="178" t="s">
        <v>143</v>
      </c>
    </row>
    <row r="20" spans="1:14" x14ac:dyDescent="0.25">
      <c r="A20" s="539">
        <v>44747</v>
      </c>
      <c r="B20" s="196" t="s">
        <v>126</v>
      </c>
      <c r="C20" s="196" t="s">
        <v>127</v>
      </c>
      <c r="D20" s="197" t="s">
        <v>121</v>
      </c>
      <c r="E20" s="191">
        <v>5000</v>
      </c>
      <c r="F20" s="173"/>
      <c r="G20" s="335">
        <f t="shared" si="0"/>
        <v>1000</v>
      </c>
      <c r="H20" s="321" t="s">
        <v>123</v>
      </c>
      <c r="I20" s="176" t="s">
        <v>18</v>
      </c>
      <c r="J20" s="454" t="s">
        <v>161</v>
      </c>
      <c r="K20" s="431" t="s">
        <v>64</v>
      </c>
      <c r="L20" s="176" t="s">
        <v>45</v>
      </c>
      <c r="M20" s="176"/>
      <c r="N20" s="178" t="s">
        <v>131</v>
      </c>
    </row>
    <row r="21" spans="1:14" x14ac:dyDescent="0.25">
      <c r="A21" s="568">
        <v>44748</v>
      </c>
      <c r="B21" s="569" t="s">
        <v>116</v>
      </c>
      <c r="C21" s="569" t="s">
        <v>49</v>
      </c>
      <c r="D21" s="591" t="s">
        <v>121</v>
      </c>
      <c r="E21" s="577"/>
      <c r="F21" s="571">
        <v>21000</v>
      </c>
      <c r="G21" s="572">
        <f t="shared" si="0"/>
        <v>22000</v>
      </c>
      <c r="H21" s="573" t="s">
        <v>123</v>
      </c>
      <c r="I21" s="574" t="s">
        <v>18</v>
      </c>
      <c r="J21" s="575" t="s">
        <v>201</v>
      </c>
      <c r="K21" s="569" t="s">
        <v>64</v>
      </c>
      <c r="L21" s="574" t="s">
        <v>45</v>
      </c>
      <c r="M21" s="574"/>
      <c r="N21" s="582"/>
    </row>
    <row r="22" spans="1:14" x14ac:dyDescent="0.25">
      <c r="A22" s="195">
        <v>44748</v>
      </c>
      <c r="B22" s="196" t="s">
        <v>126</v>
      </c>
      <c r="C22" s="196" t="s">
        <v>127</v>
      </c>
      <c r="D22" s="528" t="s">
        <v>121</v>
      </c>
      <c r="E22" s="191">
        <v>4000</v>
      </c>
      <c r="F22" s="173"/>
      <c r="G22" s="335">
        <f t="shared" si="0"/>
        <v>18000</v>
      </c>
      <c r="H22" s="567" t="s">
        <v>123</v>
      </c>
      <c r="I22" s="176" t="s">
        <v>18</v>
      </c>
      <c r="J22" s="454" t="s">
        <v>201</v>
      </c>
      <c r="K22" s="431" t="s">
        <v>64</v>
      </c>
      <c r="L22" s="176" t="s">
        <v>45</v>
      </c>
      <c r="M22" s="176"/>
      <c r="N22" s="178" t="s">
        <v>202</v>
      </c>
    </row>
    <row r="23" spans="1:14" x14ac:dyDescent="0.25">
      <c r="A23" s="195">
        <v>44748</v>
      </c>
      <c r="B23" s="196" t="s">
        <v>126</v>
      </c>
      <c r="C23" s="196" t="s">
        <v>127</v>
      </c>
      <c r="D23" s="528" t="s">
        <v>121</v>
      </c>
      <c r="E23" s="191">
        <v>4000</v>
      </c>
      <c r="F23" s="173"/>
      <c r="G23" s="335">
        <f t="shared" si="0"/>
        <v>14000</v>
      </c>
      <c r="H23" s="321" t="s">
        <v>123</v>
      </c>
      <c r="I23" s="176" t="s">
        <v>18</v>
      </c>
      <c r="J23" s="454" t="s">
        <v>201</v>
      </c>
      <c r="K23" s="431" t="s">
        <v>64</v>
      </c>
      <c r="L23" s="176" t="s">
        <v>45</v>
      </c>
      <c r="M23" s="176"/>
      <c r="N23" s="178" t="s">
        <v>203</v>
      </c>
    </row>
    <row r="24" spans="1:14" x14ac:dyDescent="0.25">
      <c r="A24" s="195">
        <v>44748</v>
      </c>
      <c r="B24" s="196" t="s">
        <v>126</v>
      </c>
      <c r="C24" s="196" t="s">
        <v>127</v>
      </c>
      <c r="D24" s="528" t="s">
        <v>121</v>
      </c>
      <c r="E24" s="191">
        <v>3000</v>
      </c>
      <c r="F24" s="173"/>
      <c r="G24" s="335">
        <f t="shared" si="0"/>
        <v>11000</v>
      </c>
      <c r="H24" s="567" t="s">
        <v>123</v>
      </c>
      <c r="I24" s="176" t="s">
        <v>18</v>
      </c>
      <c r="J24" s="454" t="s">
        <v>201</v>
      </c>
      <c r="K24" s="431" t="s">
        <v>64</v>
      </c>
      <c r="L24" s="176" t="s">
        <v>45</v>
      </c>
      <c r="M24" s="176"/>
      <c r="N24" s="178" t="s">
        <v>204</v>
      </c>
    </row>
    <row r="25" spans="1:14" x14ac:dyDescent="0.25">
      <c r="A25" s="195">
        <v>44748</v>
      </c>
      <c r="B25" s="196" t="s">
        <v>126</v>
      </c>
      <c r="C25" s="196" t="s">
        <v>127</v>
      </c>
      <c r="D25" s="528" t="s">
        <v>121</v>
      </c>
      <c r="E25" s="191">
        <v>5000</v>
      </c>
      <c r="F25" s="173"/>
      <c r="G25" s="335">
        <f t="shared" si="0"/>
        <v>6000</v>
      </c>
      <c r="H25" s="567" t="s">
        <v>123</v>
      </c>
      <c r="I25" s="176" t="s">
        <v>18</v>
      </c>
      <c r="J25" s="454" t="s">
        <v>201</v>
      </c>
      <c r="K25" s="431" t="s">
        <v>64</v>
      </c>
      <c r="L25" s="176" t="s">
        <v>45</v>
      </c>
      <c r="M25" s="176"/>
      <c r="N25" s="178" t="s">
        <v>205</v>
      </c>
    </row>
    <row r="26" spans="1:14" x14ac:dyDescent="0.25">
      <c r="A26" s="195">
        <v>44748</v>
      </c>
      <c r="B26" s="196" t="s">
        <v>126</v>
      </c>
      <c r="C26" s="196" t="s">
        <v>127</v>
      </c>
      <c r="D26" s="528" t="s">
        <v>121</v>
      </c>
      <c r="E26" s="183">
        <v>5000</v>
      </c>
      <c r="F26" s="173"/>
      <c r="G26" s="335">
        <f t="shared" si="0"/>
        <v>1000</v>
      </c>
      <c r="H26" s="567" t="s">
        <v>123</v>
      </c>
      <c r="I26" s="176" t="s">
        <v>18</v>
      </c>
      <c r="J26" s="454" t="s">
        <v>201</v>
      </c>
      <c r="K26" s="431" t="s">
        <v>64</v>
      </c>
      <c r="L26" s="176" t="s">
        <v>45</v>
      </c>
      <c r="M26" s="176"/>
      <c r="N26" s="178" t="s">
        <v>206</v>
      </c>
    </row>
    <row r="27" spans="1:14" x14ac:dyDescent="0.25">
      <c r="A27" s="195">
        <v>44749</v>
      </c>
      <c r="B27" s="196" t="s">
        <v>126</v>
      </c>
      <c r="C27" s="196" t="s">
        <v>127</v>
      </c>
      <c r="D27" s="528" t="s">
        <v>121</v>
      </c>
      <c r="E27" s="183">
        <v>8000</v>
      </c>
      <c r="F27" s="173"/>
      <c r="G27" s="335">
        <f t="shared" si="0"/>
        <v>-7000</v>
      </c>
      <c r="H27" s="567" t="s">
        <v>123</v>
      </c>
      <c r="I27" s="176" t="s">
        <v>18</v>
      </c>
      <c r="J27" s="454" t="s">
        <v>221</v>
      </c>
      <c r="K27" s="431" t="s">
        <v>64</v>
      </c>
      <c r="L27" s="176" t="s">
        <v>45</v>
      </c>
      <c r="M27" s="176"/>
      <c r="N27" s="178" t="s">
        <v>143</v>
      </c>
    </row>
    <row r="28" spans="1:14" x14ac:dyDescent="0.25">
      <c r="A28" s="195">
        <v>44749</v>
      </c>
      <c r="B28" s="206" t="s">
        <v>126</v>
      </c>
      <c r="C28" s="206" t="s">
        <v>127</v>
      </c>
      <c r="D28" s="537" t="s">
        <v>121</v>
      </c>
      <c r="E28" s="532">
        <v>7000</v>
      </c>
      <c r="F28" s="183"/>
      <c r="G28" s="334">
        <f t="shared" si="0"/>
        <v>-14000</v>
      </c>
      <c r="H28" s="567" t="s">
        <v>123</v>
      </c>
      <c r="I28" s="207" t="s">
        <v>18</v>
      </c>
      <c r="J28" s="454" t="s">
        <v>221</v>
      </c>
      <c r="K28" s="211" t="s">
        <v>64</v>
      </c>
      <c r="L28" s="207" t="s">
        <v>45</v>
      </c>
      <c r="M28" s="207"/>
      <c r="N28" s="538" t="s">
        <v>131</v>
      </c>
    </row>
    <row r="29" spans="1:14" x14ac:dyDescent="0.25">
      <c r="A29" s="568">
        <v>44750</v>
      </c>
      <c r="B29" s="581" t="s">
        <v>116</v>
      </c>
      <c r="C29" s="581" t="s">
        <v>49</v>
      </c>
      <c r="D29" s="592" t="s">
        <v>121</v>
      </c>
      <c r="E29" s="595"/>
      <c r="F29" s="578">
        <v>35000</v>
      </c>
      <c r="G29" s="593">
        <f t="shared" si="0"/>
        <v>21000</v>
      </c>
      <c r="H29" s="579" t="s">
        <v>123</v>
      </c>
      <c r="I29" s="580" t="s">
        <v>18</v>
      </c>
      <c r="J29" s="575" t="s">
        <v>221</v>
      </c>
      <c r="K29" s="581" t="s">
        <v>64</v>
      </c>
      <c r="L29" s="580" t="s">
        <v>45</v>
      </c>
      <c r="M29" s="580"/>
      <c r="N29" s="594"/>
    </row>
    <row r="30" spans="1:14" x14ac:dyDescent="0.25">
      <c r="A30" s="195">
        <v>44750</v>
      </c>
      <c r="B30" s="206" t="s">
        <v>126</v>
      </c>
      <c r="C30" s="206" t="s">
        <v>127</v>
      </c>
      <c r="D30" s="537" t="s">
        <v>121</v>
      </c>
      <c r="E30" s="532">
        <v>8000</v>
      </c>
      <c r="F30" s="183"/>
      <c r="G30" s="334">
        <f t="shared" si="0"/>
        <v>13000</v>
      </c>
      <c r="H30" s="210" t="s">
        <v>123</v>
      </c>
      <c r="I30" s="207" t="s">
        <v>18</v>
      </c>
      <c r="J30" s="454" t="s">
        <v>221</v>
      </c>
      <c r="K30" s="211" t="s">
        <v>64</v>
      </c>
      <c r="L30" s="207" t="s">
        <v>45</v>
      </c>
      <c r="M30" s="207"/>
      <c r="N30" s="538" t="s">
        <v>130</v>
      </c>
    </row>
    <row r="31" spans="1:14" ht="15.75" customHeight="1" x14ac:dyDescent="0.25">
      <c r="A31" s="195">
        <v>44750</v>
      </c>
      <c r="B31" s="206" t="s">
        <v>126</v>
      </c>
      <c r="C31" s="206" t="s">
        <v>127</v>
      </c>
      <c r="D31" s="537" t="s">
        <v>121</v>
      </c>
      <c r="E31" s="183">
        <v>7000</v>
      </c>
      <c r="F31" s="183"/>
      <c r="G31" s="334">
        <f t="shared" si="0"/>
        <v>6000</v>
      </c>
      <c r="H31" s="210" t="s">
        <v>123</v>
      </c>
      <c r="I31" s="207" t="s">
        <v>18</v>
      </c>
      <c r="J31" s="454" t="s">
        <v>221</v>
      </c>
      <c r="K31" s="211" t="s">
        <v>64</v>
      </c>
      <c r="L31" s="207" t="s">
        <v>45</v>
      </c>
      <c r="M31" s="207"/>
      <c r="N31" s="538" t="s">
        <v>206</v>
      </c>
    </row>
    <row r="32" spans="1:14" x14ac:dyDescent="0.25">
      <c r="A32" s="195">
        <v>44751</v>
      </c>
      <c r="B32" s="206" t="s">
        <v>128</v>
      </c>
      <c r="C32" s="206" t="s">
        <v>49</v>
      </c>
      <c r="D32" s="537" t="s">
        <v>121</v>
      </c>
      <c r="E32" s="183"/>
      <c r="F32" s="183">
        <v>-5000</v>
      </c>
      <c r="G32" s="334">
        <f t="shared" si="0"/>
        <v>1000</v>
      </c>
      <c r="H32" s="210" t="s">
        <v>123</v>
      </c>
      <c r="I32" s="207" t="s">
        <v>18</v>
      </c>
      <c r="J32" s="454" t="s">
        <v>221</v>
      </c>
      <c r="K32" s="211" t="s">
        <v>64</v>
      </c>
      <c r="L32" s="207" t="s">
        <v>45</v>
      </c>
      <c r="M32" s="207"/>
      <c r="N32" s="538"/>
    </row>
    <row r="33" spans="1:14" x14ac:dyDescent="0.25">
      <c r="A33" s="568">
        <v>44753</v>
      </c>
      <c r="B33" s="581" t="s">
        <v>116</v>
      </c>
      <c r="C33" s="581" t="s">
        <v>49</v>
      </c>
      <c r="D33" s="592" t="s">
        <v>121</v>
      </c>
      <c r="E33" s="578"/>
      <c r="F33" s="578">
        <v>20000</v>
      </c>
      <c r="G33" s="593">
        <f t="shared" si="0"/>
        <v>21000</v>
      </c>
      <c r="H33" s="579" t="s">
        <v>123</v>
      </c>
      <c r="I33" s="580" t="s">
        <v>18</v>
      </c>
      <c r="J33" s="575" t="s">
        <v>222</v>
      </c>
      <c r="K33" s="581" t="s">
        <v>64</v>
      </c>
      <c r="L33" s="580" t="s">
        <v>45</v>
      </c>
      <c r="M33" s="580"/>
      <c r="N33" s="594"/>
    </row>
    <row r="34" spans="1:14" x14ac:dyDescent="0.25">
      <c r="A34" s="195">
        <v>44753</v>
      </c>
      <c r="B34" s="206" t="s">
        <v>126</v>
      </c>
      <c r="C34" s="206" t="s">
        <v>127</v>
      </c>
      <c r="D34" s="537" t="s">
        <v>121</v>
      </c>
      <c r="E34" s="183">
        <v>8000</v>
      </c>
      <c r="F34" s="183"/>
      <c r="G34" s="334">
        <f t="shared" si="0"/>
        <v>13000</v>
      </c>
      <c r="H34" s="210" t="s">
        <v>123</v>
      </c>
      <c r="I34" s="207" t="s">
        <v>18</v>
      </c>
      <c r="J34" s="454" t="s">
        <v>222</v>
      </c>
      <c r="K34" s="211" t="s">
        <v>64</v>
      </c>
      <c r="L34" s="207" t="s">
        <v>45</v>
      </c>
      <c r="M34" s="207"/>
      <c r="N34" s="538" t="s">
        <v>143</v>
      </c>
    </row>
    <row r="35" spans="1:14" x14ac:dyDescent="0.25">
      <c r="A35" s="195">
        <v>44753</v>
      </c>
      <c r="B35" s="206" t="s">
        <v>126</v>
      </c>
      <c r="C35" s="206" t="s">
        <v>127</v>
      </c>
      <c r="D35" s="537" t="s">
        <v>121</v>
      </c>
      <c r="E35" s="191">
        <v>7000</v>
      </c>
      <c r="F35" s="173"/>
      <c r="G35" s="335">
        <f t="shared" si="0"/>
        <v>6000</v>
      </c>
      <c r="H35" s="567" t="s">
        <v>123</v>
      </c>
      <c r="I35" s="176" t="s">
        <v>18</v>
      </c>
      <c r="J35" s="454" t="s">
        <v>222</v>
      </c>
      <c r="K35" s="431" t="s">
        <v>64</v>
      </c>
      <c r="L35" s="176" t="s">
        <v>45</v>
      </c>
      <c r="M35" s="176"/>
      <c r="N35" s="178" t="s">
        <v>233</v>
      </c>
    </row>
    <row r="36" spans="1:14" x14ac:dyDescent="0.25">
      <c r="A36" s="195">
        <v>44754</v>
      </c>
      <c r="B36" s="178" t="s">
        <v>128</v>
      </c>
      <c r="C36" s="178" t="s">
        <v>49</v>
      </c>
      <c r="D36" s="537" t="s">
        <v>121</v>
      </c>
      <c r="E36" s="191"/>
      <c r="F36" s="173">
        <v>-5000</v>
      </c>
      <c r="G36" s="335">
        <f t="shared" si="0"/>
        <v>1000</v>
      </c>
      <c r="H36" s="567" t="s">
        <v>123</v>
      </c>
      <c r="I36" s="176" t="s">
        <v>18</v>
      </c>
      <c r="J36" s="454" t="s">
        <v>222</v>
      </c>
      <c r="K36" s="431" t="s">
        <v>64</v>
      </c>
      <c r="L36" s="176" t="s">
        <v>45</v>
      </c>
      <c r="M36" s="176"/>
      <c r="N36" s="178"/>
    </row>
    <row r="37" spans="1:14" x14ac:dyDescent="0.25">
      <c r="A37" s="568">
        <v>44754</v>
      </c>
      <c r="B37" s="582" t="s">
        <v>116</v>
      </c>
      <c r="C37" s="582" t="s">
        <v>49</v>
      </c>
      <c r="D37" s="584" t="s">
        <v>121</v>
      </c>
      <c r="E37" s="577"/>
      <c r="F37" s="571">
        <v>40000</v>
      </c>
      <c r="G37" s="572">
        <f t="shared" si="0"/>
        <v>41000</v>
      </c>
      <c r="H37" s="573" t="s">
        <v>123</v>
      </c>
      <c r="I37" s="574" t="s">
        <v>18</v>
      </c>
      <c r="J37" s="575" t="s">
        <v>234</v>
      </c>
      <c r="K37" s="569" t="s">
        <v>64</v>
      </c>
      <c r="L37" s="574" t="s">
        <v>45</v>
      </c>
      <c r="M37" s="574"/>
      <c r="N37" s="582"/>
    </row>
    <row r="38" spans="1:14" x14ac:dyDescent="0.25">
      <c r="A38" s="195">
        <v>44754</v>
      </c>
      <c r="B38" s="178" t="s">
        <v>126</v>
      </c>
      <c r="C38" s="178" t="s">
        <v>127</v>
      </c>
      <c r="D38" s="204" t="s">
        <v>121</v>
      </c>
      <c r="E38" s="191">
        <v>8000</v>
      </c>
      <c r="F38" s="173"/>
      <c r="G38" s="335">
        <f t="shared" si="0"/>
        <v>33000</v>
      </c>
      <c r="H38" s="567" t="s">
        <v>123</v>
      </c>
      <c r="I38" s="176" t="s">
        <v>18</v>
      </c>
      <c r="J38" s="454" t="s">
        <v>234</v>
      </c>
      <c r="K38" s="431" t="s">
        <v>64</v>
      </c>
      <c r="L38" s="176" t="s">
        <v>45</v>
      </c>
      <c r="M38" s="176"/>
      <c r="N38" s="178" t="s">
        <v>130</v>
      </c>
    </row>
    <row r="39" spans="1:14" x14ac:dyDescent="0.25">
      <c r="A39" s="195">
        <v>44754</v>
      </c>
      <c r="B39" s="178" t="s">
        <v>126</v>
      </c>
      <c r="C39" s="178" t="s">
        <v>127</v>
      </c>
      <c r="D39" s="204" t="s">
        <v>121</v>
      </c>
      <c r="E39" s="183">
        <v>7000</v>
      </c>
      <c r="F39" s="173"/>
      <c r="G39" s="335">
        <f>G38-E39+F39</f>
        <v>26000</v>
      </c>
      <c r="H39" s="567" t="s">
        <v>123</v>
      </c>
      <c r="I39" s="176" t="s">
        <v>18</v>
      </c>
      <c r="J39" s="454" t="s">
        <v>234</v>
      </c>
      <c r="K39" s="431" t="s">
        <v>64</v>
      </c>
      <c r="L39" s="176" t="s">
        <v>45</v>
      </c>
      <c r="M39" s="176"/>
      <c r="N39" s="178" t="s">
        <v>240</v>
      </c>
    </row>
    <row r="40" spans="1:14" x14ac:dyDescent="0.25">
      <c r="A40" s="195">
        <v>44754</v>
      </c>
      <c r="B40" s="178" t="s">
        <v>126</v>
      </c>
      <c r="C40" s="178" t="s">
        <v>127</v>
      </c>
      <c r="D40" s="204" t="s">
        <v>121</v>
      </c>
      <c r="E40" s="183">
        <v>8000</v>
      </c>
      <c r="F40" s="173"/>
      <c r="G40" s="335">
        <f t="shared" ref="G40:G55" si="2">G39-E40+F40</f>
        <v>18000</v>
      </c>
      <c r="H40" s="567" t="s">
        <v>123</v>
      </c>
      <c r="I40" s="176" t="s">
        <v>18</v>
      </c>
      <c r="J40" s="454" t="s">
        <v>234</v>
      </c>
      <c r="K40" s="431" t="s">
        <v>64</v>
      </c>
      <c r="L40" s="176" t="s">
        <v>45</v>
      </c>
      <c r="M40" s="176"/>
      <c r="N40" s="178" t="s">
        <v>241</v>
      </c>
    </row>
    <row r="41" spans="1:14" x14ac:dyDescent="0.25">
      <c r="A41" s="195">
        <v>44754</v>
      </c>
      <c r="B41" s="178" t="s">
        <v>126</v>
      </c>
      <c r="C41" s="178" t="s">
        <v>127</v>
      </c>
      <c r="D41" s="204" t="s">
        <v>121</v>
      </c>
      <c r="E41" s="183">
        <v>7000</v>
      </c>
      <c r="F41" s="173"/>
      <c r="G41" s="335">
        <f t="shared" si="2"/>
        <v>11000</v>
      </c>
      <c r="H41" s="567" t="s">
        <v>123</v>
      </c>
      <c r="I41" s="176" t="s">
        <v>18</v>
      </c>
      <c r="J41" s="454" t="s">
        <v>234</v>
      </c>
      <c r="K41" s="431" t="s">
        <v>64</v>
      </c>
      <c r="L41" s="176" t="s">
        <v>45</v>
      </c>
      <c r="M41" s="176"/>
      <c r="N41" s="178" t="s">
        <v>131</v>
      </c>
    </row>
    <row r="42" spans="1:14" x14ac:dyDescent="0.25">
      <c r="A42" s="195">
        <v>44755</v>
      </c>
      <c r="B42" s="178" t="s">
        <v>128</v>
      </c>
      <c r="C42" s="178" t="s">
        <v>49</v>
      </c>
      <c r="D42" s="204" t="s">
        <v>121</v>
      </c>
      <c r="E42" s="191"/>
      <c r="F42" s="173">
        <v>-10000</v>
      </c>
      <c r="G42" s="335">
        <f t="shared" si="2"/>
        <v>1000</v>
      </c>
      <c r="H42" s="567" t="s">
        <v>123</v>
      </c>
      <c r="I42" s="176" t="s">
        <v>18</v>
      </c>
      <c r="J42" s="454" t="s">
        <v>234</v>
      </c>
      <c r="K42" s="431" t="s">
        <v>64</v>
      </c>
      <c r="L42" s="176" t="s">
        <v>45</v>
      </c>
      <c r="M42" s="176"/>
      <c r="N42" s="178"/>
    </row>
    <row r="43" spans="1:14" x14ac:dyDescent="0.25">
      <c r="A43" s="195">
        <v>44755</v>
      </c>
      <c r="B43" s="196" t="s">
        <v>126</v>
      </c>
      <c r="C43" s="196" t="s">
        <v>127</v>
      </c>
      <c r="D43" s="197" t="s">
        <v>121</v>
      </c>
      <c r="E43" s="183">
        <v>5000</v>
      </c>
      <c r="F43" s="173"/>
      <c r="G43" s="335">
        <f t="shared" si="2"/>
        <v>-4000</v>
      </c>
      <c r="H43" s="321" t="s">
        <v>123</v>
      </c>
      <c r="I43" s="176" t="s">
        <v>18</v>
      </c>
      <c r="J43" s="454" t="s">
        <v>247</v>
      </c>
      <c r="K43" s="431" t="s">
        <v>64</v>
      </c>
      <c r="L43" s="176" t="s">
        <v>45</v>
      </c>
      <c r="M43" s="176"/>
      <c r="N43" s="178" t="s">
        <v>248</v>
      </c>
    </row>
    <row r="44" spans="1:14" x14ac:dyDescent="0.25">
      <c r="A44" s="195">
        <v>44755</v>
      </c>
      <c r="B44" s="196" t="s">
        <v>126</v>
      </c>
      <c r="C44" s="196" t="s">
        <v>127</v>
      </c>
      <c r="D44" s="197" t="s">
        <v>121</v>
      </c>
      <c r="E44" s="183">
        <v>3000</v>
      </c>
      <c r="F44" s="173"/>
      <c r="G44" s="335">
        <f t="shared" si="2"/>
        <v>-7000</v>
      </c>
      <c r="H44" s="567" t="s">
        <v>123</v>
      </c>
      <c r="I44" s="176" t="s">
        <v>18</v>
      </c>
      <c r="J44" s="454" t="s">
        <v>247</v>
      </c>
      <c r="K44" s="431" t="s">
        <v>64</v>
      </c>
      <c r="L44" s="176" t="s">
        <v>45</v>
      </c>
      <c r="M44" s="176"/>
      <c r="N44" s="178" t="s">
        <v>249</v>
      </c>
    </row>
    <row r="45" spans="1:14" x14ac:dyDescent="0.25">
      <c r="A45" s="195">
        <v>44755</v>
      </c>
      <c r="B45" s="196" t="s">
        <v>126</v>
      </c>
      <c r="C45" s="196" t="s">
        <v>127</v>
      </c>
      <c r="D45" s="197" t="s">
        <v>121</v>
      </c>
      <c r="E45" s="183">
        <v>5000</v>
      </c>
      <c r="F45" s="173"/>
      <c r="G45" s="335">
        <f t="shared" si="2"/>
        <v>-12000</v>
      </c>
      <c r="H45" s="567" t="s">
        <v>123</v>
      </c>
      <c r="I45" s="176" t="s">
        <v>18</v>
      </c>
      <c r="J45" s="454" t="s">
        <v>247</v>
      </c>
      <c r="K45" s="431" t="s">
        <v>64</v>
      </c>
      <c r="L45" s="176" t="s">
        <v>45</v>
      </c>
      <c r="M45" s="176"/>
      <c r="N45" s="178" t="s">
        <v>250</v>
      </c>
    </row>
    <row r="46" spans="1:14" x14ac:dyDescent="0.25">
      <c r="A46" s="195">
        <v>44755</v>
      </c>
      <c r="B46" s="196" t="s">
        <v>126</v>
      </c>
      <c r="C46" s="196" t="s">
        <v>127</v>
      </c>
      <c r="D46" s="197" t="s">
        <v>121</v>
      </c>
      <c r="E46" s="191">
        <v>5000</v>
      </c>
      <c r="F46" s="173"/>
      <c r="G46" s="335">
        <f t="shared" si="2"/>
        <v>-17000</v>
      </c>
      <c r="H46" s="321" t="s">
        <v>123</v>
      </c>
      <c r="I46" s="176" t="s">
        <v>18</v>
      </c>
      <c r="J46" s="454" t="s">
        <v>247</v>
      </c>
      <c r="K46" s="431" t="s">
        <v>64</v>
      </c>
      <c r="L46" s="176" t="s">
        <v>45</v>
      </c>
      <c r="M46" s="176"/>
      <c r="N46" s="178" t="s">
        <v>251</v>
      </c>
    </row>
    <row r="47" spans="1:14" x14ac:dyDescent="0.25">
      <c r="A47" s="195">
        <v>44755</v>
      </c>
      <c r="B47" s="196" t="s">
        <v>126</v>
      </c>
      <c r="C47" s="196" t="s">
        <v>127</v>
      </c>
      <c r="D47" s="197" t="s">
        <v>121</v>
      </c>
      <c r="E47" s="191">
        <v>6000</v>
      </c>
      <c r="F47" s="173"/>
      <c r="G47" s="335">
        <f t="shared" si="2"/>
        <v>-23000</v>
      </c>
      <c r="H47" s="567" t="s">
        <v>123</v>
      </c>
      <c r="I47" s="176" t="s">
        <v>18</v>
      </c>
      <c r="J47" s="454" t="s">
        <v>247</v>
      </c>
      <c r="K47" s="431" t="s">
        <v>64</v>
      </c>
      <c r="L47" s="176" t="s">
        <v>45</v>
      </c>
      <c r="M47" s="176"/>
      <c r="N47" s="178" t="s">
        <v>252</v>
      </c>
    </row>
    <row r="48" spans="1:14" x14ac:dyDescent="0.25">
      <c r="A48" s="195">
        <v>44755</v>
      </c>
      <c r="B48" s="196" t="s">
        <v>126</v>
      </c>
      <c r="C48" s="196" t="s">
        <v>127</v>
      </c>
      <c r="D48" s="197" t="s">
        <v>121</v>
      </c>
      <c r="E48" s="183">
        <v>7000</v>
      </c>
      <c r="F48" s="173"/>
      <c r="G48" s="335">
        <f t="shared" si="2"/>
        <v>-30000</v>
      </c>
      <c r="H48" s="567" t="s">
        <v>123</v>
      </c>
      <c r="I48" s="176" t="s">
        <v>18</v>
      </c>
      <c r="J48" s="454" t="s">
        <v>247</v>
      </c>
      <c r="K48" s="431" t="s">
        <v>64</v>
      </c>
      <c r="L48" s="176" t="s">
        <v>45</v>
      </c>
      <c r="M48" s="176"/>
      <c r="N48" s="178" t="s">
        <v>206</v>
      </c>
    </row>
    <row r="49" spans="1:14" x14ac:dyDescent="0.25">
      <c r="A49" s="568">
        <v>44391</v>
      </c>
      <c r="B49" s="569" t="s">
        <v>471</v>
      </c>
      <c r="C49" s="569" t="s">
        <v>49</v>
      </c>
      <c r="D49" s="591" t="s">
        <v>121</v>
      </c>
      <c r="E49" s="578"/>
      <c r="F49" s="571">
        <v>51000</v>
      </c>
      <c r="G49" s="572">
        <f t="shared" si="2"/>
        <v>21000</v>
      </c>
      <c r="H49" s="573" t="s">
        <v>123</v>
      </c>
      <c r="I49" s="574" t="s">
        <v>18</v>
      </c>
      <c r="J49" s="575" t="s">
        <v>247</v>
      </c>
      <c r="K49" s="569" t="s">
        <v>64</v>
      </c>
      <c r="L49" s="574" t="s">
        <v>45</v>
      </c>
      <c r="M49" s="574"/>
      <c r="N49" s="582"/>
    </row>
    <row r="50" spans="1:14" x14ac:dyDescent="0.25">
      <c r="A50" s="195">
        <v>44756</v>
      </c>
      <c r="B50" s="196" t="s">
        <v>126</v>
      </c>
      <c r="C50" s="196" t="s">
        <v>127</v>
      </c>
      <c r="D50" s="528" t="s">
        <v>121</v>
      </c>
      <c r="E50" s="183">
        <v>10000</v>
      </c>
      <c r="F50" s="173"/>
      <c r="G50" s="335">
        <f t="shared" si="2"/>
        <v>11000</v>
      </c>
      <c r="H50" s="567" t="s">
        <v>123</v>
      </c>
      <c r="I50" s="176" t="s">
        <v>18</v>
      </c>
      <c r="J50" s="454" t="s">
        <v>247</v>
      </c>
      <c r="K50" s="196" t="s">
        <v>64</v>
      </c>
      <c r="L50" s="176" t="s">
        <v>45</v>
      </c>
      <c r="M50" s="176"/>
      <c r="N50" s="178" t="s">
        <v>143</v>
      </c>
    </row>
    <row r="51" spans="1:14" x14ac:dyDescent="0.25">
      <c r="A51" s="195">
        <v>44756</v>
      </c>
      <c r="B51" s="196" t="s">
        <v>126</v>
      </c>
      <c r="C51" s="196" t="s">
        <v>127</v>
      </c>
      <c r="D51" s="528" t="s">
        <v>121</v>
      </c>
      <c r="E51" s="183">
        <v>10000</v>
      </c>
      <c r="F51" s="173"/>
      <c r="G51" s="335">
        <f t="shared" si="2"/>
        <v>1000</v>
      </c>
      <c r="H51" s="567" t="s">
        <v>123</v>
      </c>
      <c r="I51" s="176" t="s">
        <v>18</v>
      </c>
      <c r="J51" s="454" t="s">
        <v>247</v>
      </c>
      <c r="K51" s="196" t="s">
        <v>64</v>
      </c>
      <c r="L51" s="176" t="s">
        <v>45</v>
      </c>
      <c r="M51" s="176"/>
      <c r="N51" s="178" t="s">
        <v>233</v>
      </c>
    </row>
    <row r="52" spans="1:14" x14ac:dyDescent="0.25">
      <c r="A52" s="195">
        <v>44757</v>
      </c>
      <c r="B52" s="196" t="s">
        <v>128</v>
      </c>
      <c r="C52" s="196" t="s">
        <v>49</v>
      </c>
      <c r="D52" s="528" t="s">
        <v>121</v>
      </c>
      <c r="E52" s="183"/>
      <c r="F52" s="173">
        <v>-1000</v>
      </c>
      <c r="G52" s="335">
        <f t="shared" si="2"/>
        <v>0</v>
      </c>
      <c r="H52" s="567" t="s">
        <v>123</v>
      </c>
      <c r="I52" s="176" t="s">
        <v>18</v>
      </c>
      <c r="J52" s="454" t="s">
        <v>247</v>
      </c>
      <c r="K52" s="196" t="s">
        <v>64</v>
      </c>
      <c r="L52" s="176" t="s">
        <v>45</v>
      </c>
      <c r="M52" s="176"/>
      <c r="N52" s="178"/>
    </row>
    <row r="53" spans="1:14" x14ac:dyDescent="0.25">
      <c r="A53" s="568">
        <v>44768</v>
      </c>
      <c r="B53" s="582" t="s">
        <v>116</v>
      </c>
      <c r="C53" s="582" t="s">
        <v>49</v>
      </c>
      <c r="D53" s="584" t="s">
        <v>121</v>
      </c>
      <c r="E53" s="577"/>
      <c r="F53" s="571">
        <v>30000</v>
      </c>
      <c r="G53" s="572">
        <f t="shared" si="2"/>
        <v>30000</v>
      </c>
      <c r="H53" s="573" t="s">
        <v>123</v>
      </c>
      <c r="I53" s="574" t="s">
        <v>18</v>
      </c>
      <c r="J53" s="575" t="s">
        <v>370</v>
      </c>
      <c r="K53" s="569" t="s">
        <v>64</v>
      </c>
      <c r="L53" s="574" t="s">
        <v>45</v>
      </c>
      <c r="M53" s="574"/>
      <c r="N53" s="582"/>
    </row>
    <row r="54" spans="1:14" x14ac:dyDescent="0.25">
      <c r="A54" s="195">
        <v>44768</v>
      </c>
      <c r="B54" s="178" t="s">
        <v>126</v>
      </c>
      <c r="C54" s="178" t="s">
        <v>127</v>
      </c>
      <c r="D54" s="204" t="s">
        <v>121</v>
      </c>
      <c r="E54" s="191">
        <v>8000</v>
      </c>
      <c r="F54" s="173"/>
      <c r="G54" s="335">
        <f t="shared" si="2"/>
        <v>22000</v>
      </c>
      <c r="H54" s="567" t="s">
        <v>123</v>
      </c>
      <c r="I54" s="176" t="s">
        <v>18</v>
      </c>
      <c r="J54" s="454" t="s">
        <v>370</v>
      </c>
      <c r="K54" s="431" t="s">
        <v>64</v>
      </c>
      <c r="L54" s="176" t="s">
        <v>45</v>
      </c>
      <c r="M54" s="176"/>
      <c r="N54" s="178" t="s">
        <v>143</v>
      </c>
    </row>
    <row r="55" spans="1:14" ht="17.25" customHeight="1" x14ac:dyDescent="0.25">
      <c r="A55" s="195">
        <v>44768</v>
      </c>
      <c r="B55" s="178" t="s">
        <v>126</v>
      </c>
      <c r="C55" s="178" t="s">
        <v>127</v>
      </c>
      <c r="D55" s="204" t="s">
        <v>121</v>
      </c>
      <c r="E55" s="183">
        <v>6000</v>
      </c>
      <c r="F55" s="173"/>
      <c r="G55" s="335">
        <f t="shared" si="2"/>
        <v>16000</v>
      </c>
      <c r="H55" s="567" t="s">
        <v>123</v>
      </c>
      <c r="I55" s="176" t="s">
        <v>18</v>
      </c>
      <c r="J55" s="454" t="s">
        <v>370</v>
      </c>
      <c r="K55" s="431" t="s">
        <v>64</v>
      </c>
      <c r="L55" s="176" t="s">
        <v>45</v>
      </c>
      <c r="M55" s="176"/>
      <c r="N55" s="178" t="s">
        <v>369</v>
      </c>
    </row>
    <row r="56" spans="1:14" ht="17.25" customHeight="1" x14ac:dyDescent="0.25">
      <c r="A56" s="195">
        <v>44768</v>
      </c>
      <c r="B56" s="178" t="s">
        <v>126</v>
      </c>
      <c r="C56" s="178" t="s">
        <v>127</v>
      </c>
      <c r="D56" s="204" t="s">
        <v>121</v>
      </c>
      <c r="E56" s="183">
        <v>6000</v>
      </c>
      <c r="F56" s="173"/>
      <c r="G56" s="335">
        <f t="shared" si="0"/>
        <v>10000</v>
      </c>
      <c r="H56" s="567" t="s">
        <v>123</v>
      </c>
      <c r="I56" s="176" t="s">
        <v>18</v>
      </c>
      <c r="J56" s="454" t="s">
        <v>370</v>
      </c>
      <c r="K56" s="431" t="s">
        <v>64</v>
      </c>
      <c r="L56" s="176" t="s">
        <v>45</v>
      </c>
      <c r="M56" s="176"/>
      <c r="N56" s="178" t="s">
        <v>371</v>
      </c>
    </row>
    <row r="57" spans="1:14" ht="17.25" customHeight="1" x14ac:dyDescent="0.25">
      <c r="A57" s="568">
        <v>44769</v>
      </c>
      <c r="B57" s="582" t="s">
        <v>116</v>
      </c>
      <c r="C57" s="582" t="s">
        <v>49</v>
      </c>
      <c r="D57" s="584" t="s">
        <v>121</v>
      </c>
      <c r="E57" s="578"/>
      <c r="F57" s="571">
        <v>30000</v>
      </c>
      <c r="G57" s="572">
        <f t="shared" si="0"/>
        <v>40000</v>
      </c>
      <c r="H57" s="573" t="s">
        <v>123</v>
      </c>
      <c r="I57" s="574" t="s">
        <v>18</v>
      </c>
      <c r="J57" s="575" t="s">
        <v>398</v>
      </c>
      <c r="K57" s="569" t="s">
        <v>64</v>
      </c>
      <c r="L57" s="574" t="s">
        <v>45</v>
      </c>
      <c r="M57" s="574"/>
      <c r="N57" s="582"/>
    </row>
    <row r="58" spans="1:14" ht="17.25" customHeight="1" x14ac:dyDescent="0.25">
      <c r="A58" s="195">
        <v>44769</v>
      </c>
      <c r="B58" s="178" t="s">
        <v>126</v>
      </c>
      <c r="C58" s="178" t="s">
        <v>127</v>
      </c>
      <c r="D58" s="204" t="s">
        <v>121</v>
      </c>
      <c r="E58" s="183">
        <v>7000</v>
      </c>
      <c r="F58" s="173"/>
      <c r="G58" s="335">
        <f t="shared" si="0"/>
        <v>33000</v>
      </c>
      <c r="H58" s="567" t="s">
        <v>123</v>
      </c>
      <c r="I58" s="176" t="s">
        <v>18</v>
      </c>
      <c r="J58" s="454" t="s">
        <v>398</v>
      </c>
      <c r="K58" s="431" t="s">
        <v>64</v>
      </c>
      <c r="L58" s="176" t="s">
        <v>45</v>
      </c>
      <c r="M58" s="176"/>
      <c r="N58" s="178" t="s">
        <v>399</v>
      </c>
    </row>
    <row r="59" spans="1:14" ht="17.25" customHeight="1" x14ac:dyDescent="0.25">
      <c r="A59" s="195">
        <v>44769</v>
      </c>
      <c r="B59" s="178" t="s">
        <v>126</v>
      </c>
      <c r="C59" s="178" t="s">
        <v>127</v>
      </c>
      <c r="D59" s="204" t="s">
        <v>121</v>
      </c>
      <c r="E59" s="183">
        <v>10000</v>
      </c>
      <c r="F59" s="173"/>
      <c r="G59" s="335">
        <f t="shared" si="0"/>
        <v>23000</v>
      </c>
      <c r="H59" s="567" t="s">
        <v>123</v>
      </c>
      <c r="I59" s="176" t="s">
        <v>18</v>
      </c>
      <c r="J59" s="454" t="s">
        <v>398</v>
      </c>
      <c r="K59" s="431" t="s">
        <v>64</v>
      </c>
      <c r="L59" s="176" t="s">
        <v>45</v>
      </c>
      <c r="M59" s="176"/>
      <c r="N59" s="178" t="s">
        <v>400</v>
      </c>
    </row>
    <row r="60" spans="1:14" ht="17.25" customHeight="1" x14ac:dyDescent="0.25">
      <c r="A60" s="195">
        <v>44769</v>
      </c>
      <c r="B60" s="178" t="s">
        <v>126</v>
      </c>
      <c r="C60" s="178" t="s">
        <v>127</v>
      </c>
      <c r="D60" s="204" t="s">
        <v>121</v>
      </c>
      <c r="E60" s="183">
        <v>8000</v>
      </c>
      <c r="F60" s="173"/>
      <c r="G60" s="335">
        <f t="shared" si="0"/>
        <v>15000</v>
      </c>
      <c r="H60" s="567" t="s">
        <v>123</v>
      </c>
      <c r="I60" s="176" t="s">
        <v>18</v>
      </c>
      <c r="J60" s="454" t="s">
        <v>398</v>
      </c>
      <c r="K60" s="431" t="s">
        <v>64</v>
      </c>
      <c r="L60" s="176" t="s">
        <v>45</v>
      </c>
      <c r="M60" s="176"/>
      <c r="N60" s="178" t="s">
        <v>206</v>
      </c>
    </row>
    <row r="61" spans="1:14" ht="17.25" customHeight="1" x14ac:dyDescent="0.25">
      <c r="A61" s="568">
        <v>44770</v>
      </c>
      <c r="B61" s="582" t="s">
        <v>116</v>
      </c>
      <c r="C61" s="582" t="s">
        <v>49</v>
      </c>
      <c r="D61" s="584" t="s">
        <v>121</v>
      </c>
      <c r="E61" s="578"/>
      <c r="F61" s="571">
        <v>50000</v>
      </c>
      <c r="G61" s="572">
        <f t="shared" si="0"/>
        <v>65000</v>
      </c>
      <c r="H61" s="573" t="s">
        <v>123</v>
      </c>
      <c r="I61" s="574" t="s">
        <v>18</v>
      </c>
      <c r="J61" s="575" t="s">
        <v>401</v>
      </c>
      <c r="K61" s="569" t="s">
        <v>64</v>
      </c>
      <c r="L61" s="574" t="s">
        <v>45</v>
      </c>
      <c r="M61" s="574"/>
      <c r="N61" s="582"/>
    </row>
    <row r="62" spans="1:14" ht="17.25" customHeight="1" x14ac:dyDescent="0.25">
      <c r="A62" s="195">
        <v>44770</v>
      </c>
      <c r="B62" s="178" t="s">
        <v>126</v>
      </c>
      <c r="C62" s="178" t="s">
        <v>127</v>
      </c>
      <c r="D62" s="204" t="s">
        <v>121</v>
      </c>
      <c r="E62" s="183">
        <v>8000</v>
      </c>
      <c r="F62" s="173"/>
      <c r="G62" s="335">
        <f t="shared" si="0"/>
        <v>57000</v>
      </c>
      <c r="H62" s="567" t="s">
        <v>123</v>
      </c>
      <c r="I62" s="176" t="s">
        <v>18</v>
      </c>
      <c r="J62" s="454" t="s">
        <v>401</v>
      </c>
      <c r="K62" s="431" t="s">
        <v>64</v>
      </c>
      <c r="L62" s="176" t="s">
        <v>45</v>
      </c>
      <c r="M62" s="176"/>
      <c r="N62" s="178" t="s">
        <v>143</v>
      </c>
    </row>
    <row r="63" spans="1:14" x14ac:dyDescent="0.25">
      <c r="A63" s="195">
        <v>44770</v>
      </c>
      <c r="B63" s="178" t="s">
        <v>126</v>
      </c>
      <c r="C63" s="178" t="s">
        <v>127</v>
      </c>
      <c r="D63" s="204" t="s">
        <v>121</v>
      </c>
      <c r="E63" s="191">
        <v>10000</v>
      </c>
      <c r="F63" s="173"/>
      <c r="G63" s="335">
        <f t="shared" si="0"/>
        <v>47000</v>
      </c>
      <c r="H63" s="567" t="s">
        <v>123</v>
      </c>
      <c r="I63" s="176" t="s">
        <v>18</v>
      </c>
      <c r="J63" s="454" t="s">
        <v>401</v>
      </c>
      <c r="K63" s="431" t="s">
        <v>64</v>
      </c>
      <c r="L63" s="176" t="s">
        <v>45</v>
      </c>
      <c r="M63" s="176"/>
      <c r="N63" s="178" t="s">
        <v>402</v>
      </c>
    </row>
    <row r="64" spans="1:14" x14ac:dyDescent="0.25">
      <c r="A64" s="195">
        <v>44770</v>
      </c>
      <c r="B64" s="178" t="s">
        <v>126</v>
      </c>
      <c r="C64" s="178" t="s">
        <v>127</v>
      </c>
      <c r="D64" s="204" t="s">
        <v>121</v>
      </c>
      <c r="E64" s="191">
        <v>7000</v>
      </c>
      <c r="F64" s="173"/>
      <c r="G64" s="335">
        <f>G63-E64+F64</f>
        <v>40000</v>
      </c>
      <c r="H64" s="567" t="s">
        <v>123</v>
      </c>
      <c r="I64" s="176" t="s">
        <v>18</v>
      </c>
      <c r="J64" s="454" t="s">
        <v>401</v>
      </c>
      <c r="K64" s="431" t="s">
        <v>64</v>
      </c>
      <c r="L64" s="176" t="s">
        <v>45</v>
      </c>
      <c r="M64" s="176"/>
      <c r="N64" s="178" t="s">
        <v>403</v>
      </c>
    </row>
    <row r="65" spans="1:14" x14ac:dyDescent="0.25">
      <c r="A65" s="195">
        <v>44770</v>
      </c>
      <c r="B65" s="178" t="s">
        <v>126</v>
      </c>
      <c r="C65" s="178" t="s">
        <v>127</v>
      </c>
      <c r="D65" s="204" t="s">
        <v>121</v>
      </c>
      <c r="E65" s="191">
        <v>10000</v>
      </c>
      <c r="F65" s="173"/>
      <c r="G65" s="335">
        <f t="shared" si="0"/>
        <v>30000</v>
      </c>
      <c r="H65" s="567" t="s">
        <v>123</v>
      </c>
      <c r="I65" s="176" t="s">
        <v>18</v>
      </c>
      <c r="J65" s="454" t="s">
        <v>401</v>
      </c>
      <c r="K65" s="431" t="s">
        <v>64</v>
      </c>
      <c r="L65" s="176" t="s">
        <v>45</v>
      </c>
      <c r="M65" s="176"/>
      <c r="N65" s="178" t="s">
        <v>387</v>
      </c>
    </row>
    <row r="66" spans="1:14" x14ac:dyDescent="0.25">
      <c r="A66" s="195">
        <v>44770</v>
      </c>
      <c r="B66" s="178" t="s">
        <v>126</v>
      </c>
      <c r="C66" s="178" t="s">
        <v>127</v>
      </c>
      <c r="D66" s="204" t="s">
        <v>121</v>
      </c>
      <c r="E66" s="191">
        <v>8000</v>
      </c>
      <c r="F66" s="173"/>
      <c r="G66" s="335">
        <f t="shared" si="0"/>
        <v>22000</v>
      </c>
      <c r="H66" s="567" t="s">
        <v>123</v>
      </c>
      <c r="I66" s="176" t="s">
        <v>18</v>
      </c>
      <c r="J66" s="454" t="s">
        <v>401</v>
      </c>
      <c r="K66" s="431" t="s">
        <v>64</v>
      </c>
      <c r="L66" s="176" t="s">
        <v>45</v>
      </c>
      <c r="M66" s="176"/>
      <c r="N66" s="178" t="s">
        <v>131</v>
      </c>
    </row>
    <row r="67" spans="1:14" x14ac:dyDescent="0.25">
      <c r="A67" s="568">
        <v>44771</v>
      </c>
      <c r="B67" s="569" t="s">
        <v>116</v>
      </c>
      <c r="C67" s="569" t="s">
        <v>49</v>
      </c>
      <c r="D67" s="570" t="s">
        <v>121</v>
      </c>
      <c r="E67" s="578"/>
      <c r="F67" s="571">
        <v>50000</v>
      </c>
      <c r="G67" s="572">
        <f>G66-E67+F67</f>
        <v>72000</v>
      </c>
      <c r="H67" s="573" t="s">
        <v>123</v>
      </c>
      <c r="I67" s="574" t="s">
        <v>18</v>
      </c>
      <c r="J67" s="575" t="s">
        <v>427</v>
      </c>
      <c r="K67" s="569" t="s">
        <v>64</v>
      </c>
      <c r="L67" s="574" t="s">
        <v>45</v>
      </c>
      <c r="M67" s="574"/>
      <c r="N67" s="582"/>
    </row>
    <row r="68" spans="1:14" x14ac:dyDescent="0.25">
      <c r="A68" s="195">
        <v>44771</v>
      </c>
      <c r="B68" s="196" t="s">
        <v>126</v>
      </c>
      <c r="C68" s="196" t="s">
        <v>127</v>
      </c>
      <c r="D68" s="197" t="s">
        <v>121</v>
      </c>
      <c r="E68" s="183">
        <v>10000</v>
      </c>
      <c r="F68" s="173"/>
      <c r="G68" s="335">
        <f t="shared" ref="G68:G72" si="3">G67-E68+F68</f>
        <v>62000</v>
      </c>
      <c r="H68" s="567" t="s">
        <v>123</v>
      </c>
      <c r="I68" s="176" t="s">
        <v>18</v>
      </c>
      <c r="J68" s="454" t="s">
        <v>427</v>
      </c>
      <c r="K68" s="431" t="s">
        <v>64</v>
      </c>
      <c r="L68" s="176" t="s">
        <v>45</v>
      </c>
      <c r="M68" s="176"/>
      <c r="N68" s="178" t="s">
        <v>130</v>
      </c>
    </row>
    <row r="69" spans="1:14" x14ac:dyDescent="0.25">
      <c r="A69" s="195">
        <v>44771</v>
      </c>
      <c r="B69" s="196" t="s">
        <v>126</v>
      </c>
      <c r="C69" s="196" t="s">
        <v>127</v>
      </c>
      <c r="D69" s="197" t="s">
        <v>121</v>
      </c>
      <c r="E69" s="183">
        <v>10000</v>
      </c>
      <c r="F69" s="173"/>
      <c r="G69" s="335">
        <f t="shared" si="3"/>
        <v>52000</v>
      </c>
      <c r="H69" s="567" t="s">
        <v>123</v>
      </c>
      <c r="I69" s="176" t="s">
        <v>18</v>
      </c>
      <c r="J69" s="454" t="s">
        <v>427</v>
      </c>
      <c r="K69" s="431" t="s">
        <v>64</v>
      </c>
      <c r="L69" s="176" t="s">
        <v>45</v>
      </c>
      <c r="M69" s="176"/>
      <c r="N69" s="178" t="s">
        <v>428</v>
      </c>
    </row>
    <row r="70" spans="1:14" x14ac:dyDescent="0.25">
      <c r="A70" s="195">
        <v>44771</v>
      </c>
      <c r="B70" s="196" t="s">
        <v>126</v>
      </c>
      <c r="C70" s="196" t="s">
        <v>127</v>
      </c>
      <c r="D70" s="197" t="s">
        <v>121</v>
      </c>
      <c r="E70" s="183">
        <v>6000</v>
      </c>
      <c r="F70" s="173"/>
      <c r="G70" s="335">
        <f t="shared" si="3"/>
        <v>46000</v>
      </c>
      <c r="H70" s="567" t="s">
        <v>123</v>
      </c>
      <c r="I70" s="176" t="s">
        <v>18</v>
      </c>
      <c r="J70" s="454" t="s">
        <v>427</v>
      </c>
      <c r="K70" s="431" t="s">
        <v>64</v>
      </c>
      <c r="L70" s="176" t="s">
        <v>45</v>
      </c>
      <c r="M70" s="176"/>
      <c r="N70" s="178" t="s">
        <v>429</v>
      </c>
    </row>
    <row r="71" spans="1:14" x14ac:dyDescent="0.25">
      <c r="A71" s="195">
        <v>44771</v>
      </c>
      <c r="B71" s="196" t="s">
        <v>126</v>
      </c>
      <c r="C71" s="196" t="s">
        <v>127</v>
      </c>
      <c r="D71" s="197" t="s">
        <v>121</v>
      </c>
      <c r="E71" s="183">
        <v>10000</v>
      </c>
      <c r="F71" s="173"/>
      <c r="G71" s="335">
        <f t="shared" si="3"/>
        <v>36000</v>
      </c>
      <c r="H71" s="605" t="s">
        <v>123</v>
      </c>
      <c r="I71" s="176" t="s">
        <v>18</v>
      </c>
      <c r="J71" s="454" t="s">
        <v>427</v>
      </c>
      <c r="K71" s="431" t="s">
        <v>64</v>
      </c>
      <c r="L71" s="176" t="s">
        <v>45</v>
      </c>
      <c r="M71" s="176"/>
      <c r="N71" s="178" t="s">
        <v>426</v>
      </c>
    </row>
    <row r="72" spans="1:14" x14ac:dyDescent="0.25">
      <c r="A72" s="195">
        <v>44771</v>
      </c>
      <c r="B72" s="196" t="s">
        <v>126</v>
      </c>
      <c r="C72" s="196" t="s">
        <v>127</v>
      </c>
      <c r="D72" s="197" t="s">
        <v>121</v>
      </c>
      <c r="E72" s="183">
        <v>10000</v>
      </c>
      <c r="F72" s="173"/>
      <c r="G72" s="335">
        <f t="shared" si="3"/>
        <v>26000</v>
      </c>
      <c r="H72" s="605" t="s">
        <v>123</v>
      </c>
      <c r="I72" s="176" t="s">
        <v>18</v>
      </c>
      <c r="J72" s="454" t="s">
        <v>427</v>
      </c>
      <c r="K72" s="431" t="s">
        <v>64</v>
      </c>
      <c r="L72" s="176" t="s">
        <v>45</v>
      </c>
      <c r="M72" s="176"/>
      <c r="N72" s="178" t="s">
        <v>131</v>
      </c>
    </row>
    <row r="73" spans="1:14" x14ac:dyDescent="0.25">
      <c r="A73" s="568">
        <v>44772</v>
      </c>
      <c r="B73" s="569" t="s">
        <v>116</v>
      </c>
      <c r="C73" s="569" t="s">
        <v>49</v>
      </c>
      <c r="D73" s="570" t="s">
        <v>121</v>
      </c>
      <c r="E73" s="578"/>
      <c r="F73" s="571">
        <v>20000</v>
      </c>
      <c r="G73" s="572">
        <f t="shared" si="0"/>
        <v>46000</v>
      </c>
      <c r="H73" s="573" t="s">
        <v>123</v>
      </c>
      <c r="I73" s="574" t="s">
        <v>18</v>
      </c>
      <c r="J73" s="655" t="s">
        <v>449</v>
      </c>
      <c r="K73" s="569" t="s">
        <v>64</v>
      </c>
      <c r="L73" s="574" t="s">
        <v>45</v>
      </c>
      <c r="M73" s="574"/>
      <c r="N73" s="582"/>
    </row>
    <row r="74" spans="1:14" x14ac:dyDescent="0.25">
      <c r="A74" s="195">
        <v>44772</v>
      </c>
      <c r="B74" s="196" t="s">
        <v>126</v>
      </c>
      <c r="C74" s="196" t="s">
        <v>127</v>
      </c>
      <c r="D74" s="197" t="s">
        <v>121</v>
      </c>
      <c r="E74" s="173">
        <v>10000</v>
      </c>
      <c r="F74" s="173"/>
      <c r="G74" s="335">
        <f t="shared" si="0"/>
        <v>36000</v>
      </c>
      <c r="H74" s="605" t="s">
        <v>123</v>
      </c>
      <c r="I74" s="176" t="s">
        <v>18</v>
      </c>
      <c r="J74" s="454" t="s">
        <v>449</v>
      </c>
      <c r="K74" s="431" t="s">
        <v>64</v>
      </c>
      <c r="L74" s="176" t="s">
        <v>45</v>
      </c>
      <c r="M74" s="176"/>
      <c r="N74" s="178" t="s">
        <v>450</v>
      </c>
    </row>
    <row r="75" spans="1:14" x14ac:dyDescent="0.25">
      <c r="A75" s="195">
        <v>44772</v>
      </c>
      <c r="B75" s="178" t="s">
        <v>126</v>
      </c>
      <c r="C75" s="178" t="s">
        <v>127</v>
      </c>
      <c r="D75" s="204" t="s">
        <v>121</v>
      </c>
      <c r="E75" s="191">
        <v>10000</v>
      </c>
      <c r="F75" s="535"/>
      <c r="G75" s="335">
        <f t="shared" si="0"/>
        <v>26000</v>
      </c>
      <c r="H75" s="605" t="s">
        <v>123</v>
      </c>
      <c r="I75" s="176" t="s">
        <v>18</v>
      </c>
      <c r="J75" s="454" t="s">
        <v>449</v>
      </c>
      <c r="K75" s="431" t="s">
        <v>64</v>
      </c>
      <c r="L75" s="176" t="s">
        <v>45</v>
      </c>
      <c r="M75" s="176"/>
      <c r="N75" s="178" t="s">
        <v>143</v>
      </c>
    </row>
    <row r="76" spans="1:14" ht="15.75" thickBot="1" x14ac:dyDescent="0.3">
      <c r="A76" s="195">
        <v>44772</v>
      </c>
      <c r="B76" s="196" t="s">
        <v>451</v>
      </c>
      <c r="C76" s="196" t="s">
        <v>49</v>
      </c>
      <c r="D76" s="197" t="s">
        <v>121</v>
      </c>
      <c r="E76" s="185"/>
      <c r="F76" s="552">
        <v>5000</v>
      </c>
      <c r="G76" s="597">
        <f t="shared" si="0"/>
        <v>31000</v>
      </c>
      <c r="H76" s="605" t="s">
        <v>123</v>
      </c>
      <c r="I76" s="176" t="s">
        <v>18</v>
      </c>
      <c r="J76" s="454" t="s">
        <v>449</v>
      </c>
      <c r="K76" s="431" t="s">
        <v>64</v>
      </c>
      <c r="L76" s="176" t="s">
        <v>45</v>
      </c>
      <c r="M76" s="176"/>
      <c r="N76" s="178"/>
    </row>
    <row r="77" spans="1:14" ht="15.75" thickBot="1" x14ac:dyDescent="0.3">
      <c r="A77" s="195"/>
      <c r="B77" s="178"/>
      <c r="C77" s="178"/>
      <c r="D77" s="204"/>
      <c r="E77" s="657">
        <f>SUM(E4:E76)</f>
        <v>356000</v>
      </c>
      <c r="F77" s="658">
        <f>SUM(F4:F76)+G4</f>
        <v>387000</v>
      </c>
      <c r="G77" s="555">
        <f>F77-E77</f>
        <v>31000</v>
      </c>
      <c r="H77" s="213"/>
      <c r="I77" s="176"/>
      <c r="J77" s="656"/>
      <c r="K77" s="431"/>
      <c r="L77" s="176"/>
      <c r="M77" s="176"/>
      <c r="N77" s="178"/>
    </row>
    <row r="78" spans="1:14" x14ac:dyDescent="0.25">
      <c r="A78" s="195"/>
      <c r="B78" s="178"/>
      <c r="C78" s="178"/>
      <c r="D78" s="204"/>
      <c r="E78" s="645"/>
      <c r="F78" s="535"/>
      <c r="G78" s="553"/>
      <c r="H78" s="321"/>
      <c r="I78" s="176"/>
      <c r="J78" s="656"/>
      <c r="K78" s="431"/>
      <c r="L78" s="176"/>
      <c r="M78" s="176"/>
      <c r="N78" s="178"/>
    </row>
    <row r="79" spans="1:14" x14ac:dyDescent="0.25">
      <c r="A79" s="195"/>
      <c r="B79" s="178"/>
      <c r="C79" s="178"/>
      <c r="D79" s="204"/>
      <c r="E79" s="191"/>
      <c r="F79" s="427"/>
      <c r="G79" s="335"/>
      <c r="H79" s="321"/>
      <c r="I79" s="176"/>
      <c r="J79" s="656"/>
      <c r="K79" s="431"/>
      <c r="L79" s="176"/>
      <c r="M79" s="176"/>
      <c r="N79" s="178"/>
    </row>
    <row r="80" spans="1:14" x14ac:dyDescent="0.25">
      <c r="A80" s="195"/>
      <c r="B80" s="178"/>
      <c r="C80" s="178"/>
      <c r="D80" s="204"/>
      <c r="E80" s="191"/>
      <c r="F80" s="427"/>
      <c r="G80" s="335"/>
      <c r="H80" s="321"/>
      <c r="I80" s="176"/>
      <c r="J80" s="656"/>
      <c r="K80" s="431"/>
      <c r="L80" s="176"/>
      <c r="M80" s="176"/>
      <c r="N80" s="178"/>
    </row>
    <row r="81" spans="1:14" x14ac:dyDescent="0.25">
      <c r="A81" s="181"/>
      <c r="B81" s="178"/>
      <c r="C81" s="178"/>
      <c r="D81" s="204"/>
      <c r="E81" s="191"/>
      <c r="F81" s="427"/>
      <c r="G81" s="335"/>
      <c r="H81" s="321"/>
      <c r="I81" s="176"/>
      <c r="J81" s="656"/>
      <c r="K81" s="431"/>
      <c r="L81" s="176"/>
      <c r="M81" s="176"/>
      <c r="N81" s="178"/>
    </row>
    <row r="82" spans="1:14" x14ac:dyDescent="0.25">
      <c r="A82" s="181"/>
      <c r="B82" s="176"/>
      <c r="C82" s="176"/>
      <c r="D82" s="188"/>
      <c r="E82" s="427"/>
      <c r="F82" s="427"/>
      <c r="G82" s="335"/>
      <c r="H82" s="321"/>
      <c r="I82" s="176"/>
      <c r="J82" s="656"/>
      <c r="K82" s="431"/>
      <c r="L82" s="176"/>
      <c r="M82" s="176"/>
      <c r="N82" s="178"/>
    </row>
    <row r="83" spans="1:14" x14ac:dyDescent="0.25">
      <c r="A83" s="181"/>
      <c r="B83" s="176"/>
      <c r="C83" s="176"/>
      <c r="D83" s="188"/>
      <c r="E83" s="191"/>
      <c r="F83" s="427"/>
      <c r="G83" s="335"/>
      <c r="H83" s="321"/>
      <c r="I83" s="176"/>
      <c r="J83" s="656"/>
      <c r="K83" s="431"/>
      <c r="L83" s="176"/>
      <c r="M83" s="176"/>
      <c r="N83" s="178"/>
    </row>
    <row r="84" spans="1:14" x14ac:dyDescent="0.25">
      <c r="A84" s="181"/>
      <c r="B84" s="176"/>
      <c r="C84" s="176"/>
      <c r="D84" s="188"/>
      <c r="E84" s="191"/>
      <c r="F84" s="427"/>
      <c r="G84" s="335"/>
      <c r="H84" s="321"/>
      <c r="I84" s="176"/>
      <c r="J84" s="656"/>
      <c r="K84" s="431"/>
      <c r="L84" s="176"/>
      <c r="M84" s="176"/>
      <c r="N84" s="178"/>
    </row>
    <row r="85" spans="1:14" x14ac:dyDescent="0.25">
      <c r="A85" s="181"/>
      <c r="B85" s="176"/>
      <c r="C85" s="176"/>
      <c r="D85" s="188"/>
      <c r="E85" s="427"/>
      <c r="F85" s="427"/>
      <c r="G85" s="335"/>
      <c r="H85" s="321"/>
      <c r="I85" s="176"/>
      <c r="J85" s="656"/>
      <c r="K85" s="431"/>
      <c r="L85" s="176"/>
      <c r="M85" s="176"/>
      <c r="N85" s="178"/>
    </row>
    <row r="86" spans="1:14" x14ac:dyDescent="0.25">
      <c r="A86" s="181"/>
      <c r="B86" s="176"/>
      <c r="C86" s="176"/>
      <c r="D86" s="188"/>
      <c r="E86" s="427"/>
      <c r="F86" s="427"/>
      <c r="G86" s="335"/>
      <c r="H86" s="321"/>
      <c r="I86" s="176"/>
      <c r="J86" s="656"/>
      <c r="K86" s="431"/>
      <c r="L86" s="176"/>
      <c r="M86" s="176"/>
      <c r="N86" s="178"/>
    </row>
    <row r="87" spans="1:14" x14ac:dyDescent="0.25">
      <c r="A87" s="181"/>
      <c r="B87" s="176"/>
      <c r="C87" s="176"/>
      <c r="D87" s="188"/>
      <c r="E87" s="427"/>
      <c r="F87" s="427"/>
      <c r="G87" s="335"/>
      <c r="H87" s="321"/>
      <c r="I87" s="176"/>
      <c r="J87" s="178"/>
      <c r="K87" s="431"/>
      <c r="L87" s="176"/>
      <c r="M87" s="176"/>
      <c r="N87" s="178"/>
    </row>
    <row r="88" spans="1:14" x14ac:dyDescent="0.25">
      <c r="A88" s="181"/>
      <c r="B88" s="176"/>
      <c r="C88" s="176"/>
      <c r="D88" s="188"/>
      <c r="E88" s="427"/>
      <c r="F88" s="427"/>
      <c r="G88" s="335"/>
      <c r="H88" s="321"/>
      <c r="I88" s="176"/>
      <c r="J88" s="178"/>
      <c r="K88" s="431"/>
      <c r="L88" s="176"/>
      <c r="M88" s="176"/>
      <c r="N88" s="178"/>
    </row>
    <row r="89" spans="1:14" x14ac:dyDescent="0.25">
      <c r="A89" s="181"/>
      <c r="B89" s="176"/>
      <c r="C89" s="176"/>
      <c r="D89" s="188"/>
      <c r="E89" s="427"/>
      <c r="F89" s="427"/>
      <c r="G89" s="335"/>
      <c r="H89" s="321"/>
      <c r="I89" s="176"/>
      <c r="J89" s="178"/>
      <c r="K89" s="431"/>
      <c r="L89" s="176"/>
      <c r="M89" s="176"/>
      <c r="N89" s="178"/>
    </row>
    <row r="90" spans="1:14" x14ac:dyDescent="0.25">
      <c r="A90" s="181"/>
      <c r="B90" s="176"/>
      <c r="C90" s="176"/>
      <c r="D90" s="188"/>
      <c r="E90" s="427"/>
      <c r="F90" s="427"/>
      <c r="G90" s="335"/>
      <c r="H90" s="321"/>
      <c r="I90" s="176"/>
      <c r="J90" s="178"/>
      <c r="K90" s="431"/>
      <c r="L90" s="176"/>
      <c r="M90" s="176"/>
      <c r="N90" s="178"/>
    </row>
    <row r="91" spans="1:14" x14ac:dyDescent="0.25">
      <c r="A91" s="181"/>
      <c r="B91" s="176"/>
      <c r="C91" s="176"/>
      <c r="D91" s="188"/>
      <c r="E91" s="427"/>
      <c r="F91" s="427"/>
      <c r="G91" s="335"/>
      <c r="H91" s="321"/>
      <c r="I91" s="176"/>
      <c r="J91" s="178"/>
      <c r="K91" s="431"/>
      <c r="L91" s="176"/>
      <c r="M91" s="176"/>
      <c r="N91" s="178"/>
    </row>
    <row r="92" spans="1:14" x14ac:dyDescent="0.25">
      <c r="A92" s="181"/>
      <c r="B92" s="176"/>
      <c r="C92" s="176"/>
      <c r="D92" s="188"/>
      <c r="E92" s="427"/>
      <c r="F92" s="427"/>
      <c r="G92" s="335"/>
      <c r="H92" s="321"/>
      <c r="I92" s="176"/>
      <c r="J92" s="178"/>
      <c r="K92" s="431"/>
      <c r="L92" s="176"/>
      <c r="M92" s="176"/>
      <c r="N92" s="178"/>
    </row>
    <row r="93" spans="1:14" x14ac:dyDescent="0.25">
      <c r="A93" s="181"/>
      <c r="B93" s="176"/>
      <c r="C93" s="176"/>
      <c r="D93" s="188"/>
      <c r="E93" s="427"/>
      <c r="F93" s="427"/>
      <c r="G93" s="335"/>
      <c r="H93" s="321"/>
      <c r="I93" s="176"/>
      <c r="J93" s="178"/>
      <c r="K93" s="431"/>
      <c r="L93" s="176"/>
      <c r="M93" s="176"/>
      <c r="N93" s="178"/>
    </row>
    <row r="94" spans="1:14" x14ac:dyDescent="0.25">
      <c r="A94" s="181"/>
      <c r="B94" s="176"/>
      <c r="C94" s="176"/>
      <c r="D94" s="188"/>
      <c r="E94" s="427"/>
      <c r="F94" s="427"/>
      <c r="G94" s="335"/>
      <c r="H94" s="321"/>
      <c r="I94" s="176"/>
      <c r="J94" s="178"/>
      <c r="K94" s="431"/>
      <c r="L94" s="176"/>
      <c r="M94" s="176"/>
      <c r="N94" s="178"/>
    </row>
    <row r="95" spans="1:14" x14ac:dyDescent="0.25">
      <c r="A95" s="181"/>
      <c r="B95" s="176"/>
      <c r="C95" s="176"/>
      <c r="D95" s="188"/>
      <c r="E95" s="427"/>
      <c r="F95" s="427"/>
      <c r="G95" s="335"/>
      <c r="H95" s="321"/>
      <c r="I95" s="176"/>
      <c r="J95" s="178"/>
      <c r="K95" s="431"/>
      <c r="L95" s="176"/>
      <c r="M95" s="176"/>
      <c r="N95" s="178"/>
    </row>
    <row r="96" spans="1:14" x14ac:dyDescent="0.25">
      <c r="A96" s="195"/>
      <c r="B96" s="176"/>
      <c r="C96" s="176"/>
      <c r="D96" s="188"/>
      <c r="E96" s="191"/>
      <c r="F96" s="557"/>
      <c r="G96" s="335"/>
      <c r="H96" s="321"/>
      <c r="I96" s="176"/>
      <c r="J96" s="178"/>
      <c r="K96" s="431"/>
      <c r="L96" s="176"/>
      <c r="M96" s="176"/>
      <c r="N96" s="178"/>
    </row>
    <row r="97" spans="1:14" x14ac:dyDescent="0.25">
      <c r="A97" s="195"/>
      <c r="B97" s="178"/>
      <c r="C97" s="178"/>
      <c r="D97" s="204"/>
      <c r="E97" s="191"/>
      <c r="F97" s="427"/>
      <c r="G97" s="335"/>
      <c r="H97" s="321"/>
      <c r="I97" s="176"/>
      <c r="J97" s="178"/>
      <c r="K97" s="431"/>
      <c r="L97" s="176"/>
      <c r="M97" s="176"/>
      <c r="N97" s="178"/>
    </row>
    <row r="98" spans="1:14" x14ac:dyDescent="0.25">
      <c r="A98" s="195"/>
      <c r="B98" s="178"/>
      <c r="C98" s="178"/>
      <c r="D98" s="204"/>
      <c r="E98" s="191"/>
      <c r="F98" s="427"/>
      <c r="G98" s="335"/>
      <c r="H98" s="321"/>
      <c r="I98" s="176"/>
      <c r="J98" s="178"/>
      <c r="K98" s="431"/>
      <c r="L98" s="176"/>
      <c r="M98" s="176"/>
      <c r="N98" s="178"/>
    </row>
    <row r="99" spans="1:14" x14ac:dyDescent="0.25">
      <c r="A99" s="195"/>
      <c r="B99" s="178"/>
      <c r="C99" s="178"/>
      <c r="D99" s="204"/>
      <c r="E99" s="191"/>
      <c r="F99" s="427"/>
      <c r="G99" s="335"/>
      <c r="H99" s="321"/>
      <c r="I99" s="176"/>
      <c r="J99" s="178"/>
      <c r="K99" s="431"/>
      <c r="L99" s="176"/>
      <c r="M99" s="176"/>
      <c r="N99" s="178"/>
    </row>
    <row r="100" spans="1:14" x14ac:dyDescent="0.25">
      <c r="A100" s="195"/>
      <c r="B100" s="178"/>
      <c r="C100" s="178"/>
      <c r="D100" s="204"/>
      <c r="E100" s="191"/>
      <c r="F100" s="427"/>
      <c r="G100" s="335"/>
      <c r="H100" s="321"/>
      <c r="I100" s="176"/>
      <c r="J100" s="178"/>
      <c r="K100" s="431"/>
      <c r="L100" s="176"/>
      <c r="M100" s="176"/>
      <c r="N100" s="178"/>
    </row>
    <row r="101" spans="1:14" x14ac:dyDescent="0.25">
      <c r="A101" s="195"/>
      <c r="B101" s="178"/>
      <c r="C101" s="178"/>
      <c r="D101" s="204"/>
      <c r="E101" s="191"/>
      <c r="F101" s="427"/>
      <c r="G101" s="335"/>
      <c r="H101" s="321"/>
      <c r="I101" s="176"/>
      <c r="J101" s="178"/>
      <c r="K101" s="431"/>
      <c r="L101" s="176"/>
      <c r="M101" s="176"/>
      <c r="N101" s="178"/>
    </row>
    <row r="102" spans="1:14" x14ac:dyDescent="0.25">
      <c r="A102" s="195"/>
      <c r="B102" s="178"/>
      <c r="C102" s="178"/>
      <c r="D102" s="204"/>
      <c r="E102" s="191"/>
      <c r="F102" s="427"/>
      <c r="G102" s="335"/>
      <c r="H102" s="321"/>
      <c r="I102" s="176"/>
      <c r="J102" s="178"/>
      <c r="K102" s="431"/>
      <c r="L102" s="176"/>
      <c r="M102" s="176"/>
      <c r="N102" s="178"/>
    </row>
    <row r="103" spans="1:14" x14ac:dyDescent="0.25">
      <c r="A103" s="195"/>
      <c r="B103" s="178"/>
      <c r="C103" s="178"/>
      <c r="D103" s="204"/>
      <c r="E103" s="191"/>
      <c r="F103" s="427"/>
      <c r="G103" s="335"/>
      <c r="H103" s="321"/>
      <c r="I103" s="176"/>
      <c r="J103" s="178"/>
      <c r="K103" s="431"/>
      <c r="L103" s="176"/>
      <c r="M103" s="176"/>
      <c r="N103" s="178"/>
    </row>
    <row r="104" spans="1:14" x14ac:dyDescent="0.25">
      <c r="A104" s="195"/>
      <c r="B104" s="178"/>
      <c r="C104" s="178"/>
      <c r="D104" s="204"/>
      <c r="E104" s="191"/>
      <c r="F104" s="427"/>
      <c r="G104" s="335"/>
      <c r="H104" s="321"/>
      <c r="I104" s="176"/>
      <c r="J104" s="178"/>
      <c r="K104" s="431"/>
      <c r="L104" s="176"/>
      <c r="M104" s="176"/>
      <c r="N104" s="178"/>
    </row>
    <row r="105" spans="1:14" x14ac:dyDescent="0.25">
      <c r="A105" s="195"/>
      <c r="B105" s="178"/>
      <c r="C105" s="178"/>
      <c r="D105" s="204"/>
      <c r="E105" s="191"/>
      <c r="F105" s="427"/>
      <c r="G105" s="335"/>
      <c r="H105" s="321"/>
      <c r="I105" s="176"/>
      <c r="J105" s="178"/>
      <c r="K105" s="431"/>
      <c r="L105" s="176"/>
      <c r="M105" s="176"/>
      <c r="N105" s="178"/>
    </row>
    <row r="106" spans="1:14" x14ac:dyDescent="0.25">
      <c r="A106" s="195"/>
      <c r="B106" s="178"/>
      <c r="C106" s="178"/>
      <c r="D106" s="204"/>
      <c r="E106" s="191"/>
      <c r="F106" s="427"/>
      <c r="G106" s="335"/>
      <c r="H106" s="321"/>
      <c r="I106" s="176"/>
      <c r="J106" s="178"/>
      <c r="K106" s="431"/>
      <c r="L106" s="176"/>
      <c r="M106" s="176"/>
      <c r="N106" s="178"/>
    </row>
    <row r="107" spans="1:14" x14ac:dyDescent="0.25">
      <c r="A107" s="195"/>
      <c r="B107" s="178"/>
      <c r="C107" s="178"/>
      <c r="D107" s="204"/>
      <c r="E107" s="191"/>
      <c r="F107" s="427"/>
      <c r="G107" s="335"/>
      <c r="H107" s="321"/>
      <c r="I107" s="176"/>
      <c r="J107" s="178"/>
      <c r="K107" s="431"/>
      <c r="L107" s="176"/>
      <c r="M107" s="176"/>
      <c r="N107" s="178"/>
    </row>
    <row r="108" spans="1:14" x14ac:dyDescent="0.25">
      <c r="A108" s="195"/>
      <c r="B108" s="178"/>
      <c r="C108" s="178"/>
      <c r="D108" s="204"/>
      <c r="E108" s="191"/>
      <c r="F108" s="427"/>
      <c r="G108" s="335"/>
      <c r="H108" s="321"/>
      <c r="I108" s="176"/>
      <c r="J108" s="178"/>
      <c r="K108" s="431"/>
      <c r="L108" s="176"/>
      <c r="M108" s="176"/>
      <c r="N108" s="178"/>
    </row>
    <row r="109" spans="1:14" x14ac:dyDescent="0.25">
      <c r="A109" s="195"/>
      <c r="B109" s="176"/>
      <c r="C109" s="176"/>
      <c r="D109" s="188"/>
      <c r="E109" s="427"/>
      <c r="F109" s="427"/>
      <c r="G109" s="335"/>
      <c r="H109" s="321"/>
      <c r="I109" s="176"/>
      <c r="J109" s="178"/>
      <c r="K109" s="431"/>
      <c r="L109" s="176"/>
      <c r="M109" s="176"/>
      <c r="N109" s="178"/>
    </row>
    <row r="110" spans="1:14" x14ac:dyDescent="0.25">
      <c r="A110" s="195"/>
      <c r="B110" s="176"/>
      <c r="C110" s="176"/>
      <c r="D110" s="188"/>
      <c r="E110" s="427"/>
      <c r="F110" s="427"/>
      <c r="G110" s="335"/>
      <c r="H110" s="321"/>
      <c r="I110" s="176"/>
      <c r="J110" s="178"/>
      <c r="K110" s="431"/>
      <c r="L110" s="176"/>
      <c r="M110" s="176"/>
      <c r="N110" s="178"/>
    </row>
    <row r="111" spans="1:14" x14ac:dyDescent="0.25">
      <c r="A111" s="195"/>
      <c r="B111" s="176"/>
      <c r="C111" s="176"/>
      <c r="D111" s="188"/>
      <c r="E111" s="427"/>
      <c r="F111" s="427"/>
      <c r="G111" s="335"/>
      <c r="H111" s="321"/>
      <c r="I111" s="176"/>
      <c r="J111" s="178"/>
      <c r="K111" s="431"/>
      <c r="L111" s="176"/>
      <c r="M111" s="176"/>
      <c r="N111" s="178"/>
    </row>
    <row r="112" spans="1:14" x14ac:dyDescent="0.25">
      <c r="A112" s="195"/>
      <c r="B112" s="176"/>
      <c r="C112" s="176"/>
      <c r="D112" s="188"/>
      <c r="E112" s="427"/>
      <c r="F112" s="427"/>
      <c r="G112" s="335"/>
      <c r="H112" s="321"/>
      <c r="I112" s="176"/>
      <c r="J112" s="178"/>
      <c r="K112" s="431"/>
      <c r="L112" s="176"/>
      <c r="M112" s="176"/>
      <c r="N112" s="178"/>
    </row>
    <row r="113" spans="1:14" x14ac:dyDescent="0.25">
      <c r="A113" s="195"/>
      <c r="B113" s="176"/>
      <c r="C113" s="176"/>
      <c r="D113" s="188"/>
      <c r="E113" s="427"/>
      <c r="F113" s="427"/>
      <c r="G113" s="335"/>
      <c r="H113" s="321"/>
      <c r="I113" s="176"/>
      <c r="J113" s="178"/>
      <c r="K113" s="431"/>
      <c r="L113" s="176"/>
      <c r="M113" s="176"/>
      <c r="N113" s="178"/>
    </row>
    <row r="114" spans="1:14" x14ac:dyDescent="0.25">
      <c r="A114" s="195"/>
      <c r="B114" s="176"/>
      <c r="C114" s="176"/>
      <c r="D114" s="188"/>
      <c r="E114" s="427"/>
      <c r="F114" s="427"/>
      <c r="G114" s="335"/>
      <c r="H114" s="321"/>
      <c r="I114" s="176"/>
      <c r="J114" s="178"/>
      <c r="K114" s="431"/>
      <c r="L114" s="176"/>
      <c r="M114" s="176"/>
      <c r="N114" s="178"/>
    </row>
    <row r="115" spans="1:14" x14ac:dyDescent="0.25">
      <c r="A115" s="176"/>
      <c r="B115" s="176"/>
      <c r="C115" s="176"/>
      <c r="D115" s="188"/>
      <c r="E115" s="427"/>
      <c r="F115" s="427"/>
      <c r="G115" s="335"/>
      <c r="H115" s="321"/>
      <c r="I115" s="176"/>
      <c r="J115" s="176"/>
      <c r="K115" s="431"/>
      <c r="L115" s="176"/>
      <c r="M115" s="176"/>
      <c r="N115" s="178"/>
    </row>
    <row r="116" spans="1:14" x14ac:dyDescent="0.25">
      <c r="A116" s="176"/>
      <c r="B116" s="176"/>
      <c r="C116" s="176"/>
      <c r="D116" s="188"/>
      <c r="E116" s="427"/>
      <c r="F116" s="427"/>
      <c r="G116" s="335"/>
      <c r="H116" s="321"/>
      <c r="I116" s="176"/>
      <c r="J116" s="176"/>
      <c r="K116" s="431"/>
      <c r="L116" s="176"/>
      <c r="M116" s="176"/>
      <c r="N116" s="178"/>
    </row>
    <row r="117" spans="1:14" x14ac:dyDescent="0.25">
      <c r="A117" s="176"/>
      <c r="B117" s="176"/>
      <c r="C117" s="176"/>
      <c r="D117" s="188"/>
      <c r="E117" s="369"/>
      <c r="F117" s="369"/>
      <c r="G117" s="369"/>
      <c r="H117" s="176"/>
      <c r="I117" s="176"/>
      <c r="J117" s="176"/>
      <c r="K117" s="176"/>
      <c r="L117" s="176"/>
      <c r="M117" s="176"/>
      <c r="N117" s="178"/>
    </row>
    <row r="118" spans="1:14" x14ac:dyDescent="0.25">
      <c r="A118" s="176"/>
      <c r="B118" s="176"/>
      <c r="C118" s="176"/>
      <c r="D118" s="188"/>
      <c r="E118" s="369"/>
      <c r="F118" s="369"/>
      <c r="G118" s="369"/>
      <c r="H118" s="176"/>
      <c r="I118" s="176"/>
      <c r="J118" s="176"/>
      <c r="K118" s="176"/>
      <c r="L118" s="176"/>
      <c r="M118" s="176"/>
      <c r="N118" s="178"/>
    </row>
    <row r="119" spans="1:14" x14ac:dyDescent="0.25">
      <c r="A119" s="176"/>
      <c r="B119" s="176"/>
      <c r="C119" s="176"/>
      <c r="D119" s="188"/>
      <c r="E119" s="369"/>
      <c r="F119" s="369"/>
      <c r="G119" s="369"/>
      <c r="H119" s="176"/>
      <c r="I119" s="176"/>
      <c r="J119" s="176"/>
      <c r="K119" s="176"/>
      <c r="L119" s="176"/>
      <c r="M119" s="176"/>
      <c r="N119" s="178"/>
    </row>
    <row r="120" spans="1:14" x14ac:dyDescent="0.25">
      <c r="A120" s="176"/>
      <c r="B120" s="176"/>
      <c r="C120" s="176"/>
      <c r="D120" s="188"/>
      <c r="E120" s="369"/>
      <c r="F120" s="369"/>
      <c r="G120" s="369"/>
      <c r="H120" s="176"/>
      <c r="I120" s="176"/>
      <c r="J120" s="176"/>
      <c r="K120" s="176"/>
      <c r="L120" s="176"/>
      <c r="M120" s="176"/>
      <c r="N120" s="178"/>
    </row>
    <row r="121" spans="1:14" x14ac:dyDescent="0.25">
      <c r="A121" s="176"/>
      <c r="B121" s="176"/>
      <c r="C121" s="176"/>
      <c r="D121" s="176"/>
      <c r="E121" s="369"/>
      <c r="F121" s="369"/>
      <c r="G121" s="369"/>
      <c r="H121" s="176"/>
      <c r="I121" s="176"/>
      <c r="J121" s="176"/>
      <c r="K121" s="176"/>
      <c r="L121" s="176"/>
      <c r="M121" s="176"/>
      <c r="N121" s="178"/>
    </row>
    <row r="122" spans="1:14" x14ac:dyDescent="0.25">
      <c r="A122" s="176"/>
      <c r="B122" s="176"/>
      <c r="C122" s="176"/>
      <c r="D122" s="176"/>
      <c r="E122" s="369"/>
      <c r="F122" s="369"/>
      <c r="G122" s="369"/>
      <c r="H122" s="176"/>
      <c r="I122" s="176"/>
      <c r="J122" s="176"/>
      <c r="K122" s="176"/>
      <c r="L122" s="176"/>
      <c r="M122" s="176"/>
      <c r="N122" s="178"/>
    </row>
    <row r="123" spans="1:14" x14ac:dyDescent="0.25">
      <c r="A123" s="25"/>
      <c r="B123" s="25"/>
      <c r="C123" s="25"/>
      <c r="D123" s="25"/>
      <c r="E123" s="337"/>
      <c r="F123" s="337"/>
      <c r="G123" s="337"/>
      <c r="H123" s="25"/>
      <c r="I123" s="25"/>
      <c r="J123" s="25"/>
      <c r="K123" s="25"/>
      <c r="L123" s="25"/>
      <c r="M123" s="25"/>
      <c r="N123" s="24"/>
    </row>
    <row r="124" spans="1:14" x14ac:dyDescent="0.25">
      <c r="A124" s="25"/>
      <c r="B124" s="25"/>
      <c r="C124" s="25"/>
      <c r="D124" s="25"/>
      <c r="E124" s="337"/>
      <c r="F124" s="337"/>
      <c r="G124" s="337"/>
      <c r="H124" s="25"/>
      <c r="I124" s="25"/>
      <c r="J124" s="25"/>
      <c r="K124" s="25"/>
      <c r="L124" s="25"/>
      <c r="M124" s="25"/>
      <c r="N124" s="24"/>
    </row>
    <row r="125" spans="1:14" x14ac:dyDescent="0.25">
      <c r="A125" s="25"/>
      <c r="B125" s="25"/>
      <c r="C125" s="25"/>
      <c r="D125" s="25"/>
      <c r="E125" s="337"/>
      <c r="F125" s="337"/>
      <c r="G125" s="337"/>
      <c r="H125" s="25"/>
      <c r="I125" s="25"/>
      <c r="J125" s="25"/>
      <c r="K125" s="25"/>
      <c r="L125" s="25"/>
      <c r="M125" s="25"/>
      <c r="N125" s="24"/>
    </row>
    <row r="126" spans="1:14" x14ac:dyDescent="0.25">
      <c r="A126" s="25"/>
      <c r="B126" s="25"/>
      <c r="C126" s="25"/>
      <c r="D126" s="25"/>
      <c r="E126" s="337"/>
      <c r="F126" s="337"/>
      <c r="G126" s="337"/>
      <c r="H126" s="25"/>
      <c r="I126" s="25"/>
      <c r="J126" s="25"/>
      <c r="K126" s="25"/>
      <c r="L126" s="25"/>
      <c r="M126" s="25"/>
      <c r="N126" s="24"/>
    </row>
  </sheetData>
  <autoFilter ref="A1:N18">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scale="75" orientation="landscape" horizontalDpi="4294967293"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2"/>
  <sheetViews>
    <sheetView topLeftCell="A37" zoomScale="117" zoomScaleNormal="85" workbookViewId="0">
      <selection activeCell="F37" sqref="F37"/>
    </sheetView>
  </sheetViews>
  <sheetFormatPr defaultColWidth="10.85546875" defaultRowHeight="15" x14ac:dyDescent="0.25"/>
  <cols>
    <col min="1" max="1" width="13.140625" style="26" customWidth="1"/>
    <col min="2" max="2" width="40.7109375" style="26" customWidth="1"/>
    <col min="3" max="3" width="18" style="26" customWidth="1"/>
    <col min="4" max="4" width="14.7109375" style="26" customWidth="1"/>
    <col min="5" max="6" width="18.85546875" style="336" bestFit="1" customWidth="1"/>
    <col min="7" max="7" width="18.7109375" style="336" customWidth="1"/>
    <col min="8" max="8" width="12.42578125" style="26" customWidth="1"/>
    <col min="9" max="9" width="18.7109375" style="26" customWidth="1"/>
    <col min="10" max="10" width="15.5703125" style="26" customWidth="1"/>
    <col min="11" max="11" width="15.42578125" style="26" customWidth="1"/>
    <col min="12" max="12" width="17.7109375" style="26" customWidth="1"/>
    <col min="13" max="13" width="15" style="26" customWidth="1"/>
    <col min="14" max="14" width="29.85546875" style="67" customWidth="1"/>
    <col min="15" max="15" width="41.140625" style="26" customWidth="1"/>
    <col min="16" max="16384" width="10.85546875" style="26"/>
  </cols>
  <sheetData>
    <row r="1" spans="1:14" s="80" customFormat="1" ht="31.5" x14ac:dyDescent="0.25">
      <c r="A1" s="760" t="s">
        <v>44</v>
      </c>
      <c r="B1" s="760"/>
      <c r="C1" s="760"/>
      <c r="D1" s="760"/>
      <c r="E1" s="760"/>
      <c r="F1" s="760"/>
      <c r="G1" s="760"/>
      <c r="H1" s="760"/>
      <c r="I1" s="760"/>
      <c r="J1" s="760"/>
      <c r="K1" s="760"/>
      <c r="L1" s="760"/>
      <c r="M1" s="760"/>
      <c r="N1" s="760"/>
    </row>
    <row r="2" spans="1:14" s="80" customFormat="1" ht="18.75" x14ac:dyDescent="0.25">
      <c r="A2" s="761" t="s">
        <v>316</v>
      </c>
      <c r="B2" s="761"/>
      <c r="C2" s="761"/>
      <c r="D2" s="761"/>
      <c r="E2" s="761"/>
      <c r="F2" s="761"/>
      <c r="G2" s="761"/>
      <c r="H2" s="761"/>
      <c r="I2" s="761"/>
      <c r="J2" s="761"/>
      <c r="K2" s="761"/>
      <c r="L2" s="761"/>
      <c r="M2" s="761"/>
      <c r="N2" s="761"/>
    </row>
    <row r="3" spans="1:14" s="80" customFormat="1" ht="45.75" thickBot="1" x14ac:dyDescent="0.3">
      <c r="A3" s="169" t="s">
        <v>0</v>
      </c>
      <c r="B3" s="170" t="s">
        <v>5</v>
      </c>
      <c r="C3" s="170" t="s">
        <v>10</v>
      </c>
      <c r="D3" s="171" t="s">
        <v>8</v>
      </c>
      <c r="E3" s="171" t="s">
        <v>13</v>
      </c>
      <c r="F3" s="171" t="s">
        <v>34</v>
      </c>
      <c r="G3" s="171" t="s">
        <v>41</v>
      </c>
      <c r="H3" s="171" t="s">
        <v>2</v>
      </c>
      <c r="I3" s="171" t="s">
        <v>3</v>
      </c>
      <c r="J3" s="170" t="s">
        <v>9</v>
      </c>
      <c r="K3" s="170" t="s">
        <v>1</v>
      </c>
      <c r="L3" s="170" t="s">
        <v>4</v>
      </c>
      <c r="M3" s="170" t="s">
        <v>12</v>
      </c>
      <c r="N3" s="172" t="s">
        <v>11</v>
      </c>
    </row>
    <row r="4" spans="1:14" s="22" customFormat="1" ht="27.95" customHeight="1" x14ac:dyDescent="0.25">
      <c r="A4" s="462">
        <v>44743</v>
      </c>
      <c r="B4" s="463" t="s">
        <v>163</v>
      </c>
      <c r="C4" s="463"/>
      <c r="D4" s="508"/>
      <c r="E4" s="509"/>
      <c r="F4" s="509"/>
      <c r="G4" s="510">
        <v>0</v>
      </c>
      <c r="H4" s="511"/>
      <c r="I4" s="512"/>
      <c r="J4" s="513"/>
      <c r="K4" s="514"/>
      <c r="L4" s="212"/>
      <c r="M4" s="515"/>
      <c r="N4" s="516"/>
    </row>
    <row r="5" spans="1:14" s="22" customFormat="1" ht="13.5" customHeight="1" x14ac:dyDescent="0.25">
      <c r="A5" s="568">
        <v>44763</v>
      </c>
      <c r="B5" s="569" t="s">
        <v>116</v>
      </c>
      <c r="C5" s="569" t="s">
        <v>49</v>
      </c>
      <c r="D5" s="570" t="s">
        <v>121</v>
      </c>
      <c r="E5" s="571"/>
      <c r="F5" s="571">
        <v>11500</v>
      </c>
      <c r="G5" s="572">
        <f>G4-E5+F5</f>
        <v>11500</v>
      </c>
      <c r="H5" s="573" t="s">
        <v>263</v>
      </c>
      <c r="I5" s="573" t="s">
        <v>18</v>
      </c>
      <c r="J5" s="575" t="s">
        <v>314</v>
      </c>
      <c r="K5" s="569" t="s">
        <v>64</v>
      </c>
      <c r="L5" s="569" t="s">
        <v>45</v>
      </c>
      <c r="M5" s="583"/>
      <c r="N5" s="576"/>
    </row>
    <row r="6" spans="1:14" s="22" customFormat="1" ht="13.5" customHeight="1" x14ac:dyDescent="0.25">
      <c r="A6" s="195">
        <v>44763</v>
      </c>
      <c r="B6" s="196" t="s">
        <v>126</v>
      </c>
      <c r="C6" s="196" t="s">
        <v>127</v>
      </c>
      <c r="D6" s="197" t="s">
        <v>121</v>
      </c>
      <c r="E6" s="173">
        <v>4500</v>
      </c>
      <c r="F6" s="173"/>
      <c r="G6" s="335">
        <f t="shared" ref="G6:G38" si="0">G5-E6+F6</f>
        <v>7000</v>
      </c>
      <c r="H6" s="567" t="s">
        <v>263</v>
      </c>
      <c r="I6" s="321" t="s">
        <v>18</v>
      </c>
      <c r="J6" s="454" t="s">
        <v>314</v>
      </c>
      <c r="K6" s="431" t="s">
        <v>64</v>
      </c>
      <c r="L6" s="431" t="s">
        <v>45</v>
      </c>
      <c r="M6" s="564"/>
      <c r="N6" s="565" t="s">
        <v>130</v>
      </c>
    </row>
    <row r="7" spans="1:14" x14ac:dyDescent="0.25">
      <c r="A7" s="195">
        <v>44763</v>
      </c>
      <c r="B7" s="196" t="s">
        <v>126</v>
      </c>
      <c r="C7" s="196" t="s">
        <v>127</v>
      </c>
      <c r="D7" s="197" t="s">
        <v>121</v>
      </c>
      <c r="E7" s="173">
        <v>8000</v>
      </c>
      <c r="F7" s="173"/>
      <c r="G7" s="335">
        <f>G6-E7+F7</f>
        <v>-1000</v>
      </c>
      <c r="H7" s="567" t="s">
        <v>263</v>
      </c>
      <c r="I7" s="176" t="s">
        <v>18</v>
      </c>
      <c r="J7" s="454" t="s">
        <v>314</v>
      </c>
      <c r="K7" s="431" t="s">
        <v>64</v>
      </c>
      <c r="L7" s="176" t="s">
        <v>45</v>
      </c>
      <c r="M7" s="176"/>
      <c r="N7" s="565" t="s">
        <v>131</v>
      </c>
    </row>
    <row r="8" spans="1:14" x14ac:dyDescent="0.25">
      <c r="A8" s="195">
        <v>44764</v>
      </c>
      <c r="B8" s="196" t="s">
        <v>317</v>
      </c>
      <c r="C8" s="196" t="s">
        <v>49</v>
      </c>
      <c r="D8" s="197" t="s">
        <v>121</v>
      </c>
      <c r="E8" s="173"/>
      <c r="F8" s="173">
        <v>1000</v>
      </c>
      <c r="G8" s="335">
        <f t="shared" ref="G8:G14" si="1">G7-E8+F8</f>
        <v>0</v>
      </c>
      <c r="H8" s="567" t="s">
        <v>263</v>
      </c>
      <c r="I8" s="176" t="s">
        <v>18</v>
      </c>
      <c r="J8" s="454" t="s">
        <v>314</v>
      </c>
      <c r="K8" s="431" t="s">
        <v>64</v>
      </c>
      <c r="L8" s="176" t="s">
        <v>45</v>
      </c>
      <c r="M8" s="176"/>
      <c r="N8" s="565"/>
    </row>
    <row r="9" spans="1:14" x14ac:dyDescent="0.25">
      <c r="A9" s="568">
        <v>44764</v>
      </c>
      <c r="B9" s="569" t="s">
        <v>116</v>
      </c>
      <c r="C9" s="569" t="s">
        <v>49</v>
      </c>
      <c r="D9" s="570" t="s">
        <v>121</v>
      </c>
      <c r="E9" s="571"/>
      <c r="F9" s="571">
        <v>20000</v>
      </c>
      <c r="G9" s="572">
        <f t="shared" si="1"/>
        <v>20000</v>
      </c>
      <c r="H9" s="573" t="s">
        <v>263</v>
      </c>
      <c r="I9" s="574" t="s">
        <v>18</v>
      </c>
      <c r="J9" s="575" t="s">
        <v>339</v>
      </c>
      <c r="K9" s="569" t="s">
        <v>64</v>
      </c>
      <c r="L9" s="574" t="s">
        <v>45</v>
      </c>
      <c r="M9" s="574"/>
      <c r="N9" s="576"/>
    </row>
    <row r="10" spans="1:14" x14ac:dyDescent="0.25">
      <c r="A10" s="195">
        <v>44764</v>
      </c>
      <c r="B10" s="196" t="s">
        <v>126</v>
      </c>
      <c r="C10" s="196" t="s">
        <v>127</v>
      </c>
      <c r="D10" s="197" t="s">
        <v>121</v>
      </c>
      <c r="E10" s="173">
        <v>10000</v>
      </c>
      <c r="F10" s="173"/>
      <c r="G10" s="335">
        <f t="shared" si="1"/>
        <v>10000</v>
      </c>
      <c r="H10" s="321" t="s">
        <v>263</v>
      </c>
      <c r="I10" s="176" t="s">
        <v>18</v>
      </c>
      <c r="J10" s="454" t="s">
        <v>339</v>
      </c>
      <c r="K10" s="431" t="s">
        <v>64</v>
      </c>
      <c r="L10" s="176" t="s">
        <v>45</v>
      </c>
      <c r="M10" s="176"/>
      <c r="N10" s="565" t="s">
        <v>130</v>
      </c>
    </row>
    <row r="11" spans="1:14" x14ac:dyDescent="0.25">
      <c r="A11" s="195">
        <v>44764</v>
      </c>
      <c r="B11" s="196" t="s">
        <v>126</v>
      </c>
      <c r="C11" s="196" t="s">
        <v>127</v>
      </c>
      <c r="D11" s="197" t="s">
        <v>121</v>
      </c>
      <c r="E11" s="173">
        <v>10000</v>
      </c>
      <c r="F11" s="173"/>
      <c r="G11" s="335">
        <f t="shared" si="1"/>
        <v>0</v>
      </c>
      <c r="H11" s="567" t="s">
        <v>263</v>
      </c>
      <c r="I11" s="176" t="s">
        <v>18</v>
      </c>
      <c r="J11" s="454" t="s">
        <v>339</v>
      </c>
      <c r="K11" s="431" t="s">
        <v>64</v>
      </c>
      <c r="L11" s="176" t="s">
        <v>45</v>
      </c>
      <c r="M11" s="176"/>
      <c r="N11" s="565" t="s">
        <v>131</v>
      </c>
    </row>
    <row r="12" spans="1:14" x14ac:dyDescent="0.25">
      <c r="A12" s="568">
        <v>44767</v>
      </c>
      <c r="B12" s="569" t="s">
        <v>116</v>
      </c>
      <c r="C12" s="569" t="s">
        <v>49</v>
      </c>
      <c r="D12" s="570" t="s">
        <v>121</v>
      </c>
      <c r="E12" s="571"/>
      <c r="F12" s="571">
        <v>20000</v>
      </c>
      <c r="G12" s="572">
        <f t="shared" si="1"/>
        <v>20000</v>
      </c>
      <c r="H12" s="573" t="s">
        <v>263</v>
      </c>
      <c r="I12" s="574" t="s">
        <v>18</v>
      </c>
      <c r="J12" s="575" t="s">
        <v>346</v>
      </c>
      <c r="K12" s="569" t="s">
        <v>64</v>
      </c>
      <c r="L12" s="574" t="s">
        <v>45</v>
      </c>
      <c r="M12" s="574"/>
      <c r="N12" s="576"/>
    </row>
    <row r="13" spans="1:14" x14ac:dyDescent="0.25">
      <c r="A13" s="195">
        <v>44767</v>
      </c>
      <c r="B13" s="196" t="s">
        <v>126</v>
      </c>
      <c r="C13" s="196" t="s">
        <v>127</v>
      </c>
      <c r="D13" s="197" t="s">
        <v>121</v>
      </c>
      <c r="E13" s="191">
        <v>10000</v>
      </c>
      <c r="F13" s="173"/>
      <c r="G13" s="335">
        <f t="shared" si="1"/>
        <v>10000</v>
      </c>
      <c r="H13" s="567" t="s">
        <v>263</v>
      </c>
      <c r="I13" s="176" t="s">
        <v>18</v>
      </c>
      <c r="J13" s="454" t="s">
        <v>346</v>
      </c>
      <c r="K13" s="431" t="s">
        <v>64</v>
      </c>
      <c r="L13" s="176" t="s">
        <v>45</v>
      </c>
      <c r="M13" s="176"/>
      <c r="N13" s="565" t="s">
        <v>130</v>
      </c>
    </row>
    <row r="14" spans="1:14" x14ac:dyDescent="0.25">
      <c r="A14" s="195">
        <v>44767</v>
      </c>
      <c r="B14" s="196" t="s">
        <v>126</v>
      </c>
      <c r="C14" s="196" t="s">
        <v>127</v>
      </c>
      <c r="D14" s="197" t="s">
        <v>121</v>
      </c>
      <c r="E14" s="191">
        <v>10000</v>
      </c>
      <c r="F14" s="183"/>
      <c r="G14" s="335">
        <f t="shared" si="1"/>
        <v>0</v>
      </c>
      <c r="H14" s="567" t="s">
        <v>263</v>
      </c>
      <c r="I14" s="207" t="s">
        <v>18</v>
      </c>
      <c r="J14" s="454" t="s">
        <v>346</v>
      </c>
      <c r="K14" s="211" t="s">
        <v>64</v>
      </c>
      <c r="L14" s="207" t="s">
        <v>45</v>
      </c>
      <c r="M14" s="207"/>
      <c r="N14" s="178" t="s">
        <v>131</v>
      </c>
    </row>
    <row r="15" spans="1:14" x14ac:dyDescent="0.25">
      <c r="A15" s="568">
        <v>44768</v>
      </c>
      <c r="B15" s="569" t="s">
        <v>116</v>
      </c>
      <c r="C15" s="569" t="s">
        <v>49</v>
      </c>
      <c r="D15" s="570" t="s">
        <v>121</v>
      </c>
      <c r="E15" s="577"/>
      <c r="F15" s="571">
        <v>50000</v>
      </c>
      <c r="G15" s="572">
        <f t="shared" si="0"/>
        <v>50000</v>
      </c>
      <c r="H15" s="573" t="s">
        <v>263</v>
      </c>
      <c r="I15" s="574" t="s">
        <v>18</v>
      </c>
      <c r="J15" s="575" t="s">
        <v>368</v>
      </c>
      <c r="K15" s="569" t="s">
        <v>64</v>
      </c>
      <c r="L15" s="574" t="s">
        <v>45</v>
      </c>
      <c r="M15" s="574"/>
      <c r="N15" s="582"/>
    </row>
    <row r="16" spans="1:14" x14ac:dyDescent="0.25">
      <c r="A16" s="195">
        <v>44768</v>
      </c>
      <c r="B16" s="196" t="s">
        <v>126</v>
      </c>
      <c r="C16" s="196" t="s">
        <v>127</v>
      </c>
      <c r="D16" s="197" t="s">
        <v>121</v>
      </c>
      <c r="E16" s="191">
        <v>10000</v>
      </c>
      <c r="F16" s="536"/>
      <c r="G16" s="335">
        <f t="shared" si="0"/>
        <v>40000</v>
      </c>
      <c r="H16" s="567" t="s">
        <v>263</v>
      </c>
      <c r="I16" s="176" t="s">
        <v>18</v>
      </c>
      <c r="J16" s="454" t="s">
        <v>368</v>
      </c>
      <c r="K16" s="431" t="s">
        <v>64</v>
      </c>
      <c r="L16" s="176" t="s">
        <v>45</v>
      </c>
      <c r="M16" s="176"/>
      <c r="N16" s="178" t="s">
        <v>130</v>
      </c>
    </row>
    <row r="17" spans="1:14" ht="15.75" customHeight="1" x14ac:dyDescent="0.25">
      <c r="A17" s="195">
        <v>44768</v>
      </c>
      <c r="B17" s="196" t="s">
        <v>126</v>
      </c>
      <c r="C17" s="196" t="s">
        <v>127</v>
      </c>
      <c r="D17" s="197" t="s">
        <v>121</v>
      </c>
      <c r="E17" s="202">
        <v>10000</v>
      </c>
      <c r="F17" s="183"/>
      <c r="G17" s="335">
        <f t="shared" si="0"/>
        <v>30000</v>
      </c>
      <c r="H17" s="567" t="s">
        <v>263</v>
      </c>
      <c r="I17" s="176" t="s">
        <v>18</v>
      </c>
      <c r="J17" s="454" t="s">
        <v>368</v>
      </c>
      <c r="K17" s="431" t="s">
        <v>64</v>
      </c>
      <c r="L17" s="176" t="s">
        <v>45</v>
      </c>
      <c r="M17" s="176"/>
      <c r="N17" s="178" t="s">
        <v>131</v>
      </c>
    </row>
    <row r="18" spans="1:14" x14ac:dyDescent="0.25">
      <c r="A18" s="195">
        <v>44768</v>
      </c>
      <c r="B18" s="196" t="s">
        <v>126</v>
      </c>
      <c r="C18" s="196" t="s">
        <v>127</v>
      </c>
      <c r="D18" s="197" t="s">
        <v>121</v>
      </c>
      <c r="E18" s="183">
        <v>8000</v>
      </c>
      <c r="F18" s="173"/>
      <c r="G18" s="335">
        <f t="shared" si="0"/>
        <v>22000</v>
      </c>
      <c r="H18" s="321" t="s">
        <v>263</v>
      </c>
      <c r="I18" s="176" t="s">
        <v>18</v>
      </c>
      <c r="J18" s="454" t="s">
        <v>368</v>
      </c>
      <c r="K18" s="431" t="s">
        <v>64</v>
      </c>
      <c r="L18" s="176" t="s">
        <v>45</v>
      </c>
      <c r="M18" s="176"/>
      <c r="N18" s="178" t="s">
        <v>369</v>
      </c>
    </row>
    <row r="19" spans="1:14" x14ac:dyDescent="0.25">
      <c r="A19" s="195">
        <v>44768</v>
      </c>
      <c r="B19" s="196" t="s">
        <v>126</v>
      </c>
      <c r="C19" s="196" t="s">
        <v>127</v>
      </c>
      <c r="D19" s="197" t="s">
        <v>121</v>
      </c>
      <c r="E19" s="191">
        <v>7000</v>
      </c>
      <c r="F19" s="173"/>
      <c r="G19" s="335">
        <f t="shared" si="0"/>
        <v>15000</v>
      </c>
      <c r="H19" s="567" t="s">
        <v>263</v>
      </c>
      <c r="I19" s="176" t="s">
        <v>18</v>
      </c>
      <c r="J19" s="454" t="s">
        <v>368</v>
      </c>
      <c r="K19" s="431" t="s">
        <v>64</v>
      </c>
      <c r="L19" s="176" t="s">
        <v>45</v>
      </c>
      <c r="M19" s="176"/>
      <c r="N19" s="178" t="s">
        <v>372</v>
      </c>
    </row>
    <row r="20" spans="1:14" x14ac:dyDescent="0.25">
      <c r="A20" s="195">
        <v>44768</v>
      </c>
      <c r="B20" s="196" t="s">
        <v>126</v>
      </c>
      <c r="C20" s="196" t="s">
        <v>127</v>
      </c>
      <c r="D20" s="197" t="s">
        <v>121</v>
      </c>
      <c r="E20" s="191">
        <v>10000</v>
      </c>
      <c r="F20" s="173"/>
      <c r="G20" s="335">
        <f t="shared" si="0"/>
        <v>5000</v>
      </c>
      <c r="H20" s="567" t="s">
        <v>263</v>
      </c>
      <c r="I20" s="176" t="s">
        <v>18</v>
      </c>
      <c r="J20" s="454" t="s">
        <v>368</v>
      </c>
      <c r="K20" s="431" t="s">
        <v>64</v>
      </c>
      <c r="L20" s="176" t="s">
        <v>45</v>
      </c>
      <c r="M20" s="176"/>
      <c r="N20" s="178" t="s">
        <v>373</v>
      </c>
    </row>
    <row r="21" spans="1:14" x14ac:dyDescent="0.25">
      <c r="A21" s="568">
        <v>44769</v>
      </c>
      <c r="B21" s="569" t="s">
        <v>116</v>
      </c>
      <c r="C21" s="569" t="s">
        <v>49</v>
      </c>
      <c r="D21" s="591" t="s">
        <v>121</v>
      </c>
      <c r="E21" s="577"/>
      <c r="F21" s="571">
        <v>40000</v>
      </c>
      <c r="G21" s="572">
        <f t="shared" si="0"/>
        <v>45000</v>
      </c>
      <c r="H21" s="573" t="s">
        <v>263</v>
      </c>
      <c r="I21" s="574" t="s">
        <v>18</v>
      </c>
      <c r="J21" s="575" t="s">
        <v>385</v>
      </c>
      <c r="K21" s="569" t="s">
        <v>64</v>
      </c>
      <c r="L21" s="574" t="s">
        <v>45</v>
      </c>
      <c r="M21" s="574"/>
      <c r="N21" s="582"/>
    </row>
    <row r="22" spans="1:14" x14ac:dyDescent="0.25">
      <c r="A22" s="195">
        <v>44769</v>
      </c>
      <c r="B22" s="196" t="s">
        <v>126</v>
      </c>
      <c r="C22" s="196" t="s">
        <v>127</v>
      </c>
      <c r="D22" s="528" t="s">
        <v>121</v>
      </c>
      <c r="E22" s="191">
        <v>10000</v>
      </c>
      <c r="F22" s="173"/>
      <c r="G22" s="335">
        <f t="shared" si="0"/>
        <v>35000</v>
      </c>
      <c r="H22" s="567" t="s">
        <v>263</v>
      </c>
      <c r="I22" s="176" t="s">
        <v>18</v>
      </c>
      <c r="J22" s="454" t="s">
        <v>385</v>
      </c>
      <c r="K22" s="431" t="s">
        <v>64</v>
      </c>
      <c r="L22" s="176" t="s">
        <v>45</v>
      </c>
      <c r="M22" s="176"/>
      <c r="N22" s="178" t="s">
        <v>130</v>
      </c>
    </row>
    <row r="23" spans="1:14" x14ac:dyDescent="0.25">
      <c r="A23" s="195">
        <v>44769</v>
      </c>
      <c r="B23" s="196" t="s">
        <v>126</v>
      </c>
      <c r="C23" s="196" t="s">
        <v>127</v>
      </c>
      <c r="D23" s="528" t="s">
        <v>121</v>
      </c>
      <c r="E23" s="191">
        <v>10000</v>
      </c>
      <c r="F23" s="173"/>
      <c r="G23" s="335">
        <f t="shared" si="0"/>
        <v>25000</v>
      </c>
      <c r="H23" s="567" t="s">
        <v>263</v>
      </c>
      <c r="I23" s="176" t="s">
        <v>18</v>
      </c>
      <c r="J23" s="454" t="s">
        <v>385</v>
      </c>
      <c r="K23" s="431" t="s">
        <v>64</v>
      </c>
      <c r="L23" s="176" t="s">
        <v>45</v>
      </c>
      <c r="M23" s="176"/>
      <c r="N23" s="178" t="s">
        <v>131</v>
      </c>
    </row>
    <row r="24" spans="1:14" x14ac:dyDescent="0.25">
      <c r="A24" s="195">
        <v>44769</v>
      </c>
      <c r="B24" s="196" t="s">
        <v>126</v>
      </c>
      <c r="C24" s="196" t="s">
        <v>127</v>
      </c>
      <c r="D24" s="528" t="s">
        <v>121</v>
      </c>
      <c r="E24" s="191">
        <v>10000</v>
      </c>
      <c r="F24" s="173"/>
      <c r="G24" s="335">
        <f t="shared" si="0"/>
        <v>15000</v>
      </c>
      <c r="H24" s="567" t="s">
        <v>263</v>
      </c>
      <c r="I24" s="176" t="s">
        <v>18</v>
      </c>
      <c r="J24" s="454" t="s">
        <v>385</v>
      </c>
      <c r="K24" s="431" t="s">
        <v>64</v>
      </c>
      <c r="L24" s="176" t="s">
        <v>45</v>
      </c>
      <c r="M24" s="176"/>
      <c r="N24" s="178" t="s">
        <v>386</v>
      </c>
    </row>
    <row r="25" spans="1:14" x14ac:dyDescent="0.25">
      <c r="A25" s="195">
        <v>44769</v>
      </c>
      <c r="B25" s="196" t="s">
        <v>126</v>
      </c>
      <c r="C25" s="196" t="s">
        <v>127</v>
      </c>
      <c r="D25" s="528" t="s">
        <v>121</v>
      </c>
      <c r="E25" s="191">
        <v>10000</v>
      </c>
      <c r="F25" s="173"/>
      <c r="G25" s="335">
        <f t="shared" si="0"/>
        <v>5000</v>
      </c>
      <c r="H25" s="567" t="s">
        <v>263</v>
      </c>
      <c r="I25" s="176" t="s">
        <v>18</v>
      </c>
      <c r="J25" s="454" t="s">
        <v>385</v>
      </c>
      <c r="K25" s="431" t="s">
        <v>64</v>
      </c>
      <c r="L25" s="176" t="s">
        <v>45</v>
      </c>
      <c r="M25" s="176"/>
      <c r="N25" s="178" t="s">
        <v>387</v>
      </c>
    </row>
    <row r="26" spans="1:14" x14ac:dyDescent="0.25">
      <c r="A26" s="568">
        <v>44770</v>
      </c>
      <c r="B26" s="569" t="s">
        <v>116</v>
      </c>
      <c r="C26" s="569" t="s">
        <v>49</v>
      </c>
      <c r="D26" s="591" t="s">
        <v>121</v>
      </c>
      <c r="E26" s="578"/>
      <c r="F26" s="571">
        <v>50000</v>
      </c>
      <c r="G26" s="572">
        <f t="shared" si="0"/>
        <v>55000</v>
      </c>
      <c r="H26" s="573" t="s">
        <v>263</v>
      </c>
      <c r="I26" s="574" t="s">
        <v>18</v>
      </c>
      <c r="J26" s="575" t="s">
        <v>404</v>
      </c>
      <c r="K26" s="569" t="s">
        <v>64</v>
      </c>
      <c r="L26" s="574" t="s">
        <v>45</v>
      </c>
      <c r="M26" s="574"/>
      <c r="N26" s="582"/>
    </row>
    <row r="27" spans="1:14" x14ac:dyDescent="0.25">
      <c r="A27" s="195">
        <v>44770</v>
      </c>
      <c r="B27" s="196" t="s">
        <v>126</v>
      </c>
      <c r="C27" s="196" t="s">
        <v>127</v>
      </c>
      <c r="D27" s="528" t="s">
        <v>121</v>
      </c>
      <c r="E27" s="183">
        <v>10000</v>
      </c>
      <c r="F27" s="173"/>
      <c r="G27" s="335">
        <f t="shared" si="0"/>
        <v>45000</v>
      </c>
      <c r="H27" s="567" t="s">
        <v>263</v>
      </c>
      <c r="I27" s="176" t="s">
        <v>18</v>
      </c>
      <c r="J27" s="454" t="s">
        <v>404</v>
      </c>
      <c r="K27" s="431" t="s">
        <v>64</v>
      </c>
      <c r="L27" s="176" t="s">
        <v>45</v>
      </c>
      <c r="M27" s="176"/>
      <c r="N27" s="178" t="s">
        <v>143</v>
      </c>
    </row>
    <row r="28" spans="1:14" x14ac:dyDescent="0.25">
      <c r="A28" s="195">
        <v>44770</v>
      </c>
      <c r="B28" s="196" t="s">
        <v>126</v>
      </c>
      <c r="C28" s="196" t="s">
        <v>127</v>
      </c>
      <c r="D28" s="528" t="s">
        <v>121</v>
      </c>
      <c r="E28" s="532">
        <v>10000</v>
      </c>
      <c r="F28" s="183"/>
      <c r="G28" s="334">
        <f t="shared" si="0"/>
        <v>35000</v>
      </c>
      <c r="H28" s="567" t="s">
        <v>263</v>
      </c>
      <c r="I28" s="207" t="s">
        <v>18</v>
      </c>
      <c r="J28" s="454" t="s">
        <v>404</v>
      </c>
      <c r="K28" s="211" t="s">
        <v>64</v>
      </c>
      <c r="L28" s="207" t="s">
        <v>45</v>
      </c>
      <c r="M28" s="207"/>
      <c r="N28" s="538" t="s">
        <v>131</v>
      </c>
    </row>
    <row r="29" spans="1:14" x14ac:dyDescent="0.25">
      <c r="A29" s="195">
        <v>44770</v>
      </c>
      <c r="B29" s="196" t="s">
        <v>126</v>
      </c>
      <c r="C29" s="196" t="s">
        <v>127</v>
      </c>
      <c r="D29" s="528" t="s">
        <v>121</v>
      </c>
      <c r="E29" s="532">
        <v>10000</v>
      </c>
      <c r="F29" s="183"/>
      <c r="G29" s="334">
        <f t="shared" si="0"/>
        <v>25000</v>
      </c>
      <c r="H29" s="445" t="s">
        <v>263</v>
      </c>
      <c r="I29" s="207" t="s">
        <v>18</v>
      </c>
      <c r="J29" s="454" t="s">
        <v>404</v>
      </c>
      <c r="K29" s="211" t="s">
        <v>64</v>
      </c>
      <c r="L29" s="207" t="s">
        <v>45</v>
      </c>
      <c r="M29" s="207"/>
      <c r="N29" s="538" t="s">
        <v>402</v>
      </c>
    </row>
    <row r="30" spans="1:14" x14ac:dyDescent="0.25">
      <c r="A30" s="195">
        <v>44770</v>
      </c>
      <c r="B30" s="196" t="s">
        <v>126</v>
      </c>
      <c r="C30" s="196" t="s">
        <v>127</v>
      </c>
      <c r="D30" s="528" t="s">
        <v>121</v>
      </c>
      <c r="E30" s="532">
        <v>7000</v>
      </c>
      <c r="F30" s="183"/>
      <c r="G30" s="334">
        <f t="shared" si="0"/>
        <v>18000</v>
      </c>
      <c r="H30" s="210" t="s">
        <v>263</v>
      </c>
      <c r="I30" s="207" t="s">
        <v>18</v>
      </c>
      <c r="J30" s="454" t="s">
        <v>404</v>
      </c>
      <c r="K30" s="211" t="s">
        <v>64</v>
      </c>
      <c r="L30" s="207" t="s">
        <v>45</v>
      </c>
      <c r="M30" s="207"/>
      <c r="N30" s="538" t="s">
        <v>405</v>
      </c>
    </row>
    <row r="31" spans="1:14" ht="15.75" customHeight="1" x14ac:dyDescent="0.25">
      <c r="A31" s="195">
        <v>44770</v>
      </c>
      <c r="B31" s="196" t="s">
        <v>126</v>
      </c>
      <c r="C31" s="196" t="s">
        <v>127</v>
      </c>
      <c r="D31" s="528" t="s">
        <v>121</v>
      </c>
      <c r="E31" s="183">
        <v>10000</v>
      </c>
      <c r="F31" s="183"/>
      <c r="G31" s="334">
        <f t="shared" si="0"/>
        <v>8000</v>
      </c>
      <c r="H31" s="210" t="s">
        <v>263</v>
      </c>
      <c r="I31" s="207" t="s">
        <v>18</v>
      </c>
      <c r="J31" s="454" t="s">
        <v>404</v>
      </c>
      <c r="K31" s="211" t="s">
        <v>64</v>
      </c>
      <c r="L31" s="207" t="s">
        <v>45</v>
      </c>
      <c r="M31" s="207"/>
      <c r="N31" s="538" t="s">
        <v>373</v>
      </c>
    </row>
    <row r="32" spans="1:14" x14ac:dyDescent="0.25">
      <c r="A32" s="568">
        <v>44771</v>
      </c>
      <c r="B32" s="581" t="s">
        <v>116</v>
      </c>
      <c r="C32" s="581" t="s">
        <v>49</v>
      </c>
      <c r="D32" s="592" t="s">
        <v>121</v>
      </c>
      <c r="E32" s="578"/>
      <c r="F32" s="578">
        <v>50000</v>
      </c>
      <c r="G32" s="593">
        <f t="shared" si="0"/>
        <v>58000</v>
      </c>
      <c r="H32" s="579" t="s">
        <v>263</v>
      </c>
      <c r="I32" s="580" t="s">
        <v>18</v>
      </c>
      <c r="J32" s="575" t="s">
        <v>423</v>
      </c>
      <c r="K32" s="581" t="s">
        <v>64</v>
      </c>
      <c r="L32" s="580" t="s">
        <v>45</v>
      </c>
      <c r="M32" s="580"/>
      <c r="N32" s="594"/>
    </row>
    <row r="33" spans="1:14" x14ac:dyDescent="0.25">
      <c r="A33" s="195">
        <v>44771</v>
      </c>
      <c r="B33" s="206" t="s">
        <v>126</v>
      </c>
      <c r="C33" s="206" t="s">
        <v>127</v>
      </c>
      <c r="D33" s="537" t="s">
        <v>121</v>
      </c>
      <c r="E33" s="183">
        <v>10000</v>
      </c>
      <c r="F33" s="454"/>
      <c r="G33" s="334">
        <f t="shared" si="0"/>
        <v>48000</v>
      </c>
      <c r="H33" s="445" t="s">
        <v>263</v>
      </c>
      <c r="I33" s="207" t="s">
        <v>18</v>
      </c>
      <c r="J33" s="454" t="s">
        <v>423</v>
      </c>
      <c r="K33" s="211" t="s">
        <v>64</v>
      </c>
      <c r="L33" s="207" t="s">
        <v>45</v>
      </c>
      <c r="M33" s="207"/>
      <c r="N33" s="538" t="s">
        <v>130</v>
      </c>
    </row>
    <row r="34" spans="1:14" x14ac:dyDescent="0.25">
      <c r="A34" s="195">
        <v>44771</v>
      </c>
      <c r="B34" s="206" t="s">
        <v>126</v>
      </c>
      <c r="C34" s="206" t="s">
        <v>127</v>
      </c>
      <c r="D34" s="537" t="s">
        <v>121</v>
      </c>
      <c r="E34" s="183">
        <v>10000</v>
      </c>
      <c r="F34" s="183"/>
      <c r="G34" s="334">
        <f t="shared" si="0"/>
        <v>38000</v>
      </c>
      <c r="H34" s="210" t="s">
        <v>263</v>
      </c>
      <c r="I34" s="207" t="s">
        <v>18</v>
      </c>
      <c r="J34" s="454" t="s">
        <v>423</v>
      </c>
      <c r="K34" s="211" t="s">
        <v>64</v>
      </c>
      <c r="L34" s="207" t="s">
        <v>45</v>
      </c>
      <c r="M34" s="207"/>
      <c r="N34" s="538" t="s">
        <v>424</v>
      </c>
    </row>
    <row r="35" spans="1:14" x14ac:dyDescent="0.25">
      <c r="A35" s="195">
        <v>44771</v>
      </c>
      <c r="B35" s="206" t="s">
        <v>126</v>
      </c>
      <c r="C35" s="206" t="s">
        <v>127</v>
      </c>
      <c r="D35" s="537" t="s">
        <v>121</v>
      </c>
      <c r="E35" s="191">
        <v>8000</v>
      </c>
      <c r="F35" s="173"/>
      <c r="G35" s="335">
        <f t="shared" si="0"/>
        <v>30000</v>
      </c>
      <c r="H35" s="567" t="s">
        <v>263</v>
      </c>
      <c r="I35" s="176" t="s">
        <v>18</v>
      </c>
      <c r="J35" s="454" t="s">
        <v>423</v>
      </c>
      <c r="K35" s="431" t="s">
        <v>64</v>
      </c>
      <c r="L35" s="176" t="s">
        <v>45</v>
      </c>
      <c r="M35" s="176"/>
      <c r="N35" s="178" t="s">
        <v>425</v>
      </c>
    </row>
    <row r="36" spans="1:14" x14ac:dyDescent="0.25">
      <c r="A36" s="195">
        <v>44771</v>
      </c>
      <c r="B36" s="206" t="s">
        <v>126</v>
      </c>
      <c r="C36" s="206" t="s">
        <v>127</v>
      </c>
      <c r="D36" s="537" t="s">
        <v>121</v>
      </c>
      <c r="E36" s="191">
        <v>10000</v>
      </c>
      <c r="F36" s="173"/>
      <c r="G36" s="335">
        <f t="shared" si="0"/>
        <v>20000</v>
      </c>
      <c r="H36" s="567" t="s">
        <v>263</v>
      </c>
      <c r="I36" s="176" t="s">
        <v>18</v>
      </c>
      <c r="J36" s="454" t="s">
        <v>423</v>
      </c>
      <c r="K36" s="431" t="s">
        <v>64</v>
      </c>
      <c r="L36" s="176" t="s">
        <v>45</v>
      </c>
      <c r="M36" s="176"/>
      <c r="N36" s="178" t="s">
        <v>426</v>
      </c>
    </row>
    <row r="37" spans="1:14" ht="15.75" thickBot="1" x14ac:dyDescent="0.3">
      <c r="A37" s="195">
        <v>44771</v>
      </c>
      <c r="B37" s="661" t="s">
        <v>126</v>
      </c>
      <c r="C37" s="661" t="s">
        <v>127</v>
      </c>
      <c r="D37" s="662" t="s">
        <v>121</v>
      </c>
      <c r="E37" s="596">
        <v>11000</v>
      </c>
      <c r="F37" s="185"/>
      <c r="G37" s="597">
        <f t="shared" si="0"/>
        <v>9000</v>
      </c>
      <c r="H37" s="663" t="s">
        <v>263</v>
      </c>
      <c r="I37" s="184" t="s">
        <v>18</v>
      </c>
      <c r="J37" s="454" t="s">
        <v>423</v>
      </c>
      <c r="K37" s="566" t="s">
        <v>64</v>
      </c>
      <c r="L37" s="184" t="s">
        <v>45</v>
      </c>
      <c r="M37" s="184"/>
      <c r="N37" s="661" t="s">
        <v>131</v>
      </c>
    </row>
    <row r="38" spans="1:14" ht="15.75" thickBot="1" x14ac:dyDescent="0.3">
      <c r="A38" s="660">
        <v>44772</v>
      </c>
      <c r="B38" s="670" t="s">
        <v>116</v>
      </c>
      <c r="C38" s="671" t="s">
        <v>49</v>
      </c>
      <c r="D38" s="672" t="s">
        <v>121</v>
      </c>
      <c r="E38" s="673"/>
      <c r="F38" s="674">
        <v>20000</v>
      </c>
      <c r="G38" s="675">
        <f t="shared" si="0"/>
        <v>29000</v>
      </c>
      <c r="H38" s="676" t="s">
        <v>263</v>
      </c>
      <c r="I38" s="677" t="s">
        <v>18</v>
      </c>
      <c r="J38" s="678" t="s">
        <v>455</v>
      </c>
      <c r="K38" s="679" t="s">
        <v>64</v>
      </c>
      <c r="L38" s="677" t="s">
        <v>45</v>
      </c>
      <c r="M38" s="677"/>
      <c r="N38" s="680"/>
    </row>
    <row r="39" spans="1:14" x14ac:dyDescent="0.25">
      <c r="A39" s="195">
        <v>44772</v>
      </c>
      <c r="B39" s="664" t="s">
        <v>126</v>
      </c>
      <c r="C39" s="664" t="s">
        <v>127</v>
      </c>
      <c r="D39" s="665" t="s">
        <v>121</v>
      </c>
      <c r="E39" s="200">
        <v>10000</v>
      </c>
      <c r="F39" s="189"/>
      <c r="G39" s="553">
        <f>G38-E39+F39</f>
        <v>19000</v>
      </c>
      <c r="H39" s="666" t="s">
        <v>263</v>
      </c>
      <c r="I39" s="667" t="s">
        <v>18</v>
      </c>
      <c r="J39" s="668" t="s">
        <v>455</v>
      </c>
      <c r="K39" s="669" t="s">
        <v>64</v>
      </c>
      <c r="L39" s="667" t="s">
        <v>45</v>
      </c>
      <c r="M39" s="667"/>
      <c r="N39" s="664" t="s">
        <v>143</v>
      </c>
    </row>
    <row r="40" spans="1:14" ht="15.75" thickBot="1" x14ac:dyDescent="0.3">
      <c r="A40" s="195">
        <v>44772</v>
      </c>
      <c r="B40" s="178" t="s">
        <v>126</v>
      </c>
      <c r="C40" s="178" t="s">
        <v>127</v>
      </c>
      <c r="D40" s="204" t="s">
        <v>121</v>
      </c>
      <c r="E40" s="182">
        <v>10000</v>
      </c>
      <c r="F40" s="185"/>
      <c r="G40" s="597">
        <f t="shared" ref="G40" si="2">G39-E40+F40</f>
        <v>9000</v>
      </c>
      <c r="H40" s="567" t="s">
        <v>263</v>
      </c>
      <c r="I40" s="176" t="s">
        <v>18</v>
      </c>
      <c r="J40" s="454" t="s">
        <v>455</v>
      </c>
      <c r="K40" s="431" t="s">
        <v>64</v>
      </c>
      <c r="L40" s="176" t="s">
        <v>45</v>
      </c>
      <c r="M40" s="176"/>
      <c r="N40" s="178" t="s">
        <v>131</v>
      </c>
    </row>
    <row r="41" spans="1:14" ht="15.75" thickBot="1" x14ac:dyDescent="0.3">
      <c r="A41" s="195"/>
      <c r="B41" s="178"/>
      <c r="C41" s="178"/>
      <c r="D41" s="204"/>
      <c r="E41" s="646">
        <f>SUM(E4:E40)</f>
        <v>253500</v>
      </c>
      <c r="F41" s="647">
        <f>SUM(F4:F40)</f>
        <v>262500</v>
      </c>
      <c r="G41" s="555">
        <f>F41-E41</f>
        <v>9000</v>
      </c>
      <c r="H41" s="605"/>
      <c r="I41" s="176"/>
      <c r="J41" s="454"/>
      <c r="K41" s="431"/>
      <c r="L41" s="176"/>
      <c r="M41" s="176"/>
      <c r="N41" s="178"/>
    </row>
    <row r="42" spans="1:14" x14ac:dyDescent="0.25">
      <c r="A42" s="195"/>
      <c r="B42" s="178"/>
      <c r="C42" s="178"/>
      <c r="D42" s="204"/>
      <c r="E42" s="645"/>
      <c r="F42" s="189"/>
      <c r="G42" s="553"/>
      <c r="H42" s="567"/>
      <c r="I42" s="176"/>
      <c r="J42" s="454"/>
      <c r="K42" s="431"/>
      <c r="L42" s="176"/>
      <c r="M42" s="176"/>
      <c r="N42" s="178"/>
    </row>
    <row r="43" spans="1:14" x14ac:dyDescent="0.25">
      <c r="A43" s="195"/>
      <c r="B43" s="196"/>
      <c r="C43" s="196"/>
      <c r="D43" s="197"/>
      <c r="E43" s="183"/>
      <c r="F43" s="173"/>
      <c r="G43" s="335"/>
      <c r="H43" s="567"/>
      <c r="I43" s="176"/>
      <c r="J43" s="454"/>
      <c r="K43" s="431"/>
      <c r="L43" s="176"/>
      <c r="M43" s="176"/>
      <c r="N43" s="178"/>
    </row>
    <row r="44" spans="1:14" x14ac:dyDescent="0.25">
      <c r="A44" s="195"/>
      <c r="B44" s="196"/>
      <c r="C44" s="196"/>
      <c r="D44" s="197"/>
      <c r="E44" s="183"/>
      <c r="F44" s="173"/>
      <c r="G44" s="335"/>
      <c r="H44" s="567"/>
      <c r="I44" s="176"/>
      <c r="J44" s="454"/>
      <c r="K44" s="431"/>
      <c r="L44" s="176"/>
      <c r="M44" s="176"/>
      <c r="N44" s="178"/>
    </row>
    <row r="45" spans="1:14" x14ac:dyDescent="0.25">
      <c r="A45" s="195"/>
      <c r="B45" s="196"/>
      <c r="C45" s="196"/>
      <c r="D45" s="197"/>
      <c r="E45" s="183"/>
      <c r="F45" s="173"/>
      <c r="G45" s="335"/>
      <c r="H45" s="567"/>
      <c r="I45" s="176"/>
      <c r="J45" s="454"/>
      <c r="K45" s="431"/>
      <c r="L45" s="176"/>
      <c r="M45" s="176"/>
      <c r="N45" s="178"/>
    </row>
    <row r="46" spans="1:14" x14ac:dyDescent="0.25">
      <c r="A46" s="195"/>
      <c r="B46" s="196"/>
      <c r="C46" s="196"/>
      <c r="D46" s="197"/>
      <c r="E46" s="191"/>
      <c r="F46" s="173"/>
      <c r="G46" s="335"/>
      <c r="H46" s="567"/>
      <c r="I46" s="176"/>
      <c r="J46" s="454"/>
      <c r="K46" s="431"/>
      <c r="L46" s="176"/>
      <c r="M46" s="176"/>
      <c r="N46" s="178"/>
    </row>
    <row r="47" spans="1:14" x14ac:dyDescent="0.25">
      <c r="A47" s="195"/>
      <c r="B47" s="196"/>
      <c r="C47" s="196"/>
      <c r="D47" s="197"/>
      <c r="E47" s="191"/>
      <c r="F47" s="173"/>
      <c r="G47" s="335"/>
      <c r="H47" s="567"/>
      <c r="I47" s="176"/>
      <c r="J47" s="454"/>
      <c r="K47" s="431"/>
      <c r="L47" s="176"/>
      <c r="M47" s="176"/>
      <c r="N47" s="178"/>
    </row>
    <row r="48" spans="1:14" x14ac:dyDescent="0.25">
      <c r="A48" s="195"/>
      <c r="B48" s="196"/>
      <c r="C48" s="196"/>
      <c r="D48" s="197"/>
      <c r="E48" s="183"/>
      <c r="F48" s="173"/>
      <c r="G48" s="335"/>
      <c r="H48" s="567"/>
      <c r="I48" s="176"/>
      <c r="J48" s="454"/>
      <c r="K48" s="431"/>
      <c r="L48" s="176"/>
      <c r="M48" s="176"/>
      <c r="N48" s="178"/>
    </row>
    <row r="49" spans="1:14" x14ac:dyDescent="0.25">
      <c r="A49" s="195"/>
      <c r="B49" s="178"/>
      <c r="C49" s="178"/>
      <c r="D49" s="204"/>
      <c r="E49" s="191"/>
      <c r="F49" s="173"/>
      <c r="G49" s="335"/>
      <c r="H49" s="567"/>
      <c r="I49" s="176"/>
      <c r="J49" s="454"/>
      <c r="K49" s="431"/>
      <c r="L49" s="176"/>
      <c r="M49" s="176"/>
      <c r="N49" s="178"/>
    </row>
    <row r="50" spans="1:14" x14ac:dyDescent="0.25">
      <c r="A50" s="195"/>
      <c r="B50" s="178"/>
      <c r="C50" s="178"/>
      <c r="D50" s="204"/>
      <c r="E50" s="191"/>
      <c r="F50" s="173"/>
      <c r="G50" s="335"/>
      <c r="H50" s="567"/>
      <c r="I50" s="176"/>
      <c r="J50" s="454"/>
      <c r="K50" s="431"/>
      <c r="L50" s="176"/>
      <c r="M50" s="176"/>
      <c r="N50" s="178"/>
    </row>
    <row r="51" spans="1:14" ht="17.25" customHeight="1" x14ac:dyDescent="0.25">
      <c r="A51" s="195"/>
      <c r="B51" s="178"/>
      <c r="C51" s="178"/>
      <c r="D51" s="204"/>
      <c r="E51" s="183"/>
      <c r="F51" s="173"/>
      <c r="G51" s="335"/>
      <c r="H51" s="567"/>
      <c r="I51" s="176"/>
      <c r="J51" s="454"/>
      <c r="K51" s="431"/>
      <c r="L51" s="176"/>
      <c r="M51" s="176"/>
      <c r="N51" s="178"/>
    </row>
    <row r="52" spans="1:14" ht="17.25" customHeight="1" x14ac:dyDescent="0.25">
      <c r="A52" s="195"/>
      <c r="B52" s="178"/>
      <c r="C52" s="178"/>
      <c r="D52" s="204"/>
      <c r="E52" s="183"/>
      <c r="F52" s="173"/>
      <c r="G52" s="335"/>
      <c r="H52" s="567"/>
      <c r="I52" s="176"/>
      <c r="J52" s="454"/>
      <c r="K52" s="431"/>
      <c r="L52" s="176"/>
      <c r="M52" s="176"/>
      <c r="N52" s="178"/>
    </row>
    <row r="53" spans="1:14" ht="17.25" customHeight="1" x14ac:dyDescent="0.25">
      <c r="A53" s="195"/>
      <c r="B53" s="178"/>
      <c r="C53" s="178"/>
      <c r="D53" s="204"/>
      <c r="E53" s="183"/>
      <c r="F53" s="173"/>
      <c r="G53" s="335"/>
      <c r="H53" s="567"/>
      <c r="I53" s="176"/>
      <c r="J53" s="454"/>
      <c r="K53" s="431"/>
      <c r="L53" s="176"/>
      <c r="M53" s="176"/>
      <c r="N53" s="178"/>
    </row>
    <row r="54" spans="1:14" ht="17.25" customHeight="1" x14ac:dyDescent="0.25">
      <c r="A54" s="195"/>
      <c r="B54" s="178"/>
      <c r="C54" s="178"/>
      <c r="D54" s="204"/>
      <c r="E54" s="183"/>
      <c r="F54" s="173"/>
      <c r="G54" s="335"/>
      <c r="H54" s="567"/>
      <c r="I54" s="176"/>
      <c r="J54" s="454"/>
      <c r="K54" s="431"/>
      <c r="L54" s="176"/>
      <c r="M54" s="176"/>
      <c r="N54" s="178"/>
    </row>
    <row r="55" spans="1:14" ht="17.25" customHeight="1" x14ac:dyDescent="0.25">
      <c r="A55" s="195"/>
      <c r="B55" s="178"/>
      <c r="C55" s="178"/>
      <c r="D55" s="204"/>
      <c r="E55" s="183"/>
      <c r="F55" s="173"/>
      <c r="G55" s="335"/>
      <c r="H55" s="321"/>
      <c r="I55" s="176"/>
      <c r="J55" s="454"/>
      <c r="K55" s="431"/>
      <c r="L55" s="176"/>
      <c r="M55" s="176"/>
      <c r="N55" s="178"/>
    </row>
    <row r="56" spans="1:14" ht="17.25" customHeight="1" x14ac:dyDescent="0.25">
      <c r="A56" s="195"/>
      <c r="B56" s="178"/>
      <c r="C56" s="178"/>
      <c r="D56" s="204"/>
      <c r="E56" s="183"/>
      <c r="F56" s="173"/>
      <c r="G56" s="335"/>
      <c r="H56" s="321"/>
      <c r="I56" s="176"/>
      <c r="J56" s="454"/>
      <c r="K56" s="431"/>
      <c r="L56" s="176"/>
      <c r="M56" s="176"/>
      <c r="N56" s="178"/>
    </row>
    <row r="57" spans="1:14" ht="17.25" customHeight="1" x14ac:dyDescent="0.25">
      <c r="A57" s="195"/>
      <c r="B57" s="178"/>
      <c r="C57" s="178"/>
      <c r="D57" s="204"/>
      <c r="E57" s="183"/>
      <c r="F57" s="173"/>
      <c r="G57" s="335"/>
      <c r="H57" s="321"/>
      <c r="I57" s="176"/>
      <c r="J57" s="454"/>
      <c r="K57" s="431"/>
      <c r="L57" s="176"/>
      <c r="M57" s="176"/>
      <c r="N57" s="178"/>
    </row>
    <row r="58" spans="1:14" ht="17.25" customHeight="1" x14ac:dyDescent="0.25">
      <c r="A58" s="195"/>
      <c r="B58" s="178"/>
      <c r="C58" s="178"/>
      <c r="D58" s="204"/>
      <c r="E58" s="183"/>
      <c r="F58" s="173"/>
      <c r="G58" s="335"/>
      <c r="H58" s="321"/>
      <c r="I58" s="176"/>
      <c r="J58" s="454"/>
      <c r="K58" s="431"/>
      <c r="L58" s="176"/>
      <c r="M58" s="176"/>
      <c r="N58" s="178"/>
    </row>
    <row r="59" spans="1:14" x14ac:dyDescent="0.25">
      <c r="A59" s="195"/>
      <c r="B59" s="178"/>
      <c r="C59" s="178"/>
      <c r="D59" s="204"/>
      <c r="E59" s="191"/>
      <c r="F59" s="173"/>
      <c r="G59" s="335"/>
      <c r="H59" s="321"/>
      <c r="I59" s="176"/>
      <c r="J59" s="454"/>
      <c r="K59" s="431"/>
      <c r="L59" s="176"/>
      <c r="M59" s="176"/>
      <c r="N59" s="178"/>
    </row>
    <row r="60" spans="1:14" x14ac:dyDescent="0.25">
      <c r="A60" s="195"/>
      <c r="B60" s="178"/>
      <c r="C60" s="178"/>
      <c r="D60" s="204"/>
      <c r="E60" s="191"/>
      <c r="F60" s="173"/>
      <c r="G60" s="335"/>
      <c r="H60" s="321"/>
      <c r="I60" s="176"/>
      <c r="J60" s="454"/>
      <c r="K60" s="431"/>
      <c r="L60" s="176"/>
      <c r="M60" s="176"/>
      <c r="N60" s="178"/>
    </row>
    <row r="61" spans="1:14" x14ac:dyDescent="0.25">
      <c r="A61" s="195"/>
      <c r="B61" s="178"/>
      <c r="C61" s="178"/>
      <c r="D61" s="204"/>
      <c r="E61" s="191"/>
      <c r="F61" s="173"/>
      <c r="G61" s="335"/>
      <c r="H61" s="321"/>
      <c r="I61" s="176"/>
      <c r="J61" s="454"/>
      <c r="K61" s="431"/>
      <c r="L61" s="176"/>
      <c r="M61" s="176"/>
      <c r="N61" s="178"/>
    </row>
    <row r="62" spans="1:14" x14ac:dyDescent="0.25">
      <c r="A62" s="195"/>
      <c r="B62" s="178"/>
      <c r="C62" s="178"/>
      <c r="D62" s="204"/>
      <c r="E62" s="191"/>
      <c r="F62" s="173"/>
      <c r="G62" s="335"/>
      <c r="H62" s="321"/>
      <c r="I62" s="176"/>
      <c r="J62" s="454"/>
      <c r="K62" s="431"/>
      <c r="L62" s="176"/>
      <c r="M62" s="176"/>
      <c r="N62" s="178"/>
    </row>
    <row r="63" spans="1:14" x14ac:dyDescent="0.25">
      <c r="A63" s="195"/>
      <c r="B63" s="431"/>
      <c r="C63" s="431"/>
      <c r="D63" s="563"/>
      <c r="E63" s="183"/>
      <c r="F63" s="173"/>
      <c r="G63" s="335"/>
      <c r="H63" s="321"/>
      <c r="I63" s="176"/>
      <c r="J63" s="454"/>
      <c r="K63" s="431"/>
      <c r="L63" s="176"/>
      <c r="M63" s="176"/>
      <c r="N63" s="178"/>
    </row>
    <row r="64" spans="1:14" x14ac:dyDescent="0.25">
      <c r="A64" s="195"/>
      <c r="B64" s="431"/>
      <c r="C64" s="431"/>
      <c r="D64" s="563"/>
      <c r="E64" s="183"/>
      <c r="F64" s="173"/>
      <c r="G64" s="335"/>
      <c r="H64" s="321"/>
      <c r="I64" s="176"/>
      <c r="J64" s="454"/>
      <c r="K64" s="431"/>
      <c r="L64" s="176"/>
      <c r="M64" s="176"/>
      <c r="N64" s="178"/>
    </row>
    <row r="65" spans="1:14" x14ac:dyDescent="0.25">
      <c r="A65" s="195"/>
      <c r="B65" s="431"/>
      <c r="C65" s="431"/>
      <c r="D65" s="563"/>
      <c r="E65" s="183"/>
      <c r="F65" s="173"/>
      <c r="G65" s="335"/>
      <c r="H65" s="321"/>
      <c r="I65" s="176"/>
      <c r="J65" s="454"/>
      <c r="K65" s="431"/>
      <c r="L65" s="176"/>
      <c r="M65" s="176"/>
      <c r="N65" s="178"/>
    </row>
    <row r="66" spans="1:14" x14ac:dyDescent="0.25">
      <c r="A66" s="195"/>
      <c r="B66" s="431"/>
      <c r="C66" s="431"/>
      <c r="D66" s="563"/>
      <c r="E66" s="183"/>
      <c r="F66" s="173"/>
      <c r="G66" s="335"/>
      <c r="H66" s="321"/>
      <c r="I66" s="176"/>
      <c r="J66" s="454"/>
      <c r="K66" s="431"/>
      <c r="L66" s="176"/>
      <c r="M66" s="176"/>
      <c r="N66" s="178"/>
    </row>
    <row r="67" spans="1:14" x14ac:dyDescent="0.25">
      <c r="A67" s="195"/>
      <c r="B67" s="431"/>
      <c r="C67" s="431"/>
      <c r="D67" s="563"/>
      <c r="E67" s="183"/>
      <c r="F67" s="173"/>
      <c r="G67" s="335"/>
      <c r="H67" s="213"/>
      <c r="I67" s="176"/>
      <c r="J67" s="454"/>
      <c r="K67" s="431"/>
      <c r="L67" s="176"/>
      <c r="M67" s="176"/>
      <c r="N67" s="178"/>
    </row>
    <row r="68" spans="1:14" x14ac:dyDescent="0.25">
      <c r="A68" s="195"/>
      <c r="B68" s="431"/>
      <c r="C68" s="431"/>
      <c r="D68" s="563"/>
      <c r="E68" s="183"/>
      <c r="F68" s="173"/>
      <c r="G68" s="335"/>
      <c r="H68" s="213"/>
      <c r="I68" s="176"/>
      <c r="J68" s="454"/>
      <c r="K68" s="431"/>
      <c r="L68" s="176"/>
      <c r="M68" s="176"/>
      <c r="N68" s="178"/>
    </row>
    <row r="69" spans="1:14" x14ac:dyDescent="0.25">
      <c r="A69" s="195"/>
      <c r="B69" s="431"/>
      <c r="C69" s="431"/>
      <c r="D69" s="563"/>
      <c r="E69" s="182"/>
      <c r="F69" s="185"/>
      <c r="G69" s="335"/>
      <c r="H69" s="213"/>
      <c r="I69" s="176"/>
      <c r="J69" s="454"/>
      <c r="K69" s="431"/>
      <c r="L69" s="176"/>
      <c r="M69" s="176"/>
      <c r="N69" s="178"/>
    </row>
    <row r="70" spans="1:14" x14ac:dyDescent="0.25">
      <c r="A70" s="181"/>
      <c r="B70" s="431"/>
      <c r="C70" s="431"/>
      <c r="D70" s="563"/>
      <c r="E70" s="173"/>
      <c r="F70" s="173"/>
      <c r="G70" s="335"/>
      <c r="H70" s="213"/>
      <c r="I70" s="176"/>
      <c r="J70" s="454"/>
      <c r="K70" s="431"/>
      <c r="L70" s="176"/>
      <c r="M70" s="176"/>
      <c r="N70" s="178"/>
    </row>
    <row r="71" spans="1:14" x14ac:dyDescent="0.25">
      <c r="A71" s="195"/>
      <c r="B71" s="178"/>
      <c r="C71" s="178"/>
      <c r="D71" s="204"/>
      <c r="E71" s="191"/>
      <c r="F71" s="535"/>
      <c r="G71" s="335"/>
      <c r="H71" s="213"/>
      <c r="I71" s="176"/>
      <c r="J71" s="454"/>
      <c r="K71" s="431"/>
      <c r="L71" s="176"/>
      <c r="M71" s="176"/>
      <c r="N71" s="178"/>
    </row>
    <row r="72" spans="1:14" x14ac:dyDescent="0.25">
      <c r="A72" s="195"/>
      <c r="B72" s="178"/>
      <c r="C72" s="178"/>
      <c r="D72" s="204"/>
      <c r="E72" s="191"/>
      <c r="F72" s="427"/>
      <c r="G72" s="335"/>
      <c r="H72" s="213"/>
      <c r="I72" s="176"/>
      <c r="J72" s="454"/>
      <c r="K72" s="431"/>
      <c r="L72" s="176"/>
      <c r="M72" s="176"/>
      <c r="N72" s="178"/>
    </row>
    <row r="73" spans="1:14" x14ac:dyDescent="0.25">
      <c r="A73" s="195"/>
      <c r="B73" s="178"/>
      <c r="C73" s="178"/>
      <c r="D73" s="204"/>
      <c r="E73" s="191"/>
      <c r="F73" s="427"/>
      <c r="G73" s="335"/>
      <c r="H73" s="213"/>
      <c r="I73" s="176"/>
      <c r="J73" s="454"/>
      <c r="K73" s="431"/>
      <c r="L73" s="176"/>
      <c r="M73" s="176"/>
      <c r="N73" s="178"/>
    </row>
    <row r="74" spans="1:14" x14ac:dyDescent="0.25">
      <c r="A74" s="195"/>
      <c r="B74" s="178"/>
      <c r="C74" s="178"/>
      <c r="D74" s="204"/>
      <c r="E74" s="191"/>
      <c r="F74" s="427"/>
      <c r="G74" s="335"/>
      <c r="H74" s="213"/>
      <c r="I74" s="176"/>
      <c r="J74" s="454"/>
      <c r="K74" s="431"/>
      <c r="L74" s="176"/>
      <c r="M74" s="176"/>
      <c r="N74" s="178"/>
    </row>
    <row r="75" spans="1:14" x14ac:dyDescent="0.25">
      <c r="A75" s="195"/>
      <c r="B75" s="178"/>
      <c r="C75" s="178"/>
      <c r="D75" s="204"/>
      <c r="E75" s="191"/>
      <c r="F75" s="427"/>
      <c r="G75" s="335"/>
      <c r="H75" s="213"/>
      <c r="I75" s="176"/>
      <c r="J75" s="454"/>
      <c r="K75" s="431"/>
      <c r="L75" s="176"/>
      <c r="M75" s="176"/>
      <c r="N75" s="178"/>
    </row>
    <row r="76" spans="1:14" x14ac:dyDescent="0.25">
      <c r="A76" s="195"/>
      <c r="B76" s="178"/>
      <c r="C76" s="178"/>
      <c r="D76" s="204"/>
      <c r="E76" s="191"/>
      <c r="F76" s="427"/>
      <c r="G76" s="335"/>
      <c r="H76" s="213"/>
      <c r="I76" s="176"/>
      <c r="J76" s="454"/>
      <c r="K76" s="431"/>
      <c r="L76" s="176"/>
      <c r="M76" s="176"/>
      <c r="N76" s="178"/>
    </row>
    <row r="77" spans="1:14" x14ac:dyDescent="0.25">
      <c r="A77" s="181"/>
      <c r="B77" s="178"/>
      <c r="C77" s="178"/>
      <c r="D77" s="178"/>
      <c r="E77" s="191"/>
      <c r="F77" s="427"/>
      <c r="G77" s="335"/>
      <c r="H77" s="213"/>
      <c r="I77" s="176"/>
      <c r="J77" s="454"/>
      <c r="K77" s="431"/>
      <c r="L77" s="176"/>
      <c r="M77" s="176"/>
      <c r="N77" s="178"/>
    </row>
    <row r="78" spans="1:14" x14ac:dyDescent="0.25">
      <c r="A78" s="181"/>
      <c r="B78" s="176"/>
      <c r="C78" s="176"/>
      <c r="D78" s="176"/>
      <c r="E78" s="427"/>
      <c r="F78" s="427"/>
      <c r="G78" s="335"/>
      <c r="H78" s="213"/>
      <c r="I78" s="176"/>
      <c r="J78" s="454"/>
      <c r="K78" s="431"/>
      <c r="L78" s="176"/>
      <c r="M78" s="176"/>
      <c r="N78" s="178"/>
    </row>
    <row r="79" spans="1:14" x14ac:dyDescent="0.25">
      <c r="A79" s="181"/>
      <c r="B79" s="176"/>
      <c r="C79" s="176"/>
      <c r="D79" s="176"/>
      <c r="E79" s="191"/>
      <c r="F79" s="427"/>
      <c r="G79" s="335"/>
      <c r="H79" s="213"/>
      <c r="I79" s="176"/>
      <c r="J79" s="454"/>
      <c r="K79" s="431"/>
      <c r="L79" s="176"/>
      <c r="M79" s="176"/>
      <c r="N79" s="178"/>
    </row>
    <row r="80" spans="1:14" x14ac:dyDescent="0.25">
      <c r="A80" s="181"/>
      <c r="B80" s="176"/>
      <c r="C80" s="176"/>
      <c r="D80" s="176"/>
      <c r="E80" s="191"/>
      <c r="F80" s="427"/>
      <c r="G80" s="335"/>
      <c r="H80" s="213"/>
      <c r="I80" s="176"/>
      <c r="J80" s="454"/>
      <c r="K80" s="431"/>
      <c r="L80" s="176"/>
      <c r="M80" s="176"/>
      <c r="N80" s="178"/>
    </row>
    <row r="81" spans="1:14" x14ac:dyDescent="0.25">
      <c r="A81" s="181"/>
      <c r="B81" s="176"/>
      <c r="C81" s="176"/>
      <c r="D81" s="176" t="s">
        <v>456</v>
      </c>
      <c r="E81" s="427"/>
      <c r="F81" s="427"/>
      <c r="G81" s="335"/>
      <c r="H81" s="213"/>
      <c r="I81" s="176"/>
      <c r="J81" s="454"/>
      <c r="K81" s="431"/>
      <c r="L81" s="176"/>
      <c r="M81" s="176"/>
      <c r="N81" s="178"/>
    </row>
    <row r="82" spans="1:14" x14ac:dyDescent="0.25">
      <c r="A82" s="181"/>
      <c r="B82" s="176"/>
      <c r="C82" s="176"/>
      <c r="D82" s="176"/>
      <c r="E82" s="427"/>
      <c r="F82" s="427"/>
      <c r="G82" s="335"/>
      <c r="H82" s="213"/>
      <c r="I82" s="176"/>
      <c r="J82" s="454"/>
      <c r="K82" s="431"/>
      <c r="L82" s="176"/>
      <c r="M82" s="176"/>
      <c r="N82" s="178"/>
    </row>
    <row r="83" spans="1:14" x14ac:dyDescent="0.25">
      <c r="A83" s="181"/>
      <c r="B83" s="176"/>
      <c r="C83" s="176"/>
      <c r="D83" s="176"/>
      <c r="E83" s="427"/>
      <c r="F83" s="427"/>
      <c r="G83" s="335"/>
      <c r="H83" s="213"/>
      <c r="I83" s="176"/>
      <c r="J83" s="178"/>
      <c r="K83" s="431"/>
      <c r="L83" s="176"/>
      <c r="M83" s="176"/>
      <c r="N83" s="178"/>
    </row>
    <row r="84" spans="1:14" x14ac:dyDescent="0.25">
      <c r="A84" s="181"/>
      <c r="B84" s="176"/>
      <c r="C84" s="176"/>
      <c r="D84" s="176"/>
      <c r="E84" s="427"/>
      <c r="F84" s="427"/>
      <c r="G84" s="335"/>
      <c r="H84" s="213"/>
      <c r="I84" s="176"/>
      <c r="J84" s="178"/>
      <c r="K84" s="431"/>
      <c r="L84" s="176"/>
      <c r="M84" s="176"/>
      <c r="N84" s="178"/>
    </row>
    <row r="85" spans="1:14" x14ac:dyDescent="0.25">
      <c r="A85" s="181"/>
      <c r="B85" s="176"/>
      <c r="C85" s="176"/>
      <c r="D85" s="176"/>
      <c r="E85" s="427"/>
      <c r="F85" s="427"/>
      <c r="G85" s="335"/>
      <c r="H85" s="213"/>
      <c r="I85" s="176"/>
      <c r="J85" s="178"/>
      <c r="K85" s="431"/>
      <c r="L85" s="176"/>
      <c r="M85" s="176"/>
      <c r="N85" s="178"/>
    </row>
    <row r="86" spans="1:14" x14ac:dyDescent="0.25">
      <c r="A86" s="181"/>
      <c r="B86" s="176"/>
      <c r="C86" s="176"/>
      <c r="D86" s="176"/>
      <c r="E86" s="427"/>
      <c r="F86" s="427"/>
      <c r="G86" s="335"/>
      <c r="H86" s="213"/>
      <c r="I86" s="176"/>
      <c r="J86" s="178"/>
      <c r="K86" s="431"/>
      <c r="L86" s="176"/>
      <c r="M86" s="176"/>
      <c r="N86" s="178"/>
    </row>
    <row r="87" spans="1:14" x14ac:dyDescent="0.25">
      <c r="A87" s="181"/>
      <c r="B87" s="176"/>
      <c r="C87" s="176"/>
      <c r="D87" s="176"/>
      <c r="E87" s="427"/>
      <c r="F87" s="427"/>
      <c r="G87" s="335"/>
      <c r="H87" s="213"/>
      <c r="I87" s="176"/>
      <c r="J87" s="178"/>
      <c r="K87" s="431"/>
      <c r="L87" s="176"/>
      <c r="M87" s="176"/>
      <c r="N87" s="178"/>
    </row>
    <row r="88" spans="1:14" x14ac:dyDescent="0.25">
      <c r="A88" s="181"/>
      <c r="B88" s="176"/>
      <c r="C88" s="176"/>
      <c r="D88" s="176"/>
      <c r="E88" s="427"/>
      <c r="F88" s="427"/>
      <c r="G88" s="335"/>
      <c r="H88" s="213"/>
      <c r="I88" s="176"/>
      <c r="J88" s="178"/>
      <c r="K88" s="431"/>
      <c r="L88" s="176"/>
      <c r="M88" s="176"/>
      <c r="N88" s="178"/>
    </row>
    <row r="89" spans="1:14" x14ac:dyDescent="0.25">
      <c r="A89" s="181"/>
      <c r="B89" s="176"/>
      <c r="C89" s="176"/>
      <c r="D89" s="176"/>
      <c r="E89" s="427"/>
      <c r="F89" s="427"/>
      <c r="G89" s="335"/>
      <c r="H89" s="213"/>
      <c r="I89" s="176"/>
      <c r="J89" s="178"/>
      <c r="K89" s="431"/>
      <c r="L89" s="176"/>
      <c r="M89" s="176"/>
      <c r="N89" s="178"/>
    </row>
    <row r="90" spans="1:14" x14ac:dyDescent="0.25">
      <c r="A90" s="181"/>
      <c r="B90" s="176"/>
      <c r="C90" s="176"/>
      <c r="D90" s="176"/>
      <c r="E90" s="427"/>
      <c r="F90" s="427"/>
      <c r="G90" s="335"/>
      <c r="H90" s="213"/>
      <c r="I90" s="176"/>
      <c r="J90" s="178"/>
      <c r="K90" s="431"/>
      <c r="L90" s="176"/>
      <c r="M90" s="176"/>
      <c r="N90" s="178"/>
    </row>
    <row r="91" spans="1:14" x14ac:dyDescent="0.25">
      <c r="A91" s="181"/>
      <c r="B91" s="176"/>
      <c r="C91" s="176"/>
      <c r="D91" s="176"/>
      <c r="E91" s="427"/>
      <c r="F91" s="427"/>
      <c r="G91" s="335"/>
      <c r="H91" s="213"/>
      <c r="I91" s="176"/>
      <c r="J91" s="178"/>
      <c r="K91" s="431"/>
      <c r="L91" s="176"/>
      <c r="M91" s="176"/>
      <c r="N91" s="178"/>
    </row>
    <row r="92" spans="1:14" x14ac:dyDescent="0.25">
      <c r="A92" s="195"/>
      <c r="B92" s="176"/>
      <c r="C92" s="176"/>
      <c r="D92" s="176"/>
      <c r="E92" s="191"/>
      <c r="F92" s="557"/>
      <c r="G92" s="335"/>
      <c r="H92" s="213"/>
      <c r="I92" s="176"/>
      <c r="J92" s="178"/>
      <c r="K92" s="431"/>
      <c r="L92" s="176"/>
      <c r="M92" s="176"/>
      <c r="N92" s="178"/>
    </row>
    <row r="93" spans="1:14" x14ac:dyDescent="0.25">
      <c r="A93" s="195"/>
      <c r="B93" s="178"/>
      <c r="C93" s="178"/>
      <c r="D93" s="204"/>
      <c r="E93" s="191"/>
      <c r="F93" s="427"/>
      <c r="G93" s="335"/>
      <c r="H93" s="213"/>
      <c r="I93" s="176"/>
      <c r="J93" s="178"/>
      <c r="K93" s="431"/>
      <c r="L93" s="176"/>
      <c r="M93" s="176"/>
      <c r="N93" s="178"/>
    </row>
    <row r="94" spans="1:14" x14ac:dyDescent="0.25">
      <c r="A94" s="195"/>
      <c r="B94" s="178"/>
      <c r="C94" s="178"/>
      <c r="D94" s="204"/>
      <c r="E94" s="191"/>
      <c r="F94" s="427"/>
      <c r="G94" s="335"/>
      <c r="H94" s="213"/>
      <c r="I94" s="176"/>
      <c r="J94" s="178"/>
      <c r="K94" s="431"/>
      <c r="L94" s="176"/>
      <c r="M94" s="176"/>
      <c r="N94" s="178"/>
    </row>
    <row r="95" spans="1:14" x14ac:dyDescent="0.25">
      <c r="A95" s="195"/>
      <c r="B95" s="178"/>
      <c r="C95" s="178"/>
      <c r="D95" s="204"/>
      <c r="E95" s="191"/>
      <c r="F95" s="427"/>
      <c r="G95" s="335"/>
      <c r="H95" s="213"/>
      <c r="I95" s="176"/>
      <c r="J95" s="178"/>
      <c r="K95" s="431"/>
      <c r="L95" s="176"/>
      <c r="M95" s="176"/>
      <c r="N95" s="178"/>
    </row>
    <row r="96" spans="1:14" x14ac:dyDescent="0.25">
      <c r="A96" s="195"/>
      <c r="B96" s="178"/>
      <c r="C96" s="178"/>
      <c r="D96" s="204"/>
      <c r="E96" s="191"/>
      <c r="F96" s="427"/>
      <c r="G96" s="335"/>
      <c r="H96" s="213"/>
      <c r="I96" s="176"/>
      <c r="J96" s="178"/>
      <c r="K96" s="431"/>
      <c r="L96" s="176"/>
      <c r="M96" s="176"/>
      <c r="N96" s="178"/>
    </row>
    <row r="97" spans="1:14" x14ac:dyDescent="0.25">
      <c r="A97" s="195"/>
      <c r="B97" s="178"/>
      <c r="C97" s="178"/>
      <c r="D97" s="204"/>
      <c r="E97" s="191"/>
      <c r="F97" s="427"/>
      <c r="G97" s="335"/>
      <c r="H97" s="213"/>
      <c r="I97" s="176"/>
      <c r="J97" s="178"/>
      <c r="K97" s="431"/>
      <c r="L97" s="176"/>
      <c r="M97" s="176"/>
      <c r="N97" s="178"/>
    </row>
    <row r="98" spans="1:14" x14ac:dyDescent="0.25">
      <c r="A98" s="195"/>
      <c r="B98" s="178"/>
      <c r="C98" s="178"/>
      <c r="D98" s="204"/>
      <c r="E98" s="191"/>
      <c r="F98" s="427"/>
      <c r="G98" s="335"/>
      <c r="H98" s="213"/>
      <c r="I98" s="176"/>
      <c r="J98" s="178"/>
      <c r="K98" s="431"/>
      <c r="L98" s="176"/>
      <c r="M98" s="176"/>
      <c r="N98" s="178"/>
    </row>
    <row r="99" spans="1:14" x14ac:dyDescent="0.25">
      <c r="A99" s="195"/>
      <c r="B99" s="178"/>
      <c r="C99" s="178"/>
      <c r="D99" s="204"/>
      <c r="E99" s="191"/>
      <c r="F99" s="427"/>
      <c r="G99" s="335"/>
      <c r="H99" s="213"/>
      <c r="I99" s="176"/>
      <c r="J99" s="178"/>
      <c r="K99" s="431"/>
      <c r="L99" s="176"/>
      <c r="M99" s="176"/>
      <c r="N99" s="178"/>
    </row>
    <row r="100" spans="1:14" x14ac:dyDescent="0.25">
      <c r="A100" s="195"/>
      <c r="B100" s="178"/>
      <c r="C100" s="178"/>
      <c r="D100" s="204"/>
      <c r="E100" s="191"/>
      <c r="F100" s="427"/>
      <c r="G100" s="335"/>
      <c r="H100" s="213"/>
      <c r="I100" s="176"/>
      <c r="J100" s="178"/>
      <c r="K100" s="431"/>
      <c r="L100" s="176"/>
      <c r="M100" s="176"/>
      <c r="N100" s="178"/>
    </row>
    <row r="101" spans="1:14" x14ac:dyDescent="0.25">
      <c r="A101" s="195"/>
      <c r="B101" s="178"/>
      <c r="C101" s="178"/>
      <c r="D101" s="204"/>
      <c r="E101" s="191"/>
      <c r="F101" s="427"/>
      <c r="G101" s="335"/>
      <c r="H101" s="213"/>
      <c r="I101" s="176"/>
      <c r="J101" s="178"/>
      <c r="K101" s="431"/>
      <c r="L101" s="176"/>
      <c r="M101" s="176"/>
      <c r="N101" s="178"/>
    </row>
    <row r="102" spans="1:14" x14ac:dyDescent="0.25">
      <c r="A102" s="195"/>
      <c r="B102" s="178"/>
      <c r="C102" s="178"/>
      <c r="D102" s="204"/>
      <c r="E102" s="191"/>
      <c r="F102" s="427"/>
      <c r="G102" s="335"/>
      <c r="H102" s="213"/>
      <c r="I102" s="176"/>
      <c r="J102" s="178"/>
      <c r="K102" s="431"/>
      <c r="L102" s="176"/>
      <c r="M102" s="176"/>
      <c r="N102" s="178"/>
    </row>
    <row r="103" spans="1:14" x14ac:dyDescent="0.25">
      <c r="A103" s="195"/>
      <c r="B103" s="178"/>
      <c r="C103" s="178"/>
      <c r="D103" s="204"/>
      <c r="E103" s="191"/>
      <c r="F103" s="427"/>
      <c r="G103" s="335"/>
      <c r="H103" s="213"/>
      <c r="I103" s="176"/>
      <c r="J103" s="178"/>
      <c r="K103" s="431"/>
      <c r="L103" s="176"/>
      <c r="M103" s="176"/>
      <c r="N103" s="178"/>
    </row>
    <row r="104" spans="1:14" x14ac:dyDescent="0.25">
      <c r="A104" s="195"/>
      <c r="B104" s="178"/>
      <c r="C104" s="178"/>
      <c r="D104" s="204"/>
      <c r="E104" s="191"/>
      <c r="F104" s="427"/>
      <c r="G104" s="335"/>
      <c r="H104" s="213"/>
      <c r="I104" s="176"/>
      <c r="J104" s="178"/>
      <c r="K104" s="431"/>
      <c r="L104" s="176"/>
      <c r="M104" s="176"/>
      <c r="N104" s="178"/>
    </row>
    <row r="105" spans="1:14" x14ac:dyDescent="0.25">
      <c r="A105" s="195"/>
      <c r="B105" s="176"/>
      <c r="C105" s="176"/>
      <c r="D105" s="176"/>
      <c r="E105" s="427"/>
      <c r="F105" s="427"/>
      <c r="G105" s="335"/>
      <c r="H105" s="213"/>
      <c r="I105" s="176"/>
      <c r="J105" s="178"/>
      <c r="K105" s="431"/>
      <c r="L105" s="176"/>
      <c r="M105" s="176"/>
      <c r="N105" s="178"/>
    </row>
    <row r="106" spans="1:14" x14ac:dyDescent="0.25">
      <c r="A106" s="195"/>
      <c r="B106" s="176"/>
      <c r="C106" s="176"/>
      <c r="D106" s="176"/>
      <c r="E106" s="552"/>
      <c r="F106" s="552"/>
      <c r="G106" s="335"/>
      <c r="H106" s="213"/>
      <c r="I106" s="176"/>
      <c r="J106" s="178"/>
      <c r="K106" s="431"/>
      <c r="L106" s="176"/>
      <c r="M106" s="176"/>
      <c r="N106" s="178"/>
    </row>
    <row r="107" spans="1:14" x14ac:dyDescent="0.25">
      <c r="A107" s="195"/>
      <c r="B107" s="176"/>
      <c r="C107" s="176"/>
      <c r="D107" s="176"/>
      <c r="E107" s="552"/>
      <c r="F107" s="552"/>
      <c r="G107" s="335"/>
      <c r="H107" s="213"/>
      <c r="I107" s="176"/>
      <c r="J107" s="178"/>
      <c r="K107" s="431"/>
      <c r="L107" s="176"/>
      <c r="M107" s="176"/>
      <c r="N107" s="178"/>
    </row>
    <row r="108" spans="1:14" x14ac:dyDescent="0.25">
      <c r="A108" s="195"/>
      <c r="B108" s="176"/>
      <c r="C108" s="176"/>
      <c r="D108" s="188"/>
      <c r="E108" s="427"/>
      <c r="F108" s="427"/>
      <c r="G108" s="335"/>
      <c r="H108" s="213"/>
      <c r="I108" s="176"/>
      <c r="J108" s="178"/>
      <c r="K108" s="431"/>
      <c r="L108" s="176"/>
      <c r="M108" s="176"/>
      <c r="N108" s="178"/>
    </row>
    <row r="109" spans="1:14" x14ac:dyDescent="0.25">
      <c r="A109" s="195"/>
      <c r="B109" s="176"/>
      <c r="C109" s="176"/>
      <c r="D109" s="188"/>
      <c r="E109" s="427"/>
      <c r="F109" s="427"/>
      <c r="G109" s="335"/>
      <c r="H109" s="213"/>
      <c r="I109" s="176"/>
      <c r="J109" s="178"/>
      <c r="K109" s="431"/>
      <c r="L109" s="176"/>
      <c r="M109" s="176"/>
      <c r="N109" s="178"/>
    </row>
    <row r="110" spans="1:14" x14ac:dyDescent="0.25">
      <c r="A110" s="195"/>
      <c r="B110" s="176"/>
      <c r="C110" s="176"/>
      <c r="D110" s="188"/>
      <c r="E110" s="427"/>
      <c r="F110" s="427"/>
      <c r="G110" s="335"/>
      <c r="H110" s="213"/>
      <c r="I110" s="176"/>
      <c r="J110" s="178"/>
      <c r="K110" s="431"/>
      <c r="L110" s="176"/>
      <c r="M110" s="176"/>
      <c r="N110" s="178"/>
    </row>
    <row r="111" spans="1:14" x14ac:dyDescent="0.25">
      <c r="A111" s="176"/>
      <c r="B111" s="176"/>
      <c r="C111" s="176"/>
      <c r="D111" s="188"/>
      <c r="E111" s="642"/>
      <c r="F111" s="642"/>
      <c r="G111" s="622"/>
      <c r="H111" s="213"/>
      <c r="I111" s="176"/>
      <c r="J111" s="176"/>
      <c r="K111" s="431"/>
      <c r="L111" s="176"/>
      <c r="M111" s="176"/>
      <c r="N111" s="178"/>
    </row>
    <row r="112" spans="1:14" x14ac:dyDescent="0.25">
      <c r="A112" s="176"/>
      <c r="B112" s="176"/>
      <c r="C112" s="176"/>
      <c r="D112" s="188"/>
      <c r="E112" s="427"/>
      <c r="F112" s="427"/>
      <c r="G112" s="335"/>
      <c r="H112" s="213"/>
      <c r="I112" s="176"/>
      <c r="J112" s="176"/>
      <c r="K112" s="431"/>
      <c r="L112" s="176"/>
      <c r="M112" s="176"/>
      <c r="N112" s="178"/>
    </row>
    <row r="113" spans="1:14" x14ac:dyDescent="0.25">
      <c r="A113" s="176"/>
      <c r="B113" s="176"/>
      <c r="C113" s="176"/>
      <c r="D113" s="188"/>
      <c r="E113" s="369"/>
      <c r="F113" s="369"/>
      <c r="G113" s="369"/>
      <c r="H113" s="190"/>
      <c r="I113" s="176"/>
      <c r="J113" s="176"/>
      <c r="K113" s="176"/>
      <c r="L113" s="176"/>
      <c r="M113" s="176"/>
      <c r="N113" s="178"/>
    </row>
    <row r="114" spans="1:14" x14ac:dyDescent="0.25">
      <c r="A114" s="176"/>
      <c r="B114" s="176"/>
      <c r="C114" s="176"/>
      <c r="D114" s="176"/>
      <c r="E114" s="369"/>
      <c r="F114" s="369"/>
      <c r="G114" s="369"/>
      <c r="H114" s="176"/>
      <c r="I114" s="176"/>
      <c r="J114" s="176"/>
      <c r="K114" s="176"/>
      <c r="L114" s="176"/>
      <c r="M114" s="176"/>
      <c r="N114" s="178"/>
    </row>
    <row r="115" spans="1:14" x14ac:dyDescent="0.25">
      <c r="A115" s="176"/>
      <c r="B115" s="176"/>
      <c r="C115" s="176"/>
      <c r="D115" s="176"/>
      <c r="E115" s="369"/>
      <c r="F115" s="369"/>
      <c r="G115" s="369"/>
      <c r="H115" s="176"/>
      <c r="I115" s="176"/>
      <c r="J115" s="176"/>
      <c r="K115" s="176"/>
      <c r="L115" s="176"/>
      <c r="M115" s="176"/>
      <c r="N115" s="178"/>
    </row>
    <row r="116" spans="1:14" x14ac:dyDescent="0.25">
      <c r="A116" s="176"/>
      <c r="B116" s="176"/>
      <c r="C116" s="176"/>
      <c r="D116" s="176"/>
      <c r="E116" s="369"/>
      <c r="F116" s="369"/>
      <c r="G116" s="369"/>
      <c r="H116" s="176"/>
      <c r="I116" s="176"/>
      <c r="J116" s="176"/>
      <c r="K116" s="176"/>
      <c r="L116" s="176"/>
      <c r="M116" s="176"/>
      <c r="N116" s="178"/>
    </row>
    <row r="117" spans="1:14" x14ac:dyDescent="0.25">
      <c r="A117" s="176"/>
      <c r="B117" s="176"/>
      <c r="C117" s="176"/>
      <c r="D117" s="176"/>
      <c r="E117" s="369"/>
      <c r="F117" s="369"/>
      <c r="G117" s="369"/>
      <c r="H117" s="176"/>
      <c r="I117" s="176"/>
      <c r="J117" s="176"/>
      <c r="K117" s="176"/>
      <c r="L117" s="176"/>
      <c r="M117" s="176"/>
      <c r="N117" s="178"/>
    </row>
    <row r="118" spans="1:14" x14ac:dyDescent="0.25">
      <c r="A118" s="176"/>
      <c r="B118" s="176"/>
      <c r="C118" s="176"/>
      <c r="D118" s="176"/>
      <c r="E118" s="369"/>
      <c r="F118" s="369"/>
      <c r="G118" s="369"/>
      <c r="H118" s="176"/>
      <c r="I118" s="176"/>
      <c r="J118" s="176"/>
      <c r="K118" s="176"/>
      <c r="L118" s="176"/>
      <c r="M118" s="176"/>
      <c r="N118" s="178"/>
    </row>
    <row r="119" spans="1:14" x14ac:dyDescent="0.25">
      <c r="A119" s="25"/>
      <c r="B119" s="25"/>
      <c r="C119" s="25"/>
      <c r="D119" s="25"/>
      <c r="E119" s="337"/>
      <c r="F119" s="337"/>
      <c r="G119" s="337"/>
      <c r="H119" s="25"/>
      <c r="I119" s="25"/>
      <c r="J119" s="25"/>
      <c r="K119" s="25"/>
      <c r="L119" s="25"/>
      <c r="M119" s="25"/>
      <c r="N119" s="24"/>
    </row>
    <row r="120" spans="1:14" x14ac:dyDescent="0.25">
      <c r="A120" s="25"/>
      <c r="B120" s="25"/>
      <c r="C120" s="25"/>
      <c r="D120" s="25"/>
      <c r="E120" s="337"/>
      <c r="F120" s="337"/>
      <c r="G120" s="337"/>
      <c r="H120" s="25"/>
      <c r="I120" s="25"/>
      <c r="J120" s="25"/>
      <c r="K120" s="25"/>
      <c r="L120" s="25"/>
      <c r="M120" s="25"/>
      <c r="N120" s="24"/>
    </row>
    <row r="121" spans="1:14" x14ac:dyDescent="0.25">
      <c r="A121" s="25"/>
      <c r="B121" s="25"/>
      <c r="C121" s="25"/>
      <c r="D121" s="25"/>
      <c r="E121" s="337"/>
      <c r="F121" s="337"/>
      <c r="G121" s="337"/>
      <c r="H121" s="25"/>
      <c r="I121" s="25"/>
      <c r="J121" s="25"/>
      <c r="K121" s="25"/>
      <c r="L121" s="25"/>
      <c r="M121" s="25"/>
      <c r="N121" s="24"/>
    </row>
    <row r="122" spans="1:14" x14ac:dyDescent="0.25">
      <c r="A122" s="25"/>
      <c r="B122" s="25"/>
      <c r="C122" s="25"/>
      <c r="D122" s="25"/>
      <c r="E122" s="337"/>
      <c r="F122" s="337"/>
      <c r="G122" s="337"/>
      <c r="H122" s="25"/>
      <c r="I122" s="25"/>
      <c r="J122" s="25"/>
      <c r="K122" s="25"/>
      <c r="L122" s="25"/>
      <c r="M122" s="25"/>
      <c r="N122" s="24"/>
    </row>
  </sheetData>
  <autoFilter ref="A1:N18">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scale="75" orientation="landscape" horizontalDpi="4294967293"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topLeftCell="A2" zoomScale="117" zoomScaleNormal="85" workbookViewId="0">
      <selection activeCell="E14" sqref="E14"/>
    </sheetView>
  </sheetViews>
  <sheetFormatPr defaultColWidth="10.85546875" defaultRowHeight="15" x14ac:dyDescent="0.25"/>
  <cols>
    <col min="1" max="1" width="13.140625" style="26" customWidth="1"/>
    <col min="2" max="2" width="40.7109375" style="26" customWidth="1"/>
    <col min="3" max="3" width="18" style="26" customWidth="1"/>
    <col min="4" max="4" width="14.7109375" style="26" customWidth="1"/>
    <col min="5" max="6" width="18.85546875" style="336" bestFit="1" customWidth="1"/>
    <col min="7" max="7" width="18.7109375" style="336" customWidth="1"/>
    <col min="8" max="8" width="12.42578125" style="26" customWidth="1"/>
    <col min="9" max="9" width="18.7109375" style="26" customWidth="1"/>
    <col min="10" max="10" width="15.5703125" style="26" customWidth="1"/>
    <col min="11" max="11" width="15.42578125" style="26" customWidth="1"/>
    <col min="12" max="12" width="17.7109375" style="26" customWidth="1"/>
    <col min="13" max="13" width="15" style="26" customWidth="1"/>
    <col min="14" max="14" width="29.85546875" style="67" customWidth="1"/>
    <col min="15" max="15" width="41.140625" style="26" customWidth="1"/>
    <col min="16" max="16384" width="10.85546875" style="26"/>
  </cols>
  <sheetData>
    <row r="1" spans="1:14" s="80" customFormat="1" ht="31.5" x14ac:dyDescent="0.25">
      <c r="A1" s="760" t="s">
        <v>44</v>
      </c>
      <c r="B1" s="760"/>
      <c r="C1" s="760"/>
      <c r="D1" s="760"/>
      <c r="E1" s="760"/>
      <c r="F1" s="760"/>
      <c r="G1" s="760"/>
      <c r="H1" s="760"/>
      <c r="I1" s="760"/>
      <c r="J1" s="760"/>
      <c r="K1" s="760"/>
      <c r="L1" s="760"/>
      <c r="M1" s="760"/>
      <c r="N1" s="760"/>
    </row>
    <row r="2" spans="1:14" s="80" customFormat="1" ht="18.75" x14ac:dyDescent="0.25">
      <c r="A2" s="761" t="s">
        <v>129</v>
      </c>
      <c r="B2" s="761"/>
      <c r="C2" s="761"/>
      <c r="D2" s="761"/>
      <c r="E2" s="761"/>
      <c r="F2" s="761"/>
      <c r="G2" s="761"/>
      <c r="H2" s="761"/>
      <c r="I2" s="761"/>
      <c r="J2" s="761"/>
      <c r="K2" s="761"/>
      <c r="L2" s="761"/>
      <c r="M2" s="761"/>
      <c r="N2" s="761"/>
    </row>
    <row r="3" spans="1:14" s="80" customFormat="1" ht="45.75" thickBot="1" x14ac:dyDescent="0.3">
      <c r="A3" s="169" t="s">
        <v>0</v>
      </c>
      <c r="B3" s="170" t="s">
        <v>5</v>
      </c>
      <c r="C3" s="170" t="s">
        <v>10</v>
      </c>
      <c r="D3" s="171" t="s">
        <v>8</v>
      </c>
      <c r="E3" s="171" t="s">
        <v>13</v>
      </c>
      <c r="F3" s="171" t="s">
        <v>34</v>
      </c>
      <c r="G3" s="171" t="s">
        <v>41</v>
      </c>
      <c r="H3" s="171" t="s">
        <v>2</v>
      </c>
      <c r="I3" s="171" t="s">
        <v>3</v>
      </c>
      <c r="J3" s="170" t="s">
        <v>9</v>
      </c>
      <c r="K3" s="170" t="s">
        <v>1</v>
      </c>
      <c r="L3" s="170" t="s">
        <v>4</v>
      </c>
      <c r="M3" s="170" t="s">
        <v>12</v>
      </c>
      <c r="N3" s="172" t="s">
        <v>11</v>
      </c>
    </row>
    <row r="4" spans="1:14" s="22" customFormat="1" ht="27.95" customHeight="1" x14ac:dyDescent="0.25">
      <c r="A4" s="462">
        <v>44743</v>
      </c>
      <c r="B4" s="463" t="s">
        <v>163</v>
      </c>
      <c r="C4" s="463"/>
      <c r="D4" s="508"/>
      <c r="E4" s="509"/>
      <c r="F4" s="509"/>
      <c r="G4" s="510">
        <v>0</v>
      </c>
      <c r="H4" s="511"/>
      <c r="I4" s="512"/>
      <c r="J4" s="513"/>
      <c r="K4" s="514"/>
      <c r="L4" s="212"/>
      <c r="M4" s="515"/>
      <c r="N4" s="516"/>
    </row>
    <row r="5" spans="1:14" s="22" customFormat="1" ht="13.5" customHeight="1" x14ac:dyDescent="0.25">
      <c r="A5" s="568">
        <v>44743</v>
      </c>
      <c r="B5" s="569" t="s">
        <v>116</v>
      </c>
      <c r="C5" s="569" t="s">
        <v>49</v>
      </c>
      <c r="D5" s="570" t="s">
        <v>122</v>
      </c>
      <c r="E5" s="571"/>
      <c r="F5" s="571">
        <v>60000</v>
      </c>
      <c r="G5" s="572">
        <f>G4-E5+F5</f>
        <v>60000</v>
      </c>
      <c r="H5" s="573" t="s">
        <v>164</v>
      </c>
      <c r="I5" s="573" t="s">
        <v>18</v>
      </c>
      <c r="J5" s="575" t="s">
        <v>165</v>
      </c>
      <c r="K5" s="569" t="s">
        <v>64</v>
      </c>
      <c r="L5" s="569" t="s">
        <v>45</v>
      </c>
      <c r="M5" s="583"/>
      <c r="N5" s="576"/>
    </row>
    <row r="6" spans="1:14" s="22" customFormat="1" ht="13.5" customHeight="1" thickBot="1" x14ac:dyDescent="0.3">
      <c r="A6" s="195">
        <v>44743</v>
      </c>
      <c r="B6" s="196" t="s">
        <v>126</v>
      </c>
      <c r="C6" s="196" t="s">
        <v>127</v>
      </c>
      <c r="D6" s="197" t="s">
        <v>122</v>
      </c>
      <c r="E6" s="185">
        <v>60000</v>
      </c>
      <c r="F6" s="173"/>
      <c r="G6" s="335">
        <f t="shared" ref="G6" si="0">G5-E6+F6</f>
        <v>0</v>
      </c>
      <c r="H6" s="567" t="s">
        <v>164</v>
      </c>
      <c r="I6" s="321" t="s">
        <v>18</v>
      </c>
      <c r="J6" s="454" t="s">
        <v>165</v>
      </c>
      <c r="K6" s="431" t="s">
        <v>64</v>
      </c>
      <c r="L6" s="431" t="s">
        <v>45</v>
      </c>
      <c r="M6" s="564"/>
      <c r="N6" s="565" t="s">
        <v>131</v>
      </c>
    </row>
    <row r="7" spans="1:14" ht="15.75" thickBot="1" x14ac:dyDescent="0.3">
      <c r="A7" s="176"/>
      <c r="B7" s="176"/>
      <c r="C7" s="176"/>
      <c r="D7" s="188"/>
      <c r="E7" s="603">
        <f>SUM(E4:E6)</f>
        <v>60000</v>
      </c>
      <c r="F7" s="602">
        <f>SUM(F4:F6)+G4</f>
        <v>60000</v>
      </c>
      <c r="G7" s="555">
        <f>F7-E7</f>
        <v>0</v>
      </c>
      <c r="H7" s="213"/>
      <c r="I7" s="176"/>
      <c r="J7" s="176"/>
      <c r="K7" s="431"/>
      <c r="L7" s="176"/>
      <c r="M7" s="176"/>
      <c r="N7" s="178"/>
    </row>
    <row r="8" spans="1:14" x14ac:dyDescent="0.25">
      <c r="A8" s="176"/>
      <c r="B8" s="176"/>
      <c r="C8" s="176"/>
      <c r="D8" s="176"/>
      <c r="E8" s="535"/>
      <c r="F8" s="535"/>
      <c r="G8" s="553"/>
      <c r="H8" s="213"/>
      <c r="I8" s="176"/>
      <c r="J8" s="176"/>
      <c r="K8" s="431"/>
      <c r="L8" s="176"/>
      <c r="M8" s="176"/>
      <c r="N8" s="178"/>
    </row>
    <row r="9" spans="1:14" x14ac:dyDescent="0.25">
      <c r="A9" s="176"/>
      <c r="B9" s="176"/>
      <c r="C9" s="176"/>
      <c r="D9" s="176"/>
      <c r="E9" s="369"/>
      <c r="F9" s="369"/>
      <c r="G9" s="369"/>
      <c r="H9" s="176"/>
      <c r="I9" s="176"/>
      <c r="J9" s="176"/>
      <c r="K9" s="176"/>
      <c r="L9" s="176"/>
      <c r="M9" s="176"/>
      <c r="N9" s="178"/>
    </row>
    <row r="10" spans="1:14" x14ac:dyDescent="0.25">
      <c r="A10" s="176"/>
      <c r="B10" s="176"/>
      <c r="C10" s="176"/>
      <c r="D10" s="176"/>
      <c r="E10" s="369"/>
      <c r="F10" s="369"/>
      <c r="G10" s="369"/>
      <c r="H10" s="176"/>
      <c r="I10" s="176"/>
      <c r="J10" s="176"/>
      <c r="K10" s="176"/>
      <c r="L10" s="176"/>
      <c r="M10" s="176"/>
      <c r="N10" s="178"/>
    </row>
    <row r="11" spans="1:14" x14ac:dyDescent="0.25">
      <c r="A11" s="176"/>
      <c r="B11" s="176"/>
      <c r="C11" s="176"/>
      <c r="D11" s="176"/>
      <c r="E11" s="369"/>
      <c r="F11" s="369"/>
      <c r="G11" s="369"/>
      <c r="H11" s="176"/>
      <c r="I11" s="176"/>
      <c r="J11" s="176"/>
      <c r="K11" s="176"/>
      <c r="L11" s="176"/>
      <c r="M11" s="176"/>
      <c r="N11" s="178"/>
    </row>
    <row r="12" spans="1:14" x14ac:dyDescent="0.25">
      <c r="A12" s="176"/>
      <c r="B12" s="176"/>
      <c r="C12" s="176"/>
      <c r="D12" s="176"/>
      <c r="E12" s="369"/>
      <c r="F12" s="369"/>
      <c r="G12" s="369"/>
      <c r="H12" s="176"/>
      <c r="I12" s="176"/>
      <c r="J12" s="176"/>
      <c r="K12" s="176"/>
      <c r="L12" s="176"/>
      <c r="M12" s="176"/>
      <c r="N12" s="178"/>
    </row>
    <row r="13" spans="1:14" x14ac:dyDescent="0.25">
      <c r="A13" s="176"/>
      <c r="B13" s="176"/>
      <c r="C13" s="176"/>
      <c r="D13" s="176"/>
      <c r="E13" s="369"/>
      <c r="F13" s="369"/>
      <c r="G13" s="369"/>
      <c r="H13" s="176"/>
      <c r="I13" s="176"/>
      <c r="J13" s="176"/>
      <c r="K13" s="176"/>
      <c r="L13" s="176"/>
      <c r="M13" s="176"/>
      <c r="N13" s="178"/>
    </row>
    <row r="14" spans="1:14" x14ac:dyDescent="0.25">
      <c r="A14" s="176"/>
      <c r="B14" s="176"/>
      <c r="C14" s="176"/>
      <c r="D14" s="176"/>
      <c r="E14" s="369"/>
      <c r="F14" s="369"/>
      <c r="G14" s="369"/>
      <c r="H14" s="176"/>
      <c r="I14" s="176"/>
      <c r="J14" s="176"/>
      <c r="K14" s="176"/>
      <c r="L14" s="176"/>
      <c r="M14" s="176"/>
      <c r="N14" s="178"/>
    </row>
    <row r="15" spans="1:14" x14ac:dyDescent="0.25">
      <c r="A15" s="25"/>
      <c r="B15" s="25"/>
      <c r="C15" s="25"/>
      <c r="D15" s="25"/>
      <c r="E15" s="337"/>
      <c r="F15" s="337"/>
      <c r="G15" s="337"/>
      <c r="H15" s="25"/>
      <c r="I15" s="25"/>
      <c r="J15" s="25"/>
      <c r="K15" s="25"/>
      <c r="L15" s="25"/>
      <c r="M15" s="25"/>
      <c r="N15" s="24"/>
    </row>
    <row r="16" spans="1:14" x14ac:dyDescent="0.25">
      <c r="A16" s="25"/>
      <c r="B16" s="25"/>
      <c r="C16" s="25"/>
      <c r="D16" s="25"/>
      <c r="E16" s="337"/>
      <c r="F16" s="337"/>
      <c r="G16" s="337"/>
      <c r="H16" s="25"/>
      <c r="I16" s="25"/>
      <c r="J16" s="25"/>
      <c r="K16" s="25"/>
      <c r="L16" s="25"/>
      <c r="M16" s="25"/>
      <c r="N16" s="24"/>
    </row>
    <row r="17" spans="1:14" x14ac:dyDescent="0.25">
      <c r="A17" s="25"/>
      <c r="B17" s="25"/>
      <c r="C17" s="25"/>
      <c r="D17" s="25"/>
      <c r="E17" s="337"/>
      <c r="F17" s="337"/>
      <c r="G17" s="337"/>
      <c r="H17" s="25"/>
      <c r="I17" s="25"/>
      <c r="J17" s="25"/>
      <c r="K17" s="25"/>
      <c r="L17" s="25"/>
      <c r="M17" s="25"/>
      <c r="N17" s="24"/>
    </row>
    <row r="18" spans="1:14" x14ac:dyDescent="0.25">
      <c r="A18" s="25"/>
      <c r="B18" s="25"/>
      <c r="C18" s="25"/>
      <c r="D18" s="25"/>
      <c r="E18" s="337"/>
      <c r="F18" s="337"/>
      <c r="G18" s="337"/>
      <c r="H18" s="25"/>
      <c r="I18" s="25"/>
      <c r="J18" s="25"/>
      <c r="K18" s="25"/>
      <c r="L18" s="25"/>
      <c r="M18" s="25"/>
      <c r="N18" s="24"/>
    </row>
  </sheetData>
  <autoFilter ref="A1:N6">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scale="75" orientation="landscape" horizontalDpi="4294967293"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0"/>
  <sheetViews>
    <sheetView topLeftCell="C38" zoomScale="117" zoomScaleNormal="85" workbookViewId="0">
      <selection activeCell="I56" sqref="I56"/>
    </sheetView>
  </sheetViews>
  <sheetFormatPr defaultColWidth="10.85546875" defaultRowHeight="15" x14ac:dyDescent="0.25"/>
  <cols>
    <col min="1" max="1" width="13.140625" style="26" customWidth="1"/>
    <col min="2" max="2" width="40.7109375" style="26" customWidth="1"/>
    <col min="3" max="3" width="18" style="26" customWidth="1"/>
    <col min="4" max="4" width="14.7109375" style="26" customWidth="1"/>
    <col min="5" max="6" width="18.85546875" style="336" bestFit="1" customWidth="1"/>
    <col min="7" max="7" width="18.7109375" style="336" customWidth="1"/>
    <col min="8" max="8" width="12.42578125" style="26" customWidth="1"/>
    <col min="9" max="9" width="18.7109375" style="26" customWidth="1"/>
    <col min="10" max="10" width="15.5703125" style="26" customWidth="1"/>
    <col min="11" max="11" width="15.42578125" style="26" customWidth="1"/>
    <col min="12" max="12" width="17.7109375" style="26" customWidth="1"/>
    <col min="13" max="13" width="15" style="26" customWidth="1"/>
    <col min="14" max="14" width="29.85546875" style="67" customWidth="1"/>
    <col min="15" max="15" width="41.140625" style="26" customWidth="1"/>
    <col min="16" max="16384" width="10.85546875" style="26"/>
  </cols>
  <sheetData>
    <row r="1" spans="1:14" s="80" customFormat="1" ht="31.5" x14ac:dyDescent="0.25">
      <c r="A1" s="760" t="s">
        <v>44</v>
      </c>
      <c r="B1" s="760"/>
      <c r="C1" s="760"/>
      <c r="D1" s="760"/>
      <c r="E1" s="760"/>
      <c r="F1" s="760"/>
      <c r="G1" s="760"/>
      <c r="H1" s="760"/>
      <c r="I1" s="760"/>
      <c r="J1" s="760"/>
      <c r="K1" s="760"/>
      <c r="L1" s="760"/>
      <c r="M1" s="760"/>
      <c r="N1" s="760"/>
    </row>
    <row r="2" spans="1:14" s="80" customFormat="1" ht="18.75" x14ac:dyDescent="0.25">
      <c r="A2" s="761" t="s">
        <v>315</v>
      </c>
      <c r="B2" s="761"/>
      <c r="C2" s="761"/>
      <c r="D2" s="761"/>
      <c r="E2" s="761"/>
      <c r="F2" s="761"/>
      <c r="G2" s="761"/>
      <c r="H2" s="761"/>
      <c r="I2" s="761"/>
      <c r="J2" s="761"/>
      <c r="K2" s="761"/>
      <c r="L2" s="761"/>
      <c r="M2" s="761"/>
      <c r="N2" s="761"/>
    </row>
    <row r="3" spans="1:14" s="80" customFormat="1" ht="45.75" thickBot="1" x14ac:dyDescent="0.3">
      <c r="A3" s="169" t="s">
        <v>0</v>
      </c>
      <c r="B3" s="170" t="s">
        <v>5</v>
      </c>
      <c r="C3" s="170" t="s">
        <v>10</v>
      </c>
      <c r="D3" s="171" t="s">
        <v>8</v>
      </c>
      <c r="E3" s="171" t="s">
        <v>13</v>
      </c>
      <c r="F3" s="171" t="s">
        <v>34</v>
      </c>
      <c r="G3" s="171" t="s">
        <v>41</v>
      </c>
      <c r="H3" s="171" t="s">
        <v>2</v>
      </c>
      <c r="I3" s="171" t="s">
        <v>3</v>
      </c>
      <c r="J3" s="170" t="s">
        <v>9</v>
      </c>
      <c r="K3" s="170" t="s">
        <v>1</v>
      </c>
      <c r="L3" s="170" t="s">
        <v>4</v>
      </c>
      <c r="M3" s="170" t="s">
        <v>12</v>
      </c>
      <c r="N3" s="172" t="s">
        <v>11</v>
      </c>
    </row>
    <row r="4" spans="1:14" s="22" customFormat="1" ht="27.95" customHeight="1" x14ac:dyDescent="0.25">
      <c r="A4" s="462">
        <v>44743</v>
      </c>
      <c r="B4" s="463" t="s">
        <v>163</v>
      </c>
      <c r="C4" s="463"/>
      <c r="D4" s="508"/>
      <c r="E4" s="509"/>
      <c r="F4" s="509"/>
      <c r="G4" s="510">
        <v>0</v>
      </c>
      <c r="H4" s="511"/>
      <c r="I4" s="512"/>
      <c r="J4" s="513"/>
      <c r="K4" s="514"/>
      <c r="L4" s="212"/>
      <c r="M4" s="515"/>
      <c r="N4" s="516"/>
    </row>
    <row r="5" spans="1:14" s="22" customFormat="1" ht="13.5" customHeight="1" x14ac:dyDescent="0.25">
      <c r="A5" s="568">
        <v>44763</v>
      </c>
      <c r="B5" s="569" t="s">
        <v>116</v>
      </c>
      <c r="C5" s="569" t="s">
        <v>49</v>
      </c>
      <c r="D5" s="570" t="s">
        <v>122</v>
      </c>
      <c r="E5" s="571"/>
      <c r="F5" s="571">
        <v>40000</v>
      </c>
      <c r="G5" s="572">
        <f>G4-E5+F5</f>
        <v>40000</v>
      </c>
      <c r="H5" s="573" t="s">
        <v>264</v>
      </c>
      <c r="I5" s="573" t="s">
        <v>18</v>
      </c>
      <c r="J5" s="575" t="s">
        <v>318</v>
      </c>
      <c r="K5" s="569" t="s">
        <v>64</v>
      </c>
      <c r="L5" s="569" t="s">
        <v>45</v>
      </c>
      <c r="M5" s="583"/>
      <c r="N5" s="576"/>
    </row>
    <row r="6" spans="1:14" s="22" customFormat="1" ht="13.5" customHeight="1" x14ac:dyDescent="0.25">
      <c r="A6" s="195">
        <v>44763</v>
      </c>
      <c r="B6" s="196" t="s">
        <v>126</v>
      </c>
      <c r="C6" s="196" t="s">
        <v>127</v>
      </c>
      <c r="D6" s="197" t="s">
        <v>122</v>
      </c>
      <c r="E6" s="173">
        <v>20000</v>
      </c>
      <c r="F6" s="173"/>
      <c r="G6" s="335">
        <f t="shared" ref="G6:G38" si="0">G5-E6+F6</f>
        <v>20000</v>
      </c>
      <c r="H6" s="567" t="s">
        <v>264</v>
      </c>
      <c r="I6" s="321" t="s">
        <v>18</v>
      </c>
      <c r="J6" s="454" t="s">
        <v>318</v>
      </c>
      <c r="K6" s="431" t="s">
        <v>64</v>
      </c>
      <c r="L6" s="431" t="s">
        <v>45</v>
      </c>
      <c r="M6" s="564"/>
      <c r="N6" s="565" t="s">
        <v>130</v>
      </c>
    </row>
    <row r="7" spans="1:14" x14ac:dyDescent="0.25">
      <c r="A7" s="195">
        <v>44763</v>
      </c>
      <c r="B7" s="196" t="s">
        <v>126</v>
      </c>
      <c r="C7" s="196" t="s">
        <v>127</v>
      </c>
      <c r="D7" s="197" t="s">
        <v>122</v>
      </c>
      <c r="E7" s="173">
        <v>5000</v>
      </c>
      <c r="F7" s="173"/>
      <c r="G7" s="335">
        <f>G6-E7+F7</f>
        <v>15000</v>
      </c>
      <c r="H7" s="567" t="s">
        <v>264</v>
      </c>
      <c r="I7" s="176" t="s">
        <v>18</v>
      </c>
      <c r="J7" s="454" t="s">
        <v>318</v>
      </c>
      <c r="K7" s="431" t="s">
        <v>64</v>
      </c>
      <c r="L7" s="176" t="s">
        <v>45</v>
      </c>
      <c r="M7" s="176"/>
      <c r="N7" s="565" t="s">
        <v>319</v>
      </c>
    </row>
    <row r="8" spans="1:14" x14ac:dyDescent="0.25">
      <c r="A8" s="195">
        <v>44763</v>
      </c>
      <c r="B8" s="196" t="s">
        <v>126</v>
      </c>
      <c r="C8" s="196" t="s">
        <v>127</v>
      </c>
      <c r="D8" s="197" t="s">
        <v>122</v>
      </c>
      <c r="E8" s="173">
        <v>8000</v>
      </c>
      <c r="F8" s="173"/>
      <c r="G8" s="335">
        <f t="shared" ref="G8:G14" si="1">G7-E8+F8</f>
        <v>7000</v>
      </c>
      <c r="H8" s="567" t="s">
        <v>264</v>
      </c>
      <c r="I8" s="176" t="s">
        <v>18</v>
      </c>
      <c r="J8" s="454" t="s">
        <v>318</v>
      </c>
      <c r="K8" s="431" t="s">
        <v>64</v>
      </c>
      <c r="L8" s="176" t="s">
        <v>45</v>
      </c>
      <c r="M8" s="176"/>
      <c r="N8" s="565" t="s">
        <v>320</v>
      </c>
    </row>
    <row r="9" spans="1:14" x14ac:dyDescent="0.25">
      <c r="A9" s="568">
        <v>44764</v>
      </c>
      <c r="B9" s="569" t="s">
        <v>116</v>
      </c>
      <c r="C9" s="569" t="s">
        <v>49</v>
      </c>
      <c r="D9" s="570" t="s">
        <v>122</v>
      </c>
      <c r="E9" s="571"/>
      <c r="F9" s="571">
        <v>70000</v>
      </c>
      <c r="G9" s="572">
        <f t="shared" si="1"/>
        <v>77000</v>
      </c>
      <c r="H9" s="573" t="s">
        <v>264</v>
      </c>
      <c r="I9" s="574" t="s">
        <v>18</v>
      </c>
      <c r="J9" s="575" t="s">
        <v>329</v>
      </c>
      <c r="K9" s="569" t="s">
        <v>64</v>
      </c>
      <c r="L9" s="574" t="s">
        <v>45</v>
      </c>
      <c r="M9" s="574"/>
      <c r="N9" s="576"/>
    </row>
    <row r="10" spans="1:14" x14ac:dyDescent="0.25">
      <c r="A10" s="195">
        <v>44764</v>
      </c>
      <c r="B10" s="196" t="s">
        <v>126</v>
      </c>
      <c r="C10" s="196" t="s">
        <v>127</v>
      </c>
      <c r="D10" s="197" t="s">
        <v>122</v>
      </c>
      <c r="E10" s="173">
        <v>20000</v>
      </c>
      <c r="F10" s="173"/>
      <c r="G10" s="335">
        <f t="shared" si="1"/>
        <v>57000</v>
      </c>
      <c r="H10" s="567" t="s">
        <v>264</v>
      </c>
      <c r="I10" s="176" t="s">
        <v>18</v>
      </c>
      <c r="J10" s="454" t="s">
        <v>329</v>
      </c>
      <c r="K10" s="431" t="s">
        <v>64</v>
      </c>
      <c r="L10" s="176" t="s">
        <v>45</v>
      </c>
      <c r="M10" s="176"/>
      <c r="N10" s="565" t="s">
        <v>130</v>
      </c>
    </row>
    <row r="11" spans="1:14" x14ac:dyDescent="0.25">
      <c r="A11" s="195">
        <v>44764</v>
      </c>
      <c r="B11" s="196" t="s">
        <v>126</v>
      </c>
      <c r="C11" s="196" t="s">
        <v>127</v>
      </c>
      <c r="D11" s="197" t="s">
        <v>122</v>
      </c>
      <c r="E11" s="173">
        <v>15000</v>
      </c>
      <c r="F11" s="173"/>
      <c r="G11" s="335">
        <f t="shared" si="1"/>
        <v>42000</v>
      </c>
      <c r="H11" s="567" t="s">
        <v>264</v>
      </c>
      <c r="I11" s="176" t="s">
        <v>18</v>
      </c>
      <c r="J11" s="454" t="s">
        <v>329</v>
      </c>
      <c r="K11" s="431" t="s">
        <v>64</v>
      </c>
      <c r="L11" s="176" t="s">
        <v>45</v>
      </c>
      <c r="M11" s="176"/>
      <c r="N11" s="565" t="s">
        <v>325</v>
      </c>
    </row>
    <row r="12" spans="1:14" x14ac:dyDescent="0.25">
      <c r="A12" s="195">
        <v>44764</v>
      </c>
      <c r="B12" s="196" t="s">
        <v>126</v>
      </c>
      <c r="C12" s="196" t="s">
        <v>127</v>
      </c>
      <c r="D12" s="197" t="s">
        <v>122</v>
      </c>
      <c r="E12" s="173">
        <v>10000</v>
      </c>
      <c r="F12" s="173"/>
      <c r="G12" s="335">
        <f t="shared" si="1"/>
        <v>32000</v>
      </c>
      <c r="H12" s="567" t="s">
        <v>264</v>
      </c>
      <c r="I12" s="176" t="s">
        <v>18</v>
      </c>
      <c r="J12" s="454" t="s">
        <v>329</v>
      </c>
      <c r="K12" s="431" t="s">
        <v>64</v>
      </c>
      <c r="L12" s="176" t="s">
        <v>45</v>
      </c>
      <c r="M12" s="176"/>
      <c r="N12" s="565" t="s">
        <v>330</v>
      </c>
    </row>
    <row r="13" spans="1:14" x14ac:dyDescent="0.25">
      <c r="A13" s="195">
        <v>44764</v>
      </c>
      <c r="B13" s="196" t="s">
        <v>126</v>
      </c>
      <c r="C13" s="196" t="s">
        <v>127</v>
      </c>
      <c r="D13" s="197" t="s">
        <v>122</v>
      </c>
      <c r="E13" s="191">
        <v>5000</v>
      </c>
      <c r="F13" s="173"/>
      <c r="G13" s="335">
        <f>G12-E13+F13</f>
        <v>27000</v>
      </c>
      <c r="H13" s="567" t="s">
        <v>264</v>
      </c>
      <c r="I13" s="176" t="s">
        <v>18</v>
      </c>
      <c r="J13" s="454" t="s">
        <v>329</v>
      </c>
      <c r="K13" s="431" t="s">
        <v>64</v>
      </c>
      <c r="L13" s="176" t="s">
        <v>45</v>
      </c>
      <c r="M13" s="176"/>
      <c r="N13" s="565" t="s">
        <v>331</v>
      </c>
    </row>
    <row r="14" spans="1:14" x14ac:dyDescent="0.25">
      <c r="A14" s="195">
        <v>44764</v>
      </c>
      <c r="B14" s="196" t="s">
        <v>126</v>
      </c>
      <c r="C14" s="196" t="s">
        <v>127</v>
      </c>
      <c r="D14" s="197" t="s">
        <v>122</v>
      </c>
      <c r="E14" s="191">
        <v>10000</v>
      </c>
      <c r="F14" s="183"/>
      <c r="G14" s="335">
        <f t="shared" si="1"/>
        <v>17000</v>
      </c>
      <c r="H14" s="210" t="s">
        <v>264</v>
      </c>
      <c r="I14" s="207" t="s">
        <v>18</v>
      </c>
      <c r="J14" s="454" t="s">
        <v>329</v>
      </c>
      <c r="K14" s="211" t="s">
        <v>64</v>
      </c>
      <c r="L14" s="207" t="s">
        <v>45</v>
      </c>
      <c r="M14" s="207"/>
      <c r="N14" s="178" t="s">
        <v>332</v>
      </c>
    </row>
    <row r="15" spans="1:14" x14ac:dyDescent="0.25">
      <c r="A15" s="195">
        <v>44764</v>
      </c>
      <c r="B15" s="196" t="s">
        <v>125</v>
      </c>
      <c r="C15" s="196" t="s">
        <v>125</v>
      </c>
      <c r="D15" s="197" t="s">
        <v>122</v>
      </c>
      <c r="E15" s="191">
        <v>5000</v>
      </c>
      <c r="F15" s="173"/>
      <c r="G15" s="335">
        <f t="shared" si="0"/>
        <v>12000</v>
      </c>
      <c r="H15" s="567" t="s">
        <v>264</v>
      </c>
      <c r="I15" s="176" t="s">
        <v>18</v>
      </c>
      <c r="J15" s="454" t="s">
        <v>329</v>
      </c>
      <c r="K15" s="431" t="s">
        <v>64</v>
      </c>
      <c r="L15" s="176" t="s">
        <v>45</v>
      </c>
      <c r="M15" s="176"/>
      <c r="N15" s="178"/>
    </row>
    <row r="16" spans="1:14" x14ac:dyDescent="0.25">
      <c r="A16" s="195">
        <v>44764</v>
      </c>
      <c r="B16" s="196" t="s">
        <v>125</v>
      </c>
      <c r="C16" s="196" t="s">
        <v>125</v>
      </c>
      <c r="D16" s="197" t="s">
        <v>122</v>
      </c>
      <c r="E16" s="191">
        <v>2000</v>
      </c>
      <c r="F16" s="536"/>
      <c r="G16" s="335">
        <f t="shared" si="0"/>
        <v>10000</v>
      </c>
      <c r="H16" s="567" t="s">
        <v>264</v>
      </c>
      <c r="I16" s="176" t="s">
        <v>18</v>
      </c>
      <c r="J16" s="454" t="s">
        <v>329</v>
      </c>
      <c r="K16" s="431" t="s">
        <v>64</v>
      </c>
      <c r="L16" s="176" t="s">
        <v>45</v>
      </c>
      <c r="M16" s="176"/>
      <c r="N16" s="178"/>
    </row>
    <row r="17" spans="1:14" ht="15.75" customHeight="1" x14ac:dyDescent="0.25">
      <c r="A17" s="195">
        <v>44764</v>
      </c>
      <c r="B17" s="196" t="s">
        <v>125</v>
      </c>
      <c r="C17" s="196" t="s">
        <v>125</v>
      </c>
      <c r="D17" s="197" t="s">
        <v>122</v>
      </c>
      <c r="E17" s="202">
        <v>2000</v>
      </c>
      <c r="F17" s="183"/>
      <c r="G17" s="335">
        <f t="shared" si="0"/>
        <v>8000</v>
      </c>
      <c r="H17" s="567" t="s">
        <v>264</v>
      </c>
      <c r="I17" s="176" t="s">
        <v>18</v>
      </c>
      <c r="J17" s="454" t="s">
        <v>329</v>
      </c>
      <c r="K17" s="431" t="s">
        <v>64</v>
      </c>
      <c r="L17" s="176" t="s">
        <v>45</v>
      </c>
      <c r="M17" s="176"/>
      <c r="N17" s="178"/>
    </row>
    <row r="18" spans="1:14" x14ac:dyDescent="0.25">
      <c r="A18" s="195">
        <v>44768</v>
      </c>
      <c r="B18" s="196" t="s">
        <v>128</v>
      </c>
      <c r="C18" s="196" t="s">
        <v>49</v>
      </c>
      <c r="D18" s="197" t="s">
        <v>122</v>
      </c>
      <c r="E18" s="183"/>
      <c r="F18" s="173">
        <v>-8000</v>
      </c>
      <c r="G18" s="335">
        <f t="shared" si="0"/>
        <v>0</v>
      </c>
      <c r="H18" s="567" t="s">
        <v>264</v>
      </c>
      <c r="I18" s="176" t="s">
        <v>18</v>
      </c>
      <c r="J18" s="454" t="s">
        <v>329</v>
      </c>
      <c r="K18" s="431" t="s">
        <v>64</v>
      </c>
      <c r="L18" s="176" t="s">
        <v>45</v>
      </c>
      <c r="M18" s="176"/>
      <c r="N18" s="178"/>
    </row>
    <row r="19" spans="1:14" x14ac:dyDescent="0.25">
      <c r="A19" s="568">
        <v>44768</v>
      </c>
      <c r="B19" s="569" t="s">
        <v>116</v>
      </c>
      <c r="C19" s="569" t="s">
        <v>49</v>
      </c>
      <c r="D19" s="570" t="s">
        <v>122</v>
      </c>
      <c r="E19" s="577"/>
      <c r="F19" s="571">
        <v>69000</v>
      </c>
      <c r="G19" s="572">
        <f t="shared" si="0"/>
        <v>69000</v>
      </c>
      <c r="H19" s="573" t="s">
        <v>264</v>
      </c>
      <c r="I19" s="574" t="s">
        <v>18</v>
      </c>
      <c r="J19" s="575" t="s">
        <v>382</v>
      </c>
      <c r="K19" s="569" t="s">
        <v>64</v>
      </c>
      <c r="L19" s="574" t="s">
        <v>45</v>
      </c>
      <c r="M19" s="574"/>
      <c r="N19" s="582"/>
    </row>
    <row r="20" spans="1:14" x14ac:dyDescent="0.25">
      <c r="A20" s="195">
        <v>44768</v>
      </c>
      <c r="B20" s="196" t="s">
        <v>126</v>
      </c>
      <c r="C20" s="196" t="s">
        <v>127</v>
      </c>
      <c r="D20" s="197" t="s">
        <v>122</v>
      </c>
      <c r="E20" s="191">
        <v>20000</v>
      </c>
      <c r="F20" s="173"/>
      <c r="G20" s="335">
        <f t="shared" si="0"/>
        <v>49000</v>
      </c>
      <c r="H20" s="567" t="s">
        <v>264</v>
      </c>
      <c r="I20" s="176" t="s">
        <v>18</v>
      </c>
      <c r="J20" s="454" t="s">
        <v>382</v>
      </c>
      <c r="K20" s="431" t="s">
        <v>64</v>
      </c>
      <c r="L20" s="176" t="s">
        <v>45</v>
      </c>
      <c r="M20" s="176"/>
      <c r="N20" s="178" t="s">
        <v>130</v>
      </c>
    </row>
    <row r="21" spans="1:14" x14ac:dyDescent="0.25">
      <c r="A21" s="195">
        <v>44768</v>
      </c>
      <c r="B21" s="196" t="s">
        <v>126</v>
      </c>
      <c r="C21" s="196" t="s">
        <v>127</v>
      </c>
      <c r="D21" s="197" t="s">
        <v>122</v>
      </c>
      <c r="E21" s="191">
        <v>6000</v>
      </c>
      <c r="F21" s="173"/>
      <c r="G21" s="335">
        <f t="shared" si="0"/>
        <v>43000</v>
      </c>
      <c r="H21" s="567" t="s">
        <v>264</v>
      </c>
      <c r="I21" s="176" t="s">
        <v>18</v>
      </c>
      <c r="J21" s="454" t="s">
        <v>382</v>
      </c>
      <c r="K21" s="431" t="s">
        <v>64</v>
      </c>
      <c r="L21" s="176" t="s">
        <v>45</v>
      </c>
      <c r="M21" s="176"/>
      <c r="N21" s="178" t="s">
        <v>383</v>
      </c>
    </row>
    <row r="22" spans="1:14" x14ac:dyDescent="0.25">
      <c r="A22" s="195">
        <v>44768</v>
      </c>
      <c r="B22" s="196" t="s">
        <v>126</v>
      </c>
      <c r="C22" s="196" t="s">
        <v>127</v>
      </c>
      <c r="D22" s="528" t="s">
        <v>122</v>
      </c>
      <c r="E22" s="191">
        <v>6000</v>
      </c>
      <c r="F22" s="173"/>
      <c r="G22" s="335">
        <f t="shared" si="0"/>
        <v>37000</v>
      </c>
      <c r="H22" s="567" t="s">
        <v>264</v>
      </c>
      <c r="I22" s="176" t="s">
        <v>18</v>
      </c>
      <c r="J22" s="454" t="s">
        <v>382</v>
      </c>
      <c r="K22" s="431" t="s">
        <v>64</v>
      </c>
      <c r="L22" s="176" t="s">
        <v>45</v>
      </c>
      <c r="M22" s="176"/>
      <c r="N22" s="178" t="s">
        <v>384</v>
      </c>
    </row>
    <row r="23" spans="1:14" x14ac:dyDescent="0.25">
      <c r="A23" s="195">
        <v>44768</v>
      </c>
      <c r="B23" s="196" t="s">
        <v>125</v>
      </c>
      <c r="C23" s="196" t="s">
        <v>125</v>
      </c>
      <c r="D23" s="528" t="s">
        <v>122</v>
      </c>
      <c r="E23" s="191">
        <v>4000</v>
      </c>
      <c r="F23" s="173"/>
      <c r="G23" s="335">
        <f t="shared" si="0"/>
        <v>33000</v>
      </c>
      <c r="H23" s="321" t="s">
        <v>264</v>
      </c>
      <c r="I23" s="176" t="s">
        <v>18</v>
      </c>
      <c r="J23" s="454" t="s">
        <v>382</v>
      </c>
      <c r="K23" s="431" t="s">
        <v>64</v>
      </c>
      <c r="L23" s="176" t="s">
        <v>45</v>
      </c>
      <c r="M23" s="176"/>
      <c r="N23" s="178"/>
    </row>
    <row r="24" spans="1:14" x14ac:dyDescent="0.25">
      <c r="A24" s="195">
        <v>44768</v>
      </c>
      <c r="B24" s="196" t="s">
        <v>125</v>
      </c>
      <c r="C24" s="196" t="s">
        <v>125</v>
      </c>
      <c r="D24" s="528" t="s">
        <v>122</v>
      </c>
      <c r="E24" s="191">
        <v>4000</v>
      </c>
      <c r="F24" s="173"/>
      <c r="G24" s="335">
        <f t="shared" si="0"/>
        <v>29000</v>
      </c>
      <c r="H24" s="567" t="s">
        <v>264</v>
      </c>
      <c r="I24" s="176" t="s">
        <v>18</v>
      </c>
      <c r="J24" s="454" t="s">
        <v>382</v>
      </c>
      <c r="K24" s="431" t="s">
        <v>64</v>
      </c>
      <c r="L24" s="176" t="s">
        <v>45</v>
      </c>
      <c r="M24" s="176"/>
      <c r="N24" s="178"/>
    </row>
    <row r="25" spans="1:14" x14ac:dyDescent="0.25">
      <c r="A25" s="195">
        <v>44769</v>
      </c>
      <c r="B25" s="196" t="s">
        <v>128</v>
      </c>
      <c r="C25" s="196" t="s">
        <v>49</v>
      </c>
      <c r="D25" s="528" t="s">
        <v>122</v>
      </c>
      <c r="E25" s="191"/>
      <c r="F25" s="173">
        <v>-29000</v>
      </c>
      <c r="G25" s="335">
        <f t="shared" si="0"/>
        <v>0</v>
      </c>
      <c r="H25" s="567" t="s">
        <v>264</v>
      </c>
      <c r="I25" s="176" t="s">
        <v>18</v>
      </c>
      <c r="J25" s="454" t="s">
        <v>382</v>
      </c>
      <c r="K25" s="431" t="s">
        <v>64</v>
      </c>
      <c r="L25" s="176" t="s">
        <v>45</v>
      </c>
      <c r="M25" s="176"/>
      <c r="N25" s="178"/>
    </row>
    <row r="26" spans="1:14" x14ac:dyDescent="0.25">
      <c r="A26" s="568">
        <v>44769</v>
      </c>
      <c r="B26" s="569" t="s">
        <v>116</v>
      </c>
      <c r="C26" s="569" t="s">
        <v>49</v>
      </c>
      <c r="D26" s="591" t="s">
        <v>122</v>
      </c>
      <c r="E26" s="578"/>
      <c r="F26" s="571">
        <v>65000</v>
      </c>
      <c r="G26" s="572">
        <f t="shared" si="0"/>
        <v>65000</v>
      </c>
      <c r="H26" s="573" t="s">
        <v>264</v>
      </c>
      <c r="I26" s="574" t="s">
        <v>18</v>
      </c>
      <c r="J26" s="575" t="s">
        <v>381</v>
      </c>
      <c r="K26" s="569" t="s">
        <v>64</v>
      </c>
      <c r="L26" s="574" t="s">
        <v>45</v>
      </c>
      <c r="M26" s="574"/>
      <c r="N26" s="582"/>
    </row>
    <row r="27" spans="1:14" x14ac:dyDescent="0.25">
      <c r="A27" s="195">
        <v>44769</v>
      </c>
      <c r="B27" s="196" t="s">
        <v>126</v>
      </c>
      <c r="C27" s="196" t="s">
        <v>127</v>
      </c>
      <c r="D27" s="528" t="s">
        <v>122</v>
      </c>
      <c r="E27" s="183">
        <v>20000</v>
      </c>
      <c r="F27" s="173"/>
      <c r="G27" s="335">
        <f t="shared" si="0"/>
        <v>45000</v>
      </c>
      <c r="H27" s="567" t="s">
        <v>264</v>
      </c>
      <c r="I27" s="176" t="s">
        <v>18</v>
      </c>
      <c r="J27" s="454" t="s">
        <v>381</v>
      </c>
      <c r="K27" s="431" t="s">
        <v>64</v>
      </c>
      <c r="L27" s="176" t="s">
        <v>45</v>
      </c>
      <c r="M27" s="176"/>
      <c r="N27" s="178" t="s">
        <v>130</v>
      </c>
    </row>
    <row r="28" spans="1:14" x14ac:dyDescent="0.25">
      <c r="A28" s="195">
        <v>44769</v>
      </c>
      <c r="B28" s="206" t="s">
        <v>126</v>
      </c>
      <c r="C28" s="196" t="s">
        <v>127</v>
      </c>
      <c r="D28" s="528" t="s">
        <v>122</v>
      </c>
      <c r="E28" s="532">
        <v>8000</v>
      </c>
      <c r="F28" s="183"/>
      <c r="G28" s="334">
        <f t="shared" si="0"/>
        <v>37000</v>
      </c>
      <c r="H28" s="210" t="s">
        <v>264</v>
      </c>
      <c r="I28" s="207" t="s">
        <v>18</v>
      </c>
      <c r="J28" s="454" t="s">
        <v>381</v>
      </c>
      <c r="K28" s="211" t="s">
        <v>64</v>
      </c>
      <c r="L28" s="207" t="s">
        <v>45</v>
      </c>
      <c r="M28" s="207"/>
      <c r="N28" s="538" t="s">
        <v>393</v>
      </c>
    </row>
    <row r="29" spans="1:14" x14ac:dyDescent="0.25">
      <c r="A29" s="195">
        <v>44769</v>
      </c>
      <c r="B29" s="206" t="s">
        <v>126</v>
      </c>
      <c r="C29" s="196" t="s">
        <v>127</v>
      </c>
      <c r="D29" s="528" t="s">
        <v>122</v>
      </c>
      <c r="E29" s="532">
        <v>8000</v>
      </c>
      <c r="F29" s="183"/>
      <c r="G29" s="334">
        <f t="shared" si="0"/>
        <v>29000</v>
      </c>
      <c r="H29" s="445" t="s">
        <v>264</v>
      </c>
      <c r="I29" s="207" t="s">
        <v>18</v>
      </c>
      <c r="J29" s="454" t="s">
        <v>381</v>
      </c>
      <c r="K29" s="211" t="s">
        <v>64</v>
      </c>
      <c r="L29" s="207" t="s">
        <v>45</v>
      </c>
      <c r="M29" s="207"/>
      <c r="N29" s="538" t="s">
        <v>394</v>
      </c>
    </row>
    <row r="30" spans="1:14" x14ac:dyDescent="0.25">
      <c r="A30" s="195">
        <v>44769</v>
      </c>
      <c r="B30" s="206" t="s">
        <v>126</v>
      </c>
      <c r="C30" s="196" t="s">
        <v>127</v>
      </c>
      <c r="D30" s="528" t="s">
        <v>122</v>
      </c>
      <c r="E30" s="532">
        <v>3000</v>
      </c>
      <c r="F30" s="183"/>
      <c r="G30" s="334">
        <f t="shared" si="0"/>
        <v>26000</v>
      </c>
      <c r="H30" s="210" t="s">
        <v>264</v>
      </c>
      <c r="I30" s="207" t="s">
        <v>18</v>
      </c>
      <c r="J30" s="454" t="s">
        <v>381</v>
      </c>
      <c r="K30" s="211" t="s">
        <v>64</v>
      </c>
      <c r="L30" s="207" t="s">
        <v>45</v>
      </c>
      <c r="M30" s="207"/>
      <c r="N30" s="538" t="s">
        <v>395</v>
      </c>
    </row>
    <row r="31" spans="1:14" ht="15.75" customHeight="1" x14ac:dyDescent="0.25">
      <c r="A31" s="195">
        <v>44769</v>
      </c>
      <c r="B31" s="206" t="s">
        <v>126</v>
      </c>
      <c r="C31" s="196" t="s">
        <v>127</v>
      </c>
      <c r="D31" s="528" t="s">
        <v>122</v>
      </c>
      <c r="E31" s="183">
        <v>5000</v>
      </c>
      <c r="F31" s="183"/>
      <c r="G31" s="334">
        <f t="shared" si="0"/>
        <v>21000</v>
      </c>
      <c r="H31" s="210" t="s">
        <v>264</v>
      </c>
      <c r="I31" s="207" t="s">
        <v>18</v>
      </c>
      <c r="J31" s="454" t="s">
        <v>381</v>
      </c>
      <c r="K31" s="211" t="s">
        <v>64</v>
      </c>
      <c r="L31" s="207" t="s">
        <v>45</v>
      </c>
      <c r="M31" s="207"/>
      <c r="N31" s="538" t="s">
        <v>396</v>
      </c>
    </row>
    <row r="32" spans="1:14" x14ac:dyDescent="0.25">
      <c r="A32" s="195">
        <v>44769</v>
      </c>
      <c r="B32" s="206" t="s">
        <v>126</v>
      </c>
      <c r="C32" s="196" t="s">
        <v>127</v>
      </c>
      <c r="D32" s="528" t="s">
        <v>122</v>
      </c>
      <c r="E32" s="183">
        <v>10000</v>
      </c>
      <c r="F32" s="183"/>
      <c r="G32" s="334">
        <f t="shared" si="0"/>
        <v>11000</v>
      </c>
      <c r="H32" s="210" t="s">
        <v>264</v>
      </c>
      <c r="I32" s="207" t="s">
        <v>18</v>
      </c>
      <c r="J32" s="454" t="s">
        <v>381</v>
      </c>
      <c r="K32" s="211" t="s">
        <v>64</v>
      </c>
      <c r="L32" s="207" t="s">
        <v>45</v>
      </c>
      <c r="M32" s="207"/>
      <c r="N32" s="538" t="s">
        <v>397</v>
      </c>
    </row>
    <row r="33" spans="1:14" x14ac:dyDescent="0.25">
      <c r="A33" s="195">
        <v>44769</v>
      </c>
      <c r="B33" s="206" t="s">
        <v>125</v>
      </c>
      <c r="C33" s="206" t="s">
        <v>125</v>
      </c>
      <c r="D33" s="528" t="s">
        <v>122</v>
      </c>
      <c r="E33" s="183">
        <v>4000</v>
      </c>
      <c r="F33" s="183"/>
      <c r="G33" s="334">
        <f t="shared" si="0"/>
        <v>7000</v>
      </c>
      <c r="H33" s="210" t="s">
        <v>264</v>
      </c>
      <c r="I33" s="207" t="s">
        <v>18</v>
      </c>
      <c r="J33" s="454" t="s">
        <v>381</v>
      </c>
      <c r="K33" s="211" t="s">
        <v>64</v>
      </c>
      <c r="L33" s="207" t="s">
        <v>45</v>
      </c>
      <c r="M33" s="207"/>
      <c r="N33" s="538"/>
    </row>
    <row r="34" spans="1:14" x14ac:dyDescent="0.25">
      <c r="A34" s="195">
        <v>44769</v>
      </c>
      <c r="B34" s="206" t="s">
        <v>125</v>
      </c>
      <c r="C34" s="206" t="s">
        <v>125</v>
      </c>
      <c r="D34" s="528" t="s">
        <v>122</v>
      </c>
      <c r="E34" s="183">
        <v>4000</v>
      </c>
      <c r="F34" s="183"/>
      <c r="G34" s="334">
        <f t="shared" si="0"/>
        <v>3000</v>
      </c>
      <c r="H34" s="210" t="s">
        <v>264</v>
      </c>
      <c r="I34" s="207" t="s">
        <v>18</v>
      </c>
      <c r="J34" s="454" t="s">
        <v>381</v>
      </c>
      <c r="K34" s="211" t="s">
        <v>64</v>
      </c>
      <c r="L34" s="207" t="s">
        <v>45</v>
      </c>
      <c r="M34" s="207"/>
      <c r="N34" s="538"/>
    </row>
    <row r="35" spans="1:14" x14ac:dyDescent="0.25">
      <c r="A35" s="195">
        <v>44770</v>
      </c>
      <c r="B35" s="206" t="s">
        <v>128</v>
      </c>
      <c r="C35" s="206" t="s">
        <v>49</v>
      </c>
      <c r="D35" s="528" t="s">
        <v>122</v>
      </c>
      <c r="E35" s="191"/>
      <c r="F35" s="173">
        <v>-3000</v>
      </c>
      <c r="G35" s="335">
        <f t="shared" si="0"/>
        <v>0</v>
      </c>
      <c r="H35" s="210" t="s">
        <v>264</v>
      </c>
      <c r="I35" s="176" t="s">
        <v>18</v>
      </c>
      <c r="J35" s="454" t="s">
        <v>381</v>
      </c>
      <c r="K35" s="431" t="s">
        <v>64</v>
      </c>
      <c r="L35" s="176" t="s">
        <v>45</v>
      </c>
      <c r="M35" s="176"/>
      <c r="N35" s="178"/>
    </row>
    <row r="36" spans="1:14" x14ac:dyDescent="0.25">
      <c r="A36" s="568">
        <v>44770</v>
      </c>
      <c r="B36" s="582" t="s">
        <v>116</v>
      </c>
      <c r="C36" s="582" t="s">
        <v>49</v>
      </c>
      <c r="D36" s="584" t="s">
        <v>122</v>
      </c>
      <c r="E36" s="577"/>
      <c r="F36" s="571">
        <v>57000</v>
      </c>
      <c r="G36" s="572">
        <f t="shared" si="0"/>
        <v>57000</v>
      </c>
      <c r="H36" s="579" t="s">
        <v>264</v>
      </c>
      <c r="I36" s="574" t="s">
        <v>18</v>
      </c>
      <c r="J36" s="575" t="s">
        <v>419</v>
      </c>
      <c r="K36" s="569" t="s">
        <v>64</v>
      </c>
      <c r="L36" s="574" t="s">
        <v>45</v>
      </c>
      <c r="M36" s="574"/>
      <c r="N36" s="582"/>
    </row>
    <row r="37" spans="1:14" x14ac:dyDescent="0.25">
      <c r="A37" s="195">
        <v>44770</v>
      </c>
      <c r="B37" s="178" t="s">
        <v>126</v>
      </c>
      <c r="C37" s="178" t="s">
        <v>127</v>
      </c>
      <c r="D37" s="204" t="s">
        <v>122</v>
      </c>
      <c r="E37" s="191">
        <v>20000</v>
      </c>
      <c r="F37" s="173"/>
      <c r="G37" s="335">
        <f t="shared" si="0"/>
        <v>37000</v>
      </c>
      <c r="H37" s="210" t="s">
        <v>264</v>
      </c>
      <c r="I37" s="176" t="s">
        <v>18</v>
      </c>
      <c r="J37" s="454" t="s">
        <v>419</v>
      </c>
      <c r="K37" s="431" t="s">
        <v>64</v>
      </c>
      <c r="L37" s="176" t="s">
        <v>45</v>
      </c>
      <c r="M37" s="176"/>
      <c r="N37" s="178" t="s">
        <v>130</v>
      </c>
    </row>
    <row r="38" spans="1:14" x14ac:dyDescent="0.25">
      <c r="A38" s="195">
        <v>44770</v>
      </c>
      <c r="B38" s="178" t="s">
        <v>126</v>
      </c>
      <c r="C38" s="178" t="s">
        <v>127</v>
      </c>
      <c r="D38" s="204" t="s">
        <v>122</v>
      </c>
      <c r="E38" s="191">
        <v>8000</v>
      </c>
      <c r="F38" s="173"/>
      <c r="G38" s="335">
        <f t="shared" si="0"/>
        <v>29000</v>
      </c>
      <c r="H38" s="210" t="s">
        <v>264</v>
      </c>
      <c r="I38" s="176" t="s">
        <v>18</v>
      </c>
      <c r="J38" s="454" t="s">
        <v>419</v>
      </c>
      <c r="K38" s="431" t="s">
        <v>64</v>
      </c>
      <c r="L38" s="176" t="s">
        <v>45</v>
      </c>
      <c r="M38" s="176"/>
      <c r="N38" s="178" t="s">
        <v>420</v>
      </c>
    </row>
    <row r="39" spans="1:14" x14ac:dyDescent="0.25">
      <c r="A39" s="195">
        <v>44770</v>
      </c>
      <c r="B39" s="178" t="s">
        <v>126</v>
      </c>
      <c r="C39" s="178" t="s">
        <v>127</v>
      </c>
      <c r="D39" s="204" t="s">
        <v>122</v>
      </c>
      <c r="E39" s="183">
        <v>9000</v>
      </c>
      <c r="F39" s="173"/>
      <c r="G39" s="335">
        <f>G38-E39+F39</f>
        <v>20000</v>
      </c>
      <c r="H39" s="210" t="s">
        <v>264</v>
      </c>
      <c r="I39" s="176" t="s">
        <v>18</v>
      </c>
      <c r="J39" s="454" t="s">
        <v>419</v>
      </c>
      <c r="K39" s="431" t="s">
        <v>64</v>
      </c>
      <c r="L39" s="176" t="s">
        <v>45</v>
      </c>
      <c r="M39" s="176"/>
      <c r="N39" s="178" t="s">
        <v>421</v>
      </c>
    </row>
    <row r="40" spans="1:14" x14ac:dyDescent="0.25">
      <c r="A40" s="195">
        <v>44770</v>
      </c>
      <c r="B40" s="178" t="s">
        <v>125</v>
      </c>
      <c r="C40" s="178" t="s">
        <v>125</v>
      </c>
      <c r="D40" s="204" t="s">
        <v>122</v>
      </c>
      <c r="E40" s="183">
        <v>5000</v>
      </c>
      <c r="F40" s="173"/>
      <c r="G40" s="335">
        <f t="shared" ref="G40:G48" si="2">G39-E40+F40</f>
        <v>15000</v>
      </c>
      <c r="H40" s="210" t="s">
        <v>264</v>
      </c>
      <c r="I40" s="176" t="s">
        <v>18</v>
      </c>
      <c r="J40" s="454" t="s">
        <v>419</v>
      </c>
      <c r="K40" s="431" t="s">
        <v>64</v>
      </c>
      <c r="L40" s="176" t="s">
        <v>45</v>
      </c>
      <c r="M40" s="176"/>
      <c r="N40" s="178"/>
    </row>
    <row r="41" spans="1:14" x14ac:dyDescent="0.25">
      <c r="A41" s="195">
        <v>44771</v>
      </c>
      <c r="B41" s="178" t="s">
        <v>128</v>
      </c>
      <c r="C41" s="178" t="s">
        <v>49</v>
      </c>
      <c r="D41" s="204" t="s">
        <v>122</v>
      </c>
      <c r="E41" s="183"/>
      <c r="F41" s="173">
        <v>-15000</v>
      </c>
      <c r="G41" s="335">
        <f t="shared" si="2"/>
        <v>0</v>
      </c>
      <c r="H41" s="210" t="s">
        <v>264</v>
      </c>
      <c r="I41" s="176" t="s">
        <v>18</v>
      </c>
      <c r="J41" s="454" t="s">
        <v>419</v>
      </c>
      <c r="K41" s="431" t="s">
        <v>64</v>
      </c>
      <c r="L41" s="176" t="s">
        <v>45</v>
      </c>
      <c r="M41" s="176"/>
      <c r="N41" s="178"/>
    </row>
    <row r="42" spans="1:14" x14ac:dyDescent="0.25">
      <c r="A42" s="568">
        <v>44771</v>
      </c>
      <c r="B42" s="582" t="s">
        <v>116</v>
      </c>
      <c r="C42" s="582" t="s">
        <v>49</v>
      </c>
      <c r="D42" s="584" t="s">
        <v>122</v>
      </c>
      <c r="E42" s="577"/>
      <c r="F42" s="571">
        <v>20000</v>
      </c>
      <c r="G42" s="572">
        <f t="shared" si="2"/>
        <v>20000</v>
      </c>
      <c r="H42" s="579" t="s">
        <v>264</v>
      </c>
      <c r="I42" s="574" t="s">
        <v>18</v>
      </c>
      <c r="J42" s="575" t="s">
        <v>444</v>
      </c>
      <c r="K42" s="569" t="s">
        <v>64</v>
      </c>
      <c r="L42" s="574" t="s">
        <v>45</v>
      </c>
      <c r="M42" s="574"/>
      <c r="N42" s="582"/>
    </row>
    <row r="43" spans="1:14" x14ac:dyDescent="0.25">
      <c r="A43" s="195">
        <v>44771</v>
      </c>
      <c r="B43" s="196" t="s">
        <v>126</v>
      </c>
      <c r="C43" s="196" t="s">
        <v>127</v>
      </c>
      <c r="D43" s="204" t="s">
        <v>122</v>
      </c>
      <c r="E43" s="183">
        <v>10000</v>
      </c>
      <c r="F43" s="173"/>
      <c r="G43" s="335">
        <f t="shared" si="2"/>
        <v>10000</v>
      </c>
      <c r="H43" s="210" t="s">
        <v>264</v>
      </c>
      <c r="I43" s="176" t="s">
        <v>18</v>
      </c>
      <c r="J43" s="454" t="s">
        <v>444</v>
      </c>
      <c r="K43" s="431" t="s">
        <v>64</v>
      </c>
      <c r="L43" s="176" t="s">
        <v>45</v>
      </c>
      <c r="M43" s="176"/>
      <c r="N43" s="178" t="s">
        <v>130</v>
      </c>
    </row>
    <row r="44" spans="1:14" x14ac:dyDescent="0.25">
      <c r="A44" s="195">
        <v>44771</v>
      </c>
      <c r="B44" s="196" t="s">
        <v>126</v>
      </c>
      <c r="C44" s="196" t="s">
        <v>127</v>
      </c>
      <c r="D44" s="204" t="s">
        <v>122</v>
      </c>
      <c r="E44" s="182">
        <v>10000</v>
      </c>
      <c r="F44" s="185"/>
      <c r="G44" s="335">
        <f t="shared" si="2"/>
        <v>0</v>
      </c>
      <c r="H44" s="210" t="s">
        <v>264</v>
      </c>
      <c r="I44" s="176" t="s">
        <v>18</v>
      </c>
      <c r="J44" s="454" t="s">
        <v>444</v>
      </c>
      <c r="K44" s="196" t="s">
        <v>64</v>
      </c>
      <c r="L44" s="176" t="s">
        <v>45</v>
      </c>
      <c r="M44" s="176"/>
      <c r="N44" s="178" t="s">
        <v>131</v>
      </c>
    </row>
    <row r="45" spans="1:14" x14ac:dyDescent="0.25">
      <c r="A45" s="568">
        <v>44772</v>
      </c>
      <c r="B45" s="569" t="s">
        <v>116</v>
      </c>
      <c r="C45" s="569" t="s">
        <v>49</v>
      </c>
      <c r="D45" s="584" t="s">
        <v>122</v>
      </c>
      <c r="E45" s="600"/>
      <c r="F45" s="659">
        <v>20000</v>
      </c>
      <c r="G45" s="572">
        <f t="shared" si="2"/>
        <v>20000</v>
      </c>
      <c r="H45" s="579" t="s">
        <v>264</v>
      </c>
      <c r="I45" s="574" t="s">
        <v>18</v>
      </c>
      <c r="J45" s="575" t="s">
        <v>445</v>
      </c>
      <c r="K45" s="569" t="s">
        <v>64</v>
      </c>
      <c r="L45" s="574" t="s">
        <v>45</v>
      </c>
      <c r="M45" s="574"/>
      <c r="N45" s="582"/>
    </row>
    <row r="46" spans="1:14" x14ac:dyDescent="0.25">
      <c r="A46" s="195">
        <v>44772</v>
      </c>
      <c r="B46" s="196" t="s">
        <v>126</v>
      </c>
      <c r="C46" s="196" t="s">
        <v>127</v>
      </c>
      <c r="D46" s="204" t="s">
        <v>122</v>
      </c>
      <c r="E46" s="182">
        <v>10000</v>
      </c>
      <c r="F46" s="185"/>
      <c r="G46" s="335">
        <f t="shared" si="2"/>
        <v>10000</v>
      </c>
      <c r="H46" s="210" t="s">
        <v>264</v>
      </c>
      <c r="I46" s="176" t="s">
        <v>18</v>
      </c>
      <c r="J46" s="454" t="s">
        <v>445</v>
      </c>
      <c r="K46" s="196" t="s">
        <v>64</v>
      </c>
      <c r="L46" s="176" t="s">
        <v>45</v>
      </c>
      <c r="M46" s="176"/>
      <c r="N46" s="178" t="s">
        <v>143</v>
      </c>
    </row>
    <row r="47" spans="1:14" ht="15.75" thickBot="1" x14ac:dyDescent="0.3">
      <c r="A47" s="195">
        <v>44772</v>
      </c>
      <c r="B47" s="196" t="s">
        <v>126</v>
      </c>
      <c r="C47" s="196" t="s">
        <v>127</v>
      </c>
      <c r="D47" s="204" t="s">
        <v>122</v>
      </c>
      <c r="E47" s="182">
        <v>10000</v>
      </c>
      <c r="F47" s="185"/>
      <c r="G47" s="335">
        <f t="shared" si="2"/>
        <v>0</v>
      </c>
      <c r="H47" s="210" t="s">
        <v>264</v>
      </c>
      <c r="I47" s="176" t="s">
        <v>18</v>
      </c>
      <c r="J47" s="454" t="s">
        <v>445</v>
      </c>
      <c r="K47" s="431" t="s">
        <v>64</v>
      </c>
      <c r="L47" s="176" t="s">
        <v>45</v>
      </c>
      <c r="M47" s="176"/>
      <c r="N47" s="178" t="s">
        <v>131</v>
      </c>
    </row>
    <row r="48" spans="1:14" ht="15.75" thickBot="1" x14ac:dyDescent="0.3">
      <c r="A48" s="195"/>
      <c r="B48" s="431"/>
      <c r="C48" s="431"/>
      <c r="D48" s="643"/>
      <c r="E48" s="646">
        <f>SUM(E4:E47)</f>
        <v>286000</v>
      </c>
      <c r="F48" s="647">
        <f>SUM(F4:F47)</f>
        <v>286000</v>
      </c>
      <c r="G48" s="555">
        <f t="shared" si="2"/>
        <v>0</v>
      </c>
      <c r="H48" s="644"/>
      <c r="I48" s="176"/>
      <c r="J48" s="454"/>
      <c r="K48" s="431"/>
      <c r="L48" s="176"/>
      <c r="M48" s="176"/>
      <c r="N48" s="178"/>
    </row>
    <row r="49" spans="1:14" x14ac:dyDescent="0.25">
      <c r="A49" s="195"/>
      <c r="B49" s="178"/>
      <c r="C49" s="178"/>
      <c r="D49" s="563"/>
      <c r="E49" s="645"/>
      <c r="F49" s="189"/>
      <c r="G49" s="553"/>
      <c r="H49" s="210"/>
      <c r="I49" s="176"/>
      <c r="J49" s="454"/>
      <c r="K49" s="431"/>
      <c r="L49" s="176"/>
      <c r="M49" s="176"/>
      <c r="N49" s="178"/>
    </row>
    <row r="50" spans="1:14" x14ac:dyDescent="0.25">
      <c r="A50" s="195"/>
      <c r="B50" s="178"/>
      <c r="C50" s="178"/>
      <c r="D50" s="563"/>
      <c r="E50" s="191"/>
      <c r="F50" s="173"/>
      <c r="G50" s="335"/>
      <c r="H50" s="210"/>
      <c r="I50" s="176"/>
      <c r="J50" s="454"/>
      <c r="K50" s="431"/>
      <c r="L50" s="176"/>
      <c r="M50" s="176"/>
      <c r="N50" s="178"/>
    </row>
    <row r="51" spans="1:14" x14ac:dyDescent="0.25">
      <c r="A51" s="195"/>
      <c r="B51" s="178"/>
      <c r="C51" s="178"/>
      <c r="D51" s="563"/>
      <c r="E51" s="183"/>
      <c r="F51" s="173"/>
      <c r="G51" s="335"/>
      <c r="H51" s="210"/>
      <c r="I51" s="176"/>
      <c r="J51" s="454"/>
      <c r="K51" s="431"/>
      <c r="L51" s="176"/>
      <c r="M51" s="176"/>
      <c r="N51" s="178"/>
    </row>
    <row r="52" spans="1:14" x14ac:dyDescent="0.25">
      <c r="A52" s="195"/>
      <c r="B52" s="178"/>
      <c r="C52" s="178"/>
      <c r="D52" s="563"/>
      <c r="E52" s="191"/>
      <c r="F52" s="173"/>
      <c r="G52" s="335"/>
      <c r="H52" s="210"/>
      <c r="I52" s="176"/>
      <c r="J52" s="454"/>
      <c r="K52" s="431"/>
      <c r="L52" s="176"/>
      <c r="M52" s="176"/>
      <c r="N52" s="178"/>
    </row>
    <row r="53" spans="1:14" x14ac:dyDescent="0.25">
      <c r="A53" s="195"/>
      <c r="B53" s="178"/>
      <c r="C53" s="178"/>
      <c r="D53" s="563"/>
      <c r="E53" s="191"/>
      <c r="F53" s="173"/>
      <c r="G53" s="335"/>
      <c r="H53" s="210"/>
      <c r="I53" s="176"/>
      <c r="J53" s="454"/>
      <c r="K53" s="431"/>
      <c r="L53" s="176"/>
      <c r="M53" s="176"/>
      <c r="N53" s="178"/>
    </row>
    <row r="54" spans="1:14" ht="17.25" customHeight="1" x14ac:dyDescent="0.25">
      <c r="A54" s="195"/>
      <c r="B54" s="178"/>
      <c r="C54" s="178"/>
      <c r="D54" s="204"/>
      <c r="E54" s="183"/>
      <c r="F54" s="173"/>
      <c r="G54" s="335"/>
      <c r="H54" s="210"/>
      <c r="I54" s="176"/>
      <c r="J54" s="454"/>
      <c r="K54" s="431"/>
      <c r="L54" s="176"/>
      <c r="M54" s="176"/>
      <c r="N54" s="178"/>
    </row>
    <row r="55" spans="1:14" x14ac:dyDescent="0.25">
      <c r="A55" s="195"/>
      <c r="B55" s="178"/>
      <c r="C55" s="178"/>
      <c r="D55" s="204"/>
      <c r="E55" s="191"/>
      <c r="F55" s="173"/>
      <c r="G55" s="335"/>
      <c r="H55" s="445"/>
      <c r="I55" s="176"/>
      <c r="J55" s="454"/>
      <c r="K55" s="431"/>
      <c r="L55" s="176"/>
      <c r="M55" s="176"/>
      <c r="N55" s="178"/>
    </row>
    <row r="56" spans="1:14" x14ac:dyDescent="0.25">
      <c r="A56" s="195"/>
      <c r="B56" s="178"/>
      <c r="C56" s="178"/>
      <c r="D56" s="204"/>
      <c r="E56" s="191"/>
      <c r="F56" s="173"/>
      <c r="G56" s="335"/>
      <c r="H56" s="210"/>
      <c r="I56" s="176"/>
      <c r="J56" s="454"/>
      <c r="K56" s="431"/>
      <c r="L56" s="176"/>
      <c r="M56" s="176"/>
      <c r="N56" s="178"/>
    </row>
    <row r="57" spans="1:14" x14ac:dyDescent="0.25">
      <c r="A57" s="195"/>
      <c r="B57" s="178"/>
      <c r="C57" s="178"/>
      <c r="D57" s="204"/>
      <c r="E57" s="191"/>
      <c r="F57" s="173"/>
      <c r="G57" s="335"/>
      <c r="H57" s="210"/>
      <c r="I57" s="176"/>
      <c r="J57" s="454"/>
      <c r="K57" s="431"/>
      <c r="L57" s="176"/>
      <c r="M57" s="176"/>
      <c r="N57" s="178"/>
    </row>
    <row r="58" spans="1:14" x14ac:dyDescent="0.25">
      <c r="A58" s="195"/>
      <c r="B58" s="178"/>
      <c r="C58" s="178"/>
      <c r="D58" s="204"/>
      <c r="E58" s="191"/>
      <c r="F58" s="173"/>
      <c r="G58" s="335"/>
      <c r="H58" s="210"/>
      <c r="I58" s="176"/>
      <c r="J58" s="454"/>
      <c r="K58" s="431"/>
      <c r="L58" s="176"/>
      <c r="M58" s="176"/>
      <c r="N58" s="178"/>
    </row>
    <row r="59" spans="1:14" x14ac:dyDescent="0.25">
      <c r="A59" s="195"/>
      <c r="B59" s="178"/>
      <c r="C59" s="178"/>
      <c r="D59" s="204"/>
      <c r="E59" s="183"/>
      <c r="F59" s="173"/>
      <c r="G59" s="335"/>
      <c r="H59" s="210"/>
      <c r="I59" s="176"/>
      <c r="J59" s="454"/>
      <c r="K59" s="431"/>
      <c r="L59" s="176"/>
      <c r="M59" s="176"/>
      <c r="N59" s="178"/>
    </row>
    <row r="60" spans="1:14" x14ac:dyDescent="0.25">
      <c r="A60" s="195"/>
      <c r="B60" s="178"/>
      <c r="C60" s="178"/>
      <c r="D60" s="204"/>
      <c r="E60" s="183"/>
      <c r="F60" s="173"/>
      <c r="G60" s="335"/>
      <c r="H60" s="210"/>
      <c r="I60" s="176"/>
      <c r="J60" s="454"/>
      <c r="K60" s="431"/>
      <c r="L60" s="176"/>
      <c r="M60" s="176"/>
      <c r="N60" s="178"/>
    </row>
    <row r="61" spans="1:14" x14ac:dyDescent="0.25">
      <c r="A61" s="195"/>
      <c r="B61" s="431"/>
      <c r="C61" s="431"/>
      <c r="D61" s="563"/>
      <c r="E61" s="183"/>
      <c r="F61" s="173"/>
      <c r="G61" s="335"/>
      <c r="H61" s="210"/>
      <c r="I61" s="176"/>
      <c r="J61" s="454"/>
      <c r="K61" s="431"/>
      <c r="L61" s="176"/>
      <c r="M61" s="176"/>
      <c r="N61" s="178"/>
    </row>
    <row r="62" spans="1:14" x14ac:dyDescent="0.25">
      <c r="A62" s="195"/>
      <c r="B62" s="431"/>
      <c r="C62" s="431"/>
      <c r="D62" s="563"/>
      <c r="E62" s="183"/>
      <c r="F62" s="173"/>
      <c r="G62" s="335"/>
      <c r="H62" s="210"/>
      <c r="I62" s="176"/>
      <c r="J62" s="454"/>
      <c r="K62" s="431"/>
      <c r="L62" s="176"/>
      <c r="M62" s="176"/>
      <c r="N62" s="178"/>
    </row>
    <row r="63" spans="1:14" x14ac:dyDescent="0.25">
      <c r="A63" s="195"/>
      <c r="B63" s="431"/>
      <c r="C63" s="431"/>
      <c r="D63" s="619"/>
      <c r="E63" s="620"/>
      <c r="F63" s="621"/>
      <c r="G63" s="622"/>
      <c r="H63" s="626"/>
      <c r="I63" s="624"/>
      <c r="J63" s="641"/>
      <c r="K63" s="618"/>
      <c r="L63" s="624"/>
      <c r="M63" s="624"/>
      <c r="N63" s="615"/>
    </row>
    <row r="64" spans="1:14" x14ac:dyDescent="0.25">
      <c r="A64" s="195"/>
      <c r="B64" s="431"/>
      <c r="C64" s="431"/>
      <c r="D64" s="619"/>
      <c r="E64" s="620"/>
      <c r="F64" s="621"/>
      <c r="G64" s="622"/>
      <c r="H64" s="626"/>
      <c r="I64" s="624"/>
      <c r="J64" s="641"/>
      <c r="K64" s="618"/>
      <c r="L64" s="624"/>
      <c r="M64" s="624"/>
      <c r="N64" s="615"/>
    </row>
    <row r="65" spans="1:14" x14ac:dyDescent="0.25">
      <c r="A65" s="195"/>
      <c r="B65" s="431"/>
      <c r="C65" s="431"/>
      <c r="D65" s="619"/>
      <c r="E65" s="620"/>
      <c r="F65" s="621"/>
      <c r="G65" s="622"/>
      <c r="H65" s="626"/>
      <c r="I65" s="624"/>
      <c r="J65" s="641"/>
      <c r="K65" s="618"/>
      <c r="L65" s="624"/>
      <c r="M65" s="624"/>
      <c r="N65" s="615"/>
    </row>
    <row r="66" spans="1:14" x14ac:dyDescent="0.25">
      <c r="A66" s="195"/>
      <c r="B66" s="431"/>
      <c r="C66" s="431"/>
      <c r="D66" s="619"/>
      <c r="E66" s="621"/>
      <c r="F66" s="621"/>
      <c r="G66" s="622"/>
      <c r="H66" s="626"/>
      <c r="I66" s="624"/>
      <c r="J66" s="641"/>
      <c r="K66" s="618"/>
      <c r="L66" s="624"/>
      <c r="M66" s="624"/>
      <c r="N66" s="615"/>
    </row>
    <row r="67" spans="1:14" x14ac:dyDescent="0.25">
      <c r="A67" s="195"/>
      <c r="B67" s="431"/>
      <c r="C67" s="431"/>
      <c r="D67" s="619"/>
      <c r="E67" s="628"/>
      <c r="F67" s="642"/>
      <c r="G67" s="622"/>
      <c r="H67" s="626"/>
      <c r="I67" s="624"/>
      <c r="J67" s="641"/>
      <c r="K67" s="618"/>
      <c r="L67" s="624"/>
      <c r="M67" s="624"/>
      <c r="N67" s="615"/>
    </row>
    <row r="68" spans="1:14" x14ac:dyDescent="0.25">
      <c r="A68" s="195"/>
      <c r="B68" s="178"/>
      <c r="C68" s="178"/>
      <c r="D68" s="615"/>
      <c r="E68" s="628"/>
      <c r="F68" s="642"/>
      <c r="G68" s="622"/>
      <c r="H68" s="626"/>
      <c r="I68" s="624"/>
      <c r="J68" s="641"/>
      <c r="K68" s="618"/>
      <c r="L68" s="624"/>
      <c r="M68" s="624"/>
      <c r="N68" s="615"/>
    </row>
    <row r="69" spans="1:14" x14ac:dyDescent="0.25">
      <c r="A69" s="176"/>
      <c r="B69" s="176"/>
      <c r="C69" s="176"/>
      <c r="D69" s="624"/>
      <c r="E69" s="642"/>
      <c r="F69" s="642"/>
      <c r="G69" s="622"/>
      <c r="H69" s="623"/>
      <c r="I69" s="624"/>
      <c r="J69" s="624"/>
      <c r="K69" s="618"/>
      <c r="L69" s="624"/>
      <c r="M69" s="624"/>
      <c r="N69" s="615"/>
    </row>
    <row r="70" spans="1:14" x14ac:dyDescent="0.25">
      <c r="A70" s="176"/>
      <c r="B70" s="176"/>
      <c r="C70" s="176"/>
      <c r="D70" s="624"/>
      <c r="E70" s="642"/>
      <c r="F70" s="642"/>
      <c r="G70" s="622"/>
      <c r="H70" s="623"/>
      <c r="I70" s="624"/>
      <c r="J70" s="624"/>
      <c r="K70" s="618"/>
      <c r="L70" s="624"/>
      <c r="M70" s="624"/>
      <c r="N70" s="615"/>
    </row>
    <row r="71" spans="1:14" x14ac:dyDescent="0.25">
      <c r="A71" s="176"/>
      <c r="B71" s="176"/>
      <c r="C71" s="176"/>
      <c r="D71" s="176"/>
      <c r="E71" s="369"/>
      <c r="F71" s="369"/>
      <c r="G71" s="369"/>
      <c r="H71" s="176"/>
      <c r="I71" s="176"/>
      <c r="J71" s="176"/>
      <c r="K71" s="176"/>
      <c r="L71" s="176"/>
      <c r="M71" s="176"/>
      <c r="N71" s="178"/>
    </row>
    <row r="72" spans="1:14" x14ac:dyDescent="0.25">
      <c r="A72" s="176"/>
      <c r="B72" s="176"/>
      <c r="C72" s="176"/>
      <c r="D72" s="176"/>
      <c r="E72" s="369"/>
      <c r="F72" s="369"/>
      <c r="G72" s="369"/>
      <c r="H72" s="176"/>
      <c r="I72" s="176"/>
      <c r="J72" s="176"/>
      <c r="K72" s="176"/>
      <c r="L72" s="176"/>
      <c r="M72" s="176"/>
      <c r="N72" s="178"/>
    </row>
    <row r="73" spans="1:14" x14ac:dyDescent="0.25">
      <c r="A73" s="176"/>
      <c r="B73" s="176"/>
      <c r="C73" s="176"/>
      <c r="D73" s="176"/>
      <c r="E73" s="369"/>
      <c r="F73" s="369"/>
      <c r="G73" s="369"/>
      <c r="H73" s="176"/>
      <c r="I73" s="176"/>
      <c r="J73" s="176"/>
      <c r="K73" s="176"/>
      <c r="L73" s="176"/>
      <c r="M73" s="176"/>
      <c r="N73" s="178"/>
    </row>
    <row r="74" spans="1:14" x14ac:dyDescent="0.25">
      <c r="A74" s="176"/>
      <c r="B74" s="176"/>
      <c r="C74" s="176"/>
      <c r="D74" s="176"/>
      <c r="E74" s="369"/>
      <c r="F74" s="369"/>
      <c r="G74" s="369"/>
      <c r="H74" s="176"/>
      <c r="I74" s="176"/>
      <c r="J74" s="176"/>
      <c r="K74" s="176"/>
      <c r="L74" s="176"/>
      <c r="M74" s="176"/>
      <c r="N74" s="178"/>
    </row>
    <row r="75" spans="1:14" x14ac:dyDescent="0.25">
      <c r="A75" s="176"/>
      <c r="B75" s="176"/>
      <c r="C75" s="176"/>
      <c r="D75" s="176"/>
      <c r="E75" s="369"/>
      <c r="F75" s="369"/>
      <c r="G75" s="369"/>
      <c r="H75" s="176"/>
      <c r="I75" s="176"/>
      <c r="J75" s="176"/>
      <c r="K75" s="176"/>
      <c r="L75" s="176"/>
      <c r="M75" s="176"/>
      <c r="N75" s="178"/>
    </row>
    <row r="76" spans="1:14" x14ac:dyDescent="0.25">
      <c r="A76" s="176"/>
      <c r="B76" s="176"/>
      <c r="C76" s="176"/>
      <c r="D76" s="176"/>
      <c r="E76" s="369"/>
      <c r="F76" s="369"/>
      <c r="G76" s="369"/>
      <c r="H76" s="176"/>
      <c r="I76" s="176"/>
      <c r="J76" s="176"/>
      <c r="K76" s="176"/>
      <c r="L76" s="176"/>
      <c r="M76" s="176"/>
      <c r="N76" s="178"/>
    </row>
    <row r="77" spans="1:14" x14ac:dyDescent="0.25">
      <c r="A77" s="25"/>
      <c r="B77" s="25"/>
      <c r="C77" s="25"/>
      <c r="D77" s="25"/>
      <c r="E77" s="337"/>
      <c r="F77" s="337"/>
      <c r="G77" s="337"/>
      <c r="H77" s="25"/>
      <c r="I77" s="25"/>
      <c r="J77" s="25"/>
      <c r="K77" s="25"/>
      <c r="L77" s="25"/>
      <c r="M77" s="25"/>
      <c r="N77" s="24"/>
    </row>
    <row r="78" spans="1:14" x14ac:dyDescent="0.25">
      <c r="A78" s="25"/>
      <c r="B78" s="25"/>
      <c r="C78" s="25"/>
      <c r="D78" s="25"/>
      <c r="E78" s="337"/>
      <c r="F78" s="337"/>
      <c r="G78" s="337"/>
      <c r="H78" s="25"/>
      <c r="I78" s="25"/>
      <c r="J78" s="25"/>
      <c r="K78" s="25"/>
      <c r="L78" s="25"/>
      <c r="M78" s="25"/>
      <c r="N78" s="24"/>
    </row>
    <row r="79" spans="1:14" x14ac:dyDescent="0.25">
      <c r="A79" s="25"/>
      <c r="B79" s="25"/>
      <c r="C79" s="25"/>
      <c r="D79" s="25"/>
      <c r="E79" s="337"/>
      <c r="F79" s="337"/>
      <c r="G79" s="337"/>
      <c r="H79" s="25"/>
      <c r="I79" s="25"/>
      <c r="J79" s="25"/>
      <c r="K79" s="25"/>
      <c r="L79" s="25"/>
      <c r="M79" s="25"/>
      <c r="N79" s="24"/>
    </row>
    <row r="80" spans="1:14" x14ac:dyDescent="0.25">
      <c r="A80" s="25"/>
      <c r="B80" s="25"/>
      <c r="C80" s="25"/>
      <c r="D80" s="25"/>
      <c r="E80" s="337"/>
      <c r="F80" s="337"/>
      <c r="G80" s="337"/>
      <c r="H80" s="25"/>
      <c r="I80" s="25"/>
      <c r="J80" s="25"/>
      <c r="K80" s="25"/>
      <c r="L80" s="25"/>
      <c r="M80" s="25"/>
      <c r="N80" s="24"/>
    </row>
  </sheetData>
  <autoFilter ref="A1:N18">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scale="75" orientation="landscape" horizontalDpi="4294967293"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8"/>
  <sheetViews>
    <sheetView topLeftCell="C177" zoomScale="117" zoomScaleNormal="85" workbookViewId="0">
      <selection activeCell="E193" sqref="E193"/>
    </sheetView>
  </sheetViews>
  <sheetFormatPr defaultColWidth="10.85546875" defaultRowHeight="15" x14ac:dyDescent="0.25"/>
  <cols>
    <col min="1" max="1" width="13.140625" style="26" customWidth="1"/>
    <col min="2" max="2" width="40.7109375" style="26" customWidth="1"/>
    <col min="3" max="3" width="18" style="26" customWidth="1"/>
    <col min="4" max="4" width="14.7109375" style="26" customWidth="1"/>
    <col min="5" max="6" width="18.85546875" style="336" bestFit="1" customWidth="1"/>
    <col min="7" max="7" width="18.7109375" style="336" customWidth="1"/>
    <col min="8" max="8" width="12.42578125" style="26" customWidth="1"/>
    <col min="9" max="9" width="18.7109375" style="26" customWidth="1"/>
    <col min="10" max="10" width="15.5703125" style="26" customWidth="1"/>
    <col min="11" max="11" width="15.42578125" style="26" customWidth="1"/>
    <col min="12" max="12" width="17.7109375" style="26" customWidth="1"/>
    <col min="13" max="13" width="15" style="26" customWidth="1"/>
    <col min="14" max="14" width="29.85546875" style="67" customWidth="1"/>
    <col min="15" max="15" width="41.140625" style="26" customWidth="1"/>
    <col min="16" max="16384" width="10.85546875" style="26"/>
  </cols>
  <sheetData>
    <row r="1" spans="1:14" s="80" customFormat="1" ht="31.5" x14ac:dyDescent="0.25">
      <c r="A1" s="760" t="s">
        <v>44</v>
      </c>
      <c r="B1" s="760"/>
      <c r="C1" s="760"/>
      <c r="D1" s="760"/>
      <c r="E1" s="760"/>
      <c r="F1" s="760"/>
      <c r="G1" s="760"/>
      <c r="H1" s="760"/>
      <c r="I1" s="760"/>
      <c r="J1" s="760"/>
      <c r="K1" s="760"/>
      <c r="L1" s="760"/>
      <c r="M1" s="760"/>
      <c r="N1" s="760"/>
    </row>
    <row r="2" spans="1:14" s="80" customFormat="1" ht="18.75" x14ac:dyDescent="0.25">
      <c r="A2" s="761" t="s">
        <v>132</v>
      </c>
      <c r="B2" s="761"/>
      <c r="C2" s="761"/>
      <c r="D2" s="761"/>
      <c r="E2" s="761"/>
      <c r="F2" s="761"/>
      <c r="G2" s="761"/>
      <c r="H2" s="761"/>
      <c r="I2" s="761"/>
      <c r="J2" s="761"/>
      <c r="K2" s="761"/>
      <c r="L2" s="761"/>
      <c r="M2" s="761"/>
      <c r="N2" s="761"/>
    </row>
    <row r="3" spans="1:14" s="80" customFormat="1" ht="45.75" thickBot="1" x14ac:dyDescent="0.3">
      <c r="A3" s="169" t="s">
        <v>0</v>
      </c>
      <c r="B3" s="170" t="s">
        <v>5</v>
      </c>
      <c r="C3" s="170" t="s">
        <v>10</v>
      </c>
      <c r="D3" s="171" t="s">
        <v>8</v>
      </c>
      <c r="E3" s="171" t="s">
        <v>13</v>
      </c>
      <c r="F3" s="171" t="s">
        <v>34</v>
      </c>
      <c r="G3" s="171" t="s">
        <v>41</v>
      </c>
      <c r="H3" s="171" t="s">
        <v>2</v>
      </c>
      <c r="I3" s="171" t="s">
        <v>3</v>
      </c>
      <c r="J3" s="170" t="s">
        <v>9</v>
      </c>
      <c r="K3" s="170" t="s">
        <v>1</v>
      </c>
      <c r="L3" s="170" t="s">
        <v>4</v>
      </c>
      <c r="M3" s="170" t="s">
        <v>12</v>
      </c>
      <c r="N3" s="172" t="s">
        <v>11</v>
      </c>
    </row>
    <row r="4" spans="1:14" s="22" customFormat="1" ht="27.95" customHeight="1" x14ac:dyDescent="0.25">
      <c r="A4" s="462">
        <v>44743</v>
      </c>
      <c r="B4" s="463" t="s">
        <v>163</v>
      </c>
      <c r="C4" s="463"/>
      <c r="D4" s="508"/>
      <c r="E4" s="509"/>
      <c r="F4" s="509"/>
      <c r="G4" s="510">
        <v>4000</v>
      </c>
      <c r="H4" s="511"/>
      <c r="I4" s="512"/>
      <c r="J4" s="513"/>
      <c r="K4" s="514"/>
      <c r="L4" s="212"/>
      <c r="M4" s="515"/>
      <c r="N4" s="516"/>
    </row>
    <row r="5" spans="1:14" s="22" customFormat="1" ht="13.5" customHeight="1" x14ac:dyDescent="0.25">
      <c r="A5" s="568">
        <v>44743</v>
      </c>
      <c r="B5" s="569" t="s">
        <v>116</v>
      </c>
      <c r="C5" s="569" t="s">
        <v>49</v>
      </c>
      <c r="D5" s="570" t="s">
        <v>122</v>
      </c>
      <c r="E5" s="571"/>
      <c r="F5" s="571">
        <v>66000</v>
      </c>
      <c r="G5" s="572">
        <f>G4-E5+F5</f>
        <v>70000</v>
      </c>
      <c r="H5" s="573" t="s">
        <v>124</v>
      </c>
      <c r="I5" s="573" t="s">
        <v>18</v>
      </c>
      <c r="J5" s="575" t="s">
        <v>166</v>
      </c>
      <c r="K5" s="569" t="s">
        <v>64</v>
      </c>
      <c r="L5" s="569" t="s">
        <v>45</v>
      </c>
      <c r="M5" s="583"/>
      <c r="N5" s="576"/>
    </row>
    <row r="6" spans="1:14" s="22" customFormat="1" ht="13.5" customHeight="1" x14ac:dyDescent="0.25">
      <c r="A6" s="195">
        <v>44743</v>
      </c>
      <c r="B6" s="196" t="s">
        <v>128</v>
      </c>
      <c r="C6" s="196" t="s">
        <v>49</v>
      </c>
      <c r="D6" s="197" t="s">
        <v>122</v>
      </c>
      <c r="E6" s="173"/>
      <c r="F6" s="173">
        <v>-4000</v>
      </c>
      <c r="G6" s="335">
        <f t="shared" ref="G6:G68" si="0">G5-E6+F6</f>
        <v>66000</v>
      </c>
      <c r="H6" s="567" t="s">
        <v>124</v>
      </c>
      <c r="I6" s="321" t="s">
        <v>18</v>
      </c>
      <c r="J6" s="454" t="s">
        <v>167</v>
      </c>
      <c r="K6" s="431" t="s">
        <v>64</v>
      </c>
      <c r="L6" s="431" t="s">
        <v>45</v>
      </c>
      <c r="M6" s="564"/>
      <c r="N6" s="565"/>
    </row>
    <row r="7" spans="1:14" x14ac:dyDescent="0.25">
      <c r="A7" s="195">
        <v>44743</v>
      </c>
      <c r="B7" s="196" t="s">
        <v>126</v>
      </c>
      <c r="C7" s="196" t="s">
        <v>127</v>
      </c>
      <c r="D7" s="197" t="s">
        <v>122</v>
      </c>
      <c r="E7" s="173">
        <v>8000</v>
      </c>
      <c r="F7" s="173"/>
      <c r="G7" s="335">
        <f>G6-E7+F7</f>
        <v>58000</v>
      </c>
      <c r="H7" s="567" t="s">
        <v>124</v>
      </c>
      <c r="I7" s="176" t="s">
        <v>18</v>
      </c>
      <c r="J7" s="454" t="s">
        <v>166</v>
      </c>
      <c r="K7" s="431" t="s">
        <v>64</v>
      </c>
      <c r="L7" s="176" t="s">
        <v>45</v>
      </c>
      <c r="M7" s="176"/>
      <c r="N7" s="565" t="s">
        <v>143</v>
      </c>
    </row>
    <row r="8" spans="1:14" x14ac:dyDescent="0.25">
      <c r="A8" s="195">
        <v>44743</v>
      </c>
      <c r="B8" s="196" t="s">
        <v>126</v>
      </c>
      <c r="C8" s="196" t="s">
        <v>127</v>
      </c>
      <c r="D8" s="197" t="s">
        <v>122</v>
      </c>
      <c r="E8" s="173">
        <v>14000</v>
      </c>
      <c r="F8" s="173"/>
      <c r="G8" s="335">
        <f t="shared" ref="G8:G14" si="1">G7-E8+F8</f>
        <v>44000</v>
      </c>
      <c r="H8" s="567" t="s">
        <v>124</v>
      </c>
      <c r="I8" s="176" t="s">
        <v>18</v>
      </c>
      <c r="J8" s="454" t="s">
        <v>166</v>
      </c>
      <c r="K8" s="431" t="s">
        <v>64</v>
      </c>
      <c r="L8" s="176" t="s">
        <v>45</v>
      </c>
      <c r="M8" s="176"/>
      <c r="N8" s="565" t="s">
        <v>168</v>
      </c>
    </row>
    <row r="9" spans="1:14" x14ac:dyDescent="0.25">
      <c r="A9" s="195">
        <v>44743</v>
      </c>
      <c r="B9" s="196" t="s">
        <v>126</v>
      </c>
      <c r="C9" s="196" t="s">
        <v>127</v>
      </c>
      <c r="D9" s="197" t="s">
        <v>122</v>
      </c>
      <c r="E9" s="173">
        <v>11000</v>
      </c>
      <c r="F9" s="173"/>
      <c r="G9" s="335">
        <f t="shared" si="1"/>
        <v>33000</v>
      </c>
      <c r="H9" s="321" t="s">
        <v>124</v>
      </c>
      <c r="I9" s="176" t="s">
        <v>18</v>
      </c>
      <c r="J9" s="454" t="s">
        <v>166</v>
      </c>
      <c r="K9" s="431" t="s">
        <v>64</v>
      </c>
      <c r="L9" s="176" t="s">
        <v>45</v>
      </c>
      <c r="M9" s="176"/>
      <c r="N9" s="565" t="s">
        <v>169</v>
      </c>
    </row>
    <row r="10" spans="1:14" x14ac:dyDescent="0.25">
      <c r="A10" s="195">
        <v>44743</v>
      </c>
      <c r="B10" s="196" t="s">
        <v>126</v>
      </c>
      <c r="C10" s="196" t="s">
        <v>127</v>
      </c>
      <c r="D10" s="197" t="s">
        <v>122</v>
      </c>
      <c r="E10" s="173">
        <v>13000</v>
      </c>
      <c r="F10" s="173"/>
      <c r="G10" s="335">
        <f t="shared" si="1"/>
        <v>20000</v>
      </c>
      <c r="H10" s="567" t="s">
        <v>124</v>
      </c>
      <c r="I10" s="176" t="s">
        <v>18</v>
      </c>
      <c r="J10" s="454" t="s">
        <v>166</v>
      </c>
      <c r="K10" s="431" t="s">
        <v>64</v>
      </c>
      <c r="L10" s="176" t="s">
        <v>45</v>
      </c>
      <c r="M10" s="176"/>
      <c r="N10" s="565" t="s">
        <v>170</v>
      </c>
    </row>
    <row r="11" spans="1:14" x14ac:dyDescent="0.25">
      <c r="A11" s="195">
        <v>44743</v>
      </c>
      <c r="B11" s="196" t="s">
        <v>126</v>
      </c>
      <c r="C11" s="196" t="s">
        <v>127</v>
      </c>
      <c r="D11" s="197" t="s">
        <v>122</v>
      </c>
      <c r="E11" s="173">
        <v>8000</v>
      </c>
      <c r="F11" s="173"/>
      <c r="G11" s="335">
        <f t="shared" si="1"/>
        <v>12000</v>
      </c>
      <c r="H11" s="567" t="s">
        <v>124</v>
      </c>
      <c r="I11" s="176" t="s">
        <v>18</v>
      </c>
      <c r="J11" s="454" t="s">
        <v>166</v>
      </c>
      <c r="K11" s="431" t="s">
        <v>64</v>
      </c>
      <c r="L11" s="176" t="s">
        <v>45</v>
      </c>
      <c r="M11" s="176"/>
      <c r="N11" s="565" t="s">
        <v>146</v>
      </c>
    </row>
    <row r="12" spans="1:14" x14ac:dyDescent="0.25">
      <c r="A12" s="195">
        <v>44743</v>
      </c>
      <c r="B12" s="196" t="s">
        <v>125</v>
      </c>
      <c r="C12" s="196" t="s">
        <v>125</v>
      </c>
      <c r="D12" s="197" t="s">
        <v>122</v>
      </c>
      <c r="E12" s="173">
        <v>5000</v>
      </c>
      <c r="F12" s="173"/>
      <c r="G12" s="335">
        <f t="shared" si="1"/>
        <v>7000</v>
      </c>
      <c r="H12" s="567" t="s">
        <v>124</v>
      </c>
      <c r="I12" s="176" t="s">
        <v>18</v>
      </c>
      <c r="J12" s="454" t="s">
        <v>166</v>
      </c>
      <c r="K12" s="431" t="s">
        <v>64</v>
      </c>
      <c r="L12" s="176" t="s">
        <v>45</v>
      </c>
      <c r="M12" s="176"/>
      <c r="N12" s="565"/>
    </row>
    <row r="13" spans="1:14" x14ac:dyDescent="0.25">
      <c r="A13" s="195">
        <v>44743</v>
      </c>
      <c r="B13" s="196" t="s">
        <v>125</v>
      </c>
      <c r="C13" s="196" t="s">
        <v>125</v>
      </c>
      <c r="D13" s="197" t="s">
        <v>122</v>
      </c>
      <c r="E13" s="191">
        <v>5000</v>
      </c>
      <c r="F13" s="173"/>
      <c r="G13" s="335">
        <f t="shared" si="1"/>
        <v>2000</v>
      </c>
      <c r="H13" s="567" t="s">
        <v>124</v>
      </c>
      <c r="I13" s="176" t="s">
        <v>18</v>
      </c>
      <c r="J13" s="454" t="s">
        <v>166</v>
      </c>
      <c r="K13" s="431" t="s">
        <v>64</v>
      </c>
      <c r="L13" s="176" t="s">
        <v>45</v>
      </c>
      <c r="M13" s="176"/>
      <c r="N13" s="565"/>
    </row>
    <row r="14" spans="1:14" x14ac:dyDescent="0.25">
      <c r="A14" s="195">
        <v>44746</v>
      </c>
      <c r="B14" s="196" t="s">
        <v>128</v>
      </c>
      <c r="C14" s="196" t="s">
        <v>49</v>
      </c>
      <c r="D14" s="197" t="s">
        <v>122</v>
      </c>
      <c r="E14" s="191"/>
      <c r="F14" s="183">
        <v>-2000</v>
      </c>
      <c r="G14" s="335">
        <f t="shared" si="1"/>
        <v>0</v>
      </c>
      <c r="H14" s="210" t="s">
        <v>124</v>
      </c>
      <c r="I14" s="207" t="s">
        <v>18</v>
      </c>
      <c r="J14" s="454" t="s">
        <v>166</v>
      </c>
      <c r="K14" s="211" t="s">
        <v>64</v>
      </c>
      <c r="L14" s="207" t="s">
        <v>45</v>
      </c>
      <c r="M14" s="207"/>
      <c r="N14" s="178"/>
    </row>
    <row r="15" spans="1:14" x14ac:dyDescent="0.25">
      <c r="A15" s="568">
        <v>44746</v>
      </c>
      <c r="B15" s="569" t="s">
        <v>116</v>
      </c>
      <c r="C15" s="569" t="s">
        <v>49</v>
      </c>
      <c r="D15" s="570" t="s">
        <v>122</v>
      </c>
      <c r="E15" s="577"/>
      <c r="F15" s="571">
        <v>76000</v>
      </c>
      <c r="G15" s="572">
        <f t="shared" si="0"/>
        <v>76000</v>
      </c>
      <c r="H15" s="573" t="s">
        <v>124</v>
      </c>
      <c r="I15" s="574" t="s">
        <v>18</v>
      </c>
      <c r="J15" s="575" t="s">
        <v>171</v>
      </c>
      <c r="K15" s="569" t="s">
        <v>64</v>
      </c>
      <c r="L15" s="574" t="s">
        <v>45</v>
      </c>
      <c r="M15" s="574"/>
      <c r="N15" s="582"/>
    </row>
    <row r="16" spans="1:14" x14ac:dyDescent="0.25">
      <c r="A16" s="195">
        <v>44746</v>
      </c>
      <c r="B16" s="196" t="s">
        <v>126</v>
      </c>
      <c r="C16" s="196" t="s">
        <v>127</v>
      </c>
      <c r="D16" s="197" t="s">
        <v>122</v>
      </c>
      <c r="E16" s="191">
        <v>8000</v>
      </c>
      <c r="F16" s="536"/>
      <c r="G16" s="335">
        <f t="shared" si="0"/>
        <v>68000</v>
      </c>
      <c r="H16" s="567" t="s">
        <v>124</v>
      </c>
      <c r="I16" s="176" t="s">
        <v>18</v>
      </c>
      <c r="J16" s="454" t="s">
        <v>171</v>
      </c>
      <c r="K16" s="431" t="s">
        <v>64</v>
      </c>
      <c r="L16" s="176" t="s">
        <v>45</v>
      </c>
      <c r="M16" s="176"/>
      <c r="N16" s="178" t="s">
        <v>130</v>
      </c>
    </row>
    <row r="17" spans="1:14" ht="15.75" customHeight="1" x14ac:dyDescent="0.25">
      <c r="A17" s="195">
        <v>44746</v>
      </c>
      <c r="B17" s="196" t="s">
        <v>126</v>
      </c>
      <c r="C17" s="196" t="s">
        <v>127</v>
      </c>
      <c r="D17" s="197" t="s">
        <v>122</v>
      </c>
      <c r="E17" s="202">
        <v>20000</v>
      </c>
      <c r="F17" s="183"/>
      <c r="G17" s="335">
        <f t="shared" si="0"/>
        <v>48000</v>
      </c>
      <c r="H17" s="567" t="s">
        <v>124</v>
      </c>
      <c r="I17" s="176" t="s">
        <v>18</v>
      </c>
      <c r="J17" s="454" t="s">
        <v>171</v>
      </c>
      <c r="K17" s="431" t="s">
        <v>64</v>
      </c>
      <c r="L17" s="176" t="s">
        <v>45</v>
      </c>
      <c r="M17" s="176"/>
      <c r="N17" s="178" t="s">
        <v>144</v>
      </c>
    </row>
    <row r="18" spans="1:14" x14ac:dyDescent="0.25">
      <c r="A18" s="195">
        <v>44746</v>
      </c>
      <c r="B18" s="196" t="s">
        <v>126</v>
      </c>
      <c r="C18" s="196" t="s">
        <v>127</v>
      </c>
      <c r="D18" s="197" t="s">
        <v>122</v>
      </c>
      <c r="E18" s="183">
        <v>15000</v>
      </c>
      <c r="F18" s="173"/>
      <c r="G18" s="335">
        <f t="shared" si="0"/>
        <v>33000</v>
      </c>
      <c r="H18" s="567" t="s">
        <v>124</v>
      </c>
      <c r="I18" s="176" t="s">
        <v>18</v>
      </c>
      <c r="J18" s="454" t="s">
        <v>171</v>
      </c>
      <c r="K18" s="431" t="s">
        <v>64</v>
      </c>
      <c r="L18" s="176" t="s">
        <v>45</v>
      </c>
      <c r="M18" s="176"/>
      <c r="N18" s="178" t="s">
        <v>172</v>
      </c>
    </row>
    <row r="19" spans="1:14" x14ac:dyDescent="0.25">
      <c r="A19" s="195">
        <v>44746</v>
      </c>
      <c r="B19" s="196" t="s">
        <v>126</v>
      </c>
      <c r="C19" s="196" t="s">
        <v>127</v>
      </c>
      <c r="D19" s="197" t="s">
        <v>122</v>
      </c>
      <c r="E19" s="191">
        <v>15000</v>
      </c>
      <c r="F19" s="173"/>
      <c r="G19" s="335">
        <f t="shared" si="0"/>
        <v>18000</v>
      </c>
      <c r="H19" s="567" t="s">
        <v>124</v>
      </c>
      <c r="I19" s="176" t="s">
        <v>18</v>
      </c>
      <c r="J19" s="454" t="s">
        <v>171</v>
      </c>
      <c r="K19" s="431" t="s">
        <v>64</v>
      </c>
      <c r="L19" s="176" t="s">
        <v>45</v>
      </c>
      <c r="M19" s="176"/>
      <c r="N19" s="178" t="s">
        <v>173</v>
      </c>
    </row>
    <row r="20" spans="1:14" x14ac:dyDescent="0.25">
      <c r="A20" s="195">
        <v>44746</v>
      </c>
      <c r="B20" s="196" t="s">
        <v>126</v>
      </c>
      <c r="C20" s="196" t="s">
        <v>127</v>
      </c>
      <c r="D20" s="197" t="s">
        <v>122</v>
      </c>
      <c r="E20" s="191">
        <v>8000</v>
      </c>
      <c r="F20" s="173"/>
      <c r="G20" s="335">
        <f t="shared" si="0"/>
        <v>10000</v>
      </c>
      <c r="H20" s="567" t="s">
        <v>124</v>
      </c>
      <c r="I20" s="176" t="s">
        <v>18</v>
      </c>
      <c r="J20" s="454" t="s">
        <v>171</v>
      </c>
      <c r="K20" s="431" t="s">
        <v>64</v>
      </c>
      <c r="L20" s="176" t="s">
        <v>45</v>
      </c>
      <c r="M20" s="176"/>
      <c r="N20" s="178" t="s">
        <v>146</v>
      </c>
    </row>
    <row r="21" spans="1:14" x14ac:dyDescent="0.25">
      <c r="A21" s="195">
        <v>44746</v>
      </c>
      <c r="B21" s="196" t="s">
        <v>125</v>
      </c>
      <c r="C21" s="196" t="s">
        <v>125</v>
      </c>
      <c r="D21" s="197" t="s">
        <v>122</v>
      </c>
      <c r="E21" s="191">
        <v>5000</v>
      </c>
      <c r="F21" s="173"/>
      <c r="G21" s="335">
        <f t="shared" si="0"/>
        <v>5000</v>
      </c>
      <c r="H21" s="567" t="s">
        <v>124</v>
      </c>
      <c r="I21" s="176" t="s">
        <v>18</v>
      </c>
      <c r="J21" s="454" t="s">
        <v>171</v>
      </c>
      <c r="K21" s="431" t="s">
        <v>64</v>
      </c>
      <c r="L21" s="176" t="s">
        <v>45</v>
      </c>
      <c r="M21" s="176"/>
      <c r="N21" s="178"/>
    </row>
    <row r="22" spans="1:14" x14ac:dyDescent="0.25">
      <c r="A22" s="195">
        <v>44746</v>
      </c>
      <c r="B22" s="196" t="s">
        <v>125</v>
      </c>
      <c r="C22" s="196" t="s">
        <v>125</v>
      </c>
      <c r="D22" s="197" t="s">
        <v>122</v>
      </c>
      <c r="E22" s="191">
        <v>5000</v>
      </c>
      <c r="F22" s="173"/>
      <c r="G22" s="335">
        <f t="shared" si="0"/>
        <v>0</v>
      </c>
      <c r="H22" s="567" t="s">
        <v>124</v>
      </c>
      <c r="I22" s="176" t="s">
        <v>18</v>
      </c>
      <c r="J22" s="454" t="s">
        <v>171</v>
      </c>
      <c r="K22" s="431" t="s">
        <v>64</v>
      </c>
      <c r="L22" s="176" t="s">
        <v>45</v>
      </c>
      <c r="M22" s="176"/>
      <c r="N22" s="178"/>
    </row>
    <row r="23" spans="1:14" x14ac:dyDescent="0.25">
      <c r="A23" s="568">
        <v>44747</v>
      </c>
      <c r="B23" s="569" t="s">
        <v>116</v>
      </c>
      <c r="C23" s="569" t="s">
        <v>49</v>
      </c>
      <c r="D23" s="591" t="s">
        <v>122</v>
      </c>
      <c r="E23" s="577"/>
      <c r="F23" s="571">
        <v>69000</v>
      </c>
      <c r="G23" s="572">
        <f t="shared" si="0"/>
        <v>69000</v>
      </c>
      <c r="H23" s="573" t="s">
        <v>124</v>
      </c>
      <c r="I23" s="574" t="s">
        <v>18</v>
      </c>
      <c r="J23" s="575" t="s">
        <v>177</v>
      </c>
      <c r="K23" s="569" t="s">
        <v>64</v>
      </c>
      <c r="L23" s="574" t="s">
        <v>45</v>
      </c>
      <c r="M23" s="574"/>
      <c r="N23" s="582"/>
    </row>
    <row r="24" spans="1:14" x14ac:dyDescent="0.25">
      <c r="A24" s="195">
        <v>44747</v>
      </c>
      <c r="B24" s="178" t="s">
        <v>126</v>
      </c>
      <c r="C24" s="178" t="s">
        <v>127</v>
      </c>
      <c r="D24" s="204" t="s">
        <v>122</v>
      </c>
      <c r="E24" s="191">
        <v>8000</v>
      </c>
      <c r="F24" s="173"/>
      <c r="G24" s="335">
        <f t="shared" si="0"/>
        <v>61000</v>
      </c>
      <c r="H24" s="567" t="s">
        <v>124</v>
      </c>
      <c r="I24" s="176" t="s">
        <v>18</v>
      </c>
      <c r="J24" s="454" t="s">
        <v>177</v>
      </c>
      <c r="K24" s="431" t="s">
        <v>64</v>
      </c>
      <c r="L24" s="176" t="s">
        <v>45</v>
      </c>
      <c r="M24" s="176"/>
      <c r="N24" s="178" t="s">
        <v>130</v>
      </c>
    </row>
    <row r="25" spans="1:14" x14ac:dyDescent="0.25">
      <c r="A25" s="195">
        <v>44747</v>
      </c>
      <c r="B25" s="178" t="s">
        <v>126</v>
      </c>
      <c r="C25" s="178" t="s">
        <v>127</v>
      </c>
      <c r="D25" s="204" t="s">
        <v>122</v>
      </c>
      <c r="E25" s="183">
        <v>5000</v>
      </c>
      <c r="F25" s="173"/>
      <c r="G25" s="335">
        <f t="shared" si="0"/>
        <v>56000</v>
      </c>
      <c r="H25" s="567" t="s">
        <v>124</v>
      </c>
      <c r="I25" s="176" t="s">
        <v>18</v>
      </c>
      <c r="J25" s="454" t="s">
        <v>177</v>
      </c>
      <c r="K25" s="431" t="s">
        <v>64</v>
      </c>
      <c r="L25" s="176" t="s">
        <v>45</v>
      </c>
      <c r="M25" s="176"/>
      <c r="N25" s="178" t="s">
        <v>178</v>
      </c>
    </row>
    <row r="26" spans="1:14" x14ac:dyDescent="0.25">
      <c r="A26" s="195">
        <v>44747</v>
      </c>
      <c r="B26" s="178" t="s">
        <v>126</v>
      </c>
      <c r="C26" s="178" t="s">
        <v>127</v>
      </c>
      <c r="D26" s="204" t="s">
        <v>122</v>
      </c>
      <c r="E26" s="183">
        <v>6000</v>
      </c>
      <c r="F26" s="173"/>
      <c r="G26" s="335">
        <f t="shared" si="0"/>
        <v>50000</v>
      </c>
      <c r="H26" s="567" t="s">
        <v>124</v>
      </c>
      <c r="I26" s="176" t="s">
        <v>18</v>
      </c>
      <c r="J26" s="454" t="s">
        <v>177</v>
      </c>
      <c r="K26" s="431" t="s">
        <v>64</v>
      </c>
      <c r="L26" s="176" t="s">
        <v>45</v>
      </c>
      <c r="M26" s="176"/>
      <c r="N26" s="178" t="s">
        <v>179</v>
      </c>
    </row>
    <row r="27" spans="1:14" x14ac:dyDescent="0.25">
      <c r="A27" s="195">
        <v>44747</v>
      </c>
      <c r="B27" s="178" t="s">
        <v>126</v>
      </c>
      <c r="C27" s="178" t="s">
        <v>127</v>
      </c>
      <c r="D27" s="204" t="s">
        <v>122</v>
      </c>
      <c r="E27" s="532">
        <v>20000</v>
      </c>
      <c r="F27" s="183"/>
      <c r="G27" s="334">
        <f t="shared" si="0"/>
        <v>30000</v>
      </c>
      <c r="H27" s="567" t="s">
        <v>124</v>
      </c>
      <c r="I27" s="207" t="s">
        <v>18</v>
      </c>
      <c r="J27" s="454" t="s">
        <v>177</v>
      </c>
      <c r="K27" s="211" t="s">
        <v>64</v>
      </c>
      <c r="L27" s="207" t="s">
        <v>45</v>
      </c>
      <c r="M27" s="207"/>
      <c r="N27" s="538" t="s">
        <v>180</v>
      </c>
    </row>
    <row r="28" spans="1:14" x14ac:dyDescent="0.25">
      <c r="A28" s="195">
        <v>44747</v>
      </c>
      <c r="B28" s="178" t="s">
        <v>126</v>
      </c>
      <c r="C28" s="178" t="s">
        <v>127</v>
      </c>
      <c r="D28" s="204" t="s">
        <v>122</v>
      </c>
      <c r="E28" s="532">
        <v>20000</v>
      </c>
      <c r="F28" s="183"/>
      <c r="G28" s="334">
        <f t="shared" si="0"/>
        <v>10000</v>
      </c>
      <c r="H28" s="567" t="s">
        <v>124</v>
      </c>
      <c r="I28" s="207" t="s">
        <v>18</v>
      </c>
      <c r="J28" s="454" t="s">
        <v>177</v>
      </c>
      <c r="K28" s="211" t="s">
        <v>64</v>
      </c>
      <c r="L28" s="207" t="s">
        <v>45</v>
      </c>
      <c r="M28" s="207"/>
      <c r="N28" s="538" t="s">
        <v>181</v>
      </c>
    </row>
    <row r="29" spans="1:14" x14ac:dyDescent="0.25">
      <c r="A29" s="195">
        <v>44747</v>
      </c>
      <c r="B29" s="206" t="s">
        <v>125</v>
      </c>
      <c r="C29" s="206" t="s">
        <v>125</v>
      </c>
      <c r="D29" s="537" t="s">
        <v>122</v>
      </c>
      <c r="E29" s="532">
        <v>5000</v>
      </c>
      <c r="F29" s="183"/>
      <c r="G29" s="334">
        <f t="shared" si="0"/>
        <v>5000</v>
      </c>
      <c r="H29" s="567" t="s">
        <v>124</v>
      </c>
      <c r="I29" s="207" t="s">
        <v>18</v>
      </c>
      <c r="J29" s="454" t="s">
        <v>177</v>
      </c>
      <c r="K29" s="211" t="s">
        <v>64</v>
      </c>
      <c r="L29" s="207" t="s">
        <v>45</v>
      </c>
      <c r="M29" s="207"/>
      <c r="N29" s="538"/>
    </row>
    <row r="30" spans="1:14" ht="15.75" customHeight="1" x14ac:dyDescent="0.25">
      <c r="A30" s="195">
        <v>44747</v>
      </c>
      <c r="B30" s="206" t="s">
        <v>125</v>
      </c>
      <c r="C30" s="206" t="s">
        <v>125</v>
      </c>
      <c r="D30" s="537" t="s">
        <v>122</v>
      </c>
      <c r="E30" s="183">
        <v>2500</v>
      </c>
      <c r="F30" s="183"/>
      <c r="G30" s="334">
        <f t="shared" si="0"/>
        <v>2500</v>
      </c>
      <c r="H30" s="321" t="s">
        <v>124</v>
      </c>
      <c r="I30" s="207" t="s">
        <v>18</v>
      </c>
      <c r="J30" s="454" t="s">
        <v>177</v>
      </c>
      <c r="K30" s="211" t="s">
        <v>64</v>
      </c>
      <c r="L30" s="207" t="s">
        <v>45</v>
      </c>
      <c r="M30" s="207"/>
      <c r="N30" s="538"/>
    </row>
    <row r="31" spans="1:14" x14ac:dyDescent="0.25">
      <c r="A31" s="195">
        <v>44747</v>
      </c>
      <c r="B31" s="206" t="s">
        <v>125</v>
      </c>
      <c r="C31" s="206" t="s">
        <v>125</v>
      </c>
      <c r="D31" s="537" t="s">
        <v>122</v>
      </c>
      <c r="E31" s="183">
        <v>2500</v>
      </c>
      <c r="F31" s="183"/>
      <c r="G31" s="334">
        <f t="shared" si="0"/>
        <v>0</v>
      </c>
      <c r="H31" s="567" t="s">
        <v>124</v>
      </c>
      <c r="I31" s="207" t="s">
        <v>18</v>
      </c>
      <c r="J31" s="454" t="s">
        <v>177</v>
      </c>
      <c r="K31" s="211" t="s">
        <v>64</v>
      </c>
      <c r="L31" s="207" t="s">
        <v>45</v>
      </c>
      <c r="M31" s="207"/>
      <c r="N31" s="538"/>
    </row>
    <row r="32" spans="1:14" x14ac:dyDescent="0.25">
      <c r="A32" s="568">
        <v>44748</v>
      </c>
      <c r="B32" s="581" t="s">
        <v>116</v>
      </c>
      <c r="C32" s="581" t="s">
        <v>49</v>
      </c>
      <c r="D32" s="592" t="s">
        <v>122</v>
      </c>
      <c r="E32" s="578"/>
      <c r="F32" s="578">
        <v>77000</v>
      </c>
      <c r="G32" s="593">
        <f t="shared" si="0"/>
        <v>77000</v>
      </c>
      <c r="H32" s="573" t="s">
        <v>124</v>
      </c>
      <c r="I32" s="580" t="s">
        <v>18</v>
      </c>
      <c r="J32" s="575" t="s">
        <v>196</v>
      </c>
      <c r="K32" s="581" t="s">
        <v>64</v>
      </c>
      <c r="L32" s="580" t="s">
        <v>45</v>
      </c>
      <c r="M32" s="580"/>
      <c r="N32" s="594"/>
    </row>
    <row r="33" spans="1:14" x14ac:dyDescent="0.25">
      <c r="A33" s="195">
        <v>44748</v>
      </c>
      <c r="B33" s="206" t="s">
        <v>126</v>
      </c>
      <c r="C33" s="206" t="s">
        <v>127</v>
      </c>
      <c r="D33" s="537" t="s">
        <v>122</v>
      </c>
      <c r="E33" s="183">
        <v>8000</v>
      </c>
      <c r="F33" s="183"/>
      <c r="G33" s="334">
        <f t="shared" si="0"/>
        <v>69000</v>
      </c>
      <c r="H33" s="567" t="s">
        <v>124</v>
      </c>
      <c r="I33" s="207" t="s">
        <v>18</v>
      </c>
      <c r="J33" s="454" t="s">
        <v>196</v>
      </c>
      <c r="K33" s="211" t="s">
        <v>64</v>
      </c>
      <c r="L33" s="207" t="s">
        <v>45</v>
      </c>
      <c r="M33" s="207"/>
      <c r="N33" s="538" t="s">
        <v>130</v>
      </c>
    </row>
    <row r="34" spans="1:14" x14ac:dyDescent="0.25">
      <c r="A34" s="195">
        <v>44748</v>
      </c>
      <c r="B34" s="206" t="s">
        <v>126</v>
      </c>
      <c r="C34" s="206" t="s">
        <v>127</v>
      </c>
      <c r="D34" s="537" t="s">
        <v>122</v>
      </c>
      <c r="E34" s="191">
        <v>4000</v>
      </c>
      <c r="F34" s="173"/>
      <c r="G34" s="335">
        <f t="shared" si="0"/>
        <v>65000</v>
      </c>
      <c r="H34" s="567" t="s">
        <v>124</v>
      </c>
      <c r="I34" s="176" t="s">
        <v>18</v>
      </c>
      <c r="J34" s="454" t="s">
        <v>196</v>
      </c>
      <c r="K34" s="431" t="s">
        <v>64</v>
      </c>
      <c r="L34" s="176" t="s">
        <v>45</v>
      </c>
      <c r="M34" s="176"/>
      <c r="N34" s="178" t="s">
        <v>197</v>
      </c>
    </row>
    <row r="35" spans="1:14" x14ac:dyDescent="0.25">
      <c r="A35" s="195">
        <v>44748</v>
      </c>
      <c r="B35" s="206" t="s">
        <v>126</v>
      </c>
      <c r="C35" s="206" t="s">
        <v>127</v>
      </c>
      <c r="D35" s="537" t="s">
        <v>122</v>
      </c>
      <c r="E35" s="191">
        <v>25000</v>
      </c>
      <c r="F35" s="173"/>
      <c r="G35" s="335">
        <f t="shared" si="0"/>
        <v>40000</v>
      </c>
      <c r="H35" s="567" t="s">
        <v>124</v>
      </c>
      <c r="I35" s="176" t="s">
        <v>18</v>
      </c>
      <c r="J35" s="454" t="s">
        <v>196</v>
      </c>
      <c r="K35" s="431" t="s">
        <v>64</v>
      </c>
      <c r="L35" s="176" t="s">
        <v>45</v>
      </c>
      <c r="M35" s="176"/>
      <c r="N35" s="178" t="s">
        <v>198</v>
      </c>
    </row>
    <row r="36" spans="1:14" x14ac:dyDescent="0.25">
      <c r="A36" s="195">
        <v>44748</v>
      </c>
      <c r="B36" s="206" t="s">
        <v>126</v>
      </c>
      <c r="C36" s="206" t="s">
        <v>127</v>
      </c>
      <c r="D36" s="537" t="s">
        <v>122</v>
      </c>
      <c r="E36" s="191">
        <v>20000</v>
      </c>
      <c r="F36" s="173"/>
      <c r="G36" s="335">
        <f t="shared" si="0"/>
        <v>20000</v>
      </c>
      <c r="H36" s="567" t="s">
        <v>124</v>
      </c>
      <c r="I36" s="176" t="s">
        <v>18</v>
      </c>
      <c r="J36" s="454" t="s">
        <v>196</v>
      </c>
      <c r="K36" s="431" t="s">
        <v>64</v>
      </c>
      <c r="L36" s="176" t="s">
        <v>45</v>
      </c>
      <c r="M36" s="176"/>
      <c r="N36" s="178" t="s">
        <v>199</v>
      </c>
    </row>
    <row r="37" spans="1:14" x14ac:dyDescent="0.25">
      <c r="A37" s="195">
        <v>44748</v>
      </c>
      <c r="B37" s="206" t="s">
        <v>126</v>
      </c>
      <c r="C37" s="206" t="s">
        <v>127</v>
      </c>
      <c r="D37" s="537" t="s">
        <v>122</v>
      </c>
      <c r="E37" s="191">
        <v>8000</v>
      </c>
      <c r="F37" s="173"/>
      <c r="G37" s="335">
        <f t="shared" si="0"/>
        <v>12000</v>
      </c>
      <c r="H37" s="567" t="s">
        <v>124</v>
      </c>
      <c r="I37" s="176" t="s">
        <v>18</v>
      </c>
      <c r="J37" s="454" t="s">
        <v>196</v>
      </c>
      <c r="K37" s="431" t="s">
        <v>64</v>
      </c>
      <c r="L37" s="176" t="s">
        <v>45</v>
      </c>
      <c r="M37" s="176"/>
      <c r="N37" s="178" t="s">
        <v>200</v>
      </c>
    </row>
    <row r="38" spans="1:14" x14ac:dyDescent="0.25">
      <c r="A38" s="195">
        <v>44748</v>
      </c>
      <c r="B38" s="178" t="s">
        <v>125</v>
      </c>
      <c r="C38" s="178" t="s">
        <v>127</v>
      </c>
      <c r="D38" s="204" t="s">
        <v>122</v>
      </c>
      <c r="E38" s="183">
        <v>6000</v>
      </c>
      <c r="F38" s="173"/>
      <c r="G38" s="335">
        <f>G37-E38+F38</f>
        <v>6000</v>
      </c>
      <c r="H38" s="567" t="s">
        <v>124</v>
      </c>
      <c r="I38" s="176" t="s">
        <v>18</v>
      </c>
      <c r="J38" s="454" t="s">
        <v>196</v>
      </c>
      <c r="K38" s="431" t="s">
        <v>64</v>
      </c>
      <c r="L38" s="176" t="s">
        <v>45</v>
      </c>
      <c r="M38" s="176"/>
      <c r="N38" s="178"/>
    </row>
    <row r="39" spans="1:14" x14ac:dyDescent="0.25">
      <c r="A39" s="195">
        <v>44748</v>
      </c>
      <c r="B39" s="178" t="s">
        <v>125</v>
      </c>
      <c r="C39" s="178" t="s">
        <v>127</v>
      </c>
      <c r="D39" s="204" t="s">
        <v>122</v>
      </c>
      <c r="E39" s="183">
        <v>4000</v>
      </c>
      <c r="F39" s="173"/>
      <c r="G39" s="335">
        <f t="shared" ref="G39:G47" si="2">G38-E39+F39</f>
        <v>2000</v>
      </c>
      <c r="H39" s="567" t="s">
        <v>124</v>
      </c>
      <c r="I39" s="176" t="s">
        <v>18</v>
      </c>
      <c r="J39" s="454" t="s">
        <v>196</v>
      </c>
      <c r="K39" s="431" t="s">
        <v>64</v>
      </c>
      <c r="L39" s="176" t="s">
        <v>45</v>
      </c>
      <c r="M39" s="176"/>
      <c r="N39" s="178"/>
    </row>
    <row r="40" spans="1:14" x14ac:dyDescent="0.25">
      <c r="A40" s="195">
        <v>44749</v>
      </c>
      <c r="B40" s="178" t="s">
        <v>128</v>
      </c>
      <c r="C40" s="178" t="s">
        <v>49</v>
      </c>
      <c r="D40" s="204" t="s">
        <v>122</v>
      </c>
      <c r="E40" s="183"/>
      <c r="F40" s="173">
        <v>-2000</v>
      </c>
      <c r="G40" s="335">
        <f>G39-E40+F40</f>
        <v>0</v>
      </c>
      <c r="H40" s="321" t="s">
        <v>124</v>
      </c>
      <c r="I40" s="176" t="s">
        <v>18</v>
      </c>
      <c r="J40" s="454" t="s">
        <v>196</v>
      </c>
      <c r="K40" s="431" t="s">
        <v>64</v>
      </c>
      <c r="L40" s="176" t="s">
        <v>45</v>
      </c>
      <c r="M40" s="176"/>
      <c r="N40" s="178"/>
    </row>
    <row r="41" spans="1:14" x14ac:dyDescent="0.25">
      <c r="A41" s="568">
        <v>44749</v>
      </c>
      <c r="B41" s="582" t="s">
        <v>116</v>
      </c>
      <c r="C41" s="582" t="s">
        <v>49</v>
      </c>
      <c r="D41" s="584" t="s">
        <v>122</v>
      </c>
      <c r="E41" s="577"/>
      <c r="F41" s="571">
        <v>75000</v>
      </c>
      <c r="G41" s="572">
        <f t="shared" si="2"/>
        <v>75000</v>
      </c>
      <c r="H41" s="573" t="s">
        <v>124</v>
      </c>
      <c r="I41" s="574" t="s">
        <v>18</v>
      </c>
      <c r="J41" s="575" t="s">
        <v>207</v>
      </c>
      <c r="K41" s="569" t="s">
        <v>64</v>
      </c>
      <c r="L41" s="574" t="s">
        <v>45</v>
      </c>
      <c r="M41" s="574"/>
      <c r="N41" s="582"/>
    </row>
    <row r="42" spans="1:14" x14ac:dyDescent="0.25">
      <c r="A42" s="195">
        <v>44749</v>
      </c>
      <c r="B42" s="178" t="s">
        <v>126</v>
      </c>
      <c r="C42" s="178" t="s">
        <v>127</v>
      </c>
      <c r="D42" s="204" t="s">
        <v>122</v>
      </c>
      <c r="E42" s="183">
        <v>8000</v>
      </c>
      <c r="F42" s="173"/>
      <c r="G42" s="335">
        <f t="shared" si="2"/>
        <v>67000</v>
      </c>
      <c r="H42" s="567" t="s">
        <v>124</v>
      </c>
      <c r="I42" s="176" t="s">
        <v>18</v>
      </c>
      <c r="J42" s="454" t="s">
        <v>207</v>
      </c>
      <c r="K42" s="431" t="s">
        <v>64</v>
      </c>
      <c r="L42" s="176" t="s">
        <v>45</v>
      </c>
      <c r="M42" s="176"/>
      <c r="N42" s="178" t="s">
        <v>130</v>
      </c>
    </row>
    <row r="43" spans="1:14" x14ac:dyDescent="0.25">
      <c r="A43" s="195">
        <v>44749</v>
      </c>
      <c r="B43" s="178" t="s">
        <v>126</v>
      </c>
      <c r="C43" s="178" t="s">
        <v>127</v>
      </c>
      <c r="D43" s="204" t="s">
        <v>122</v>
      </c>
      <c r="E43" s="183">
        <v>25000</v>
      </c>
      <c r="F43" s="173"/>
      <c r="G43" s="335">
        <f t="shared" si="2"/>
        <v>42000</v>
      </c>
      <c r="H43" s="567" t="s">
        <v>124</v>
      </c>
      <c r="I43" s="176" t="s">
        <v>18</v>
      </c>
      <c r="J43" s="454" t="s">
        <v>207</v>
      </c>
      <c r="K43" s="431" t="s">
        <v>64</v>
      </c>
      <c r="L43" s="176" t="s">
        <v>45</v>
      </c>
      <c r="M43" s="176"/>
      <c r="N43" s="178" t="s">
        <v>208</v>
      </c>
    </row>
    <row r="44" spans="1:14" x14ac:dyDescent="0.25">
      <c r="A44" s="195">
        <v>44749</v>
      </c>
      <c r="B44" s="178" t="s">
        <v>126</v>
      </c>
      <c r="C44" s="178" t="s">
        <v>127</v>
      </c>
      <c r="D44" s="204" t="s">
        <v>122</v>
      </c>
      <c r="E44" s="183">
        <v>25000</v>
      </c>
      <c r="F44" s="173"/>
      <c r="G44" s="335">
        <f t="shared" si="2"/>
        <v>17000</v>
      </c>
      <c r="H44" s="567" t="s">
        <v>124</v>
      </c>
      <c r="I44" s="176" t="s">
        <v>18</v>
      </c>
      <c r="J44" s="454" t="s">
        <v>207</v>
      </c>
      <c r="K44" s="431" t="s">
        <v>64</v>
      </c>
      <c r="L44" s="176" t="s">
        <v>45</v>
      </c>
      <c r="M44" s="176"/>
      <c r="N44" s="178" t="s">
        <v>209</v>
      </c>
    </row>
    <row r="45" spans="1:14" x14ac:dyDescent="0.25">
      <c r="A45" s="195">
        <v>44749</v>
      </c>
      <c r="B45" s="178" t="s">
        <v>126</v>
      </c>
      <c r="C45" s="178" t="s">
        <v>127</v>
      </c>
      <c r="D45" s="204" t="s">
        <v>122</v>
      </c>
      <c r="E45" s="191">
        <v>2000</v>
      </c>
      <c r="F45" s="173"/>
      <c r="G45" s="335">
        <f t="shared" si="2"/>
        <v>15000</v>
      </c>
      <c r="H45" s="567" t="s">
        <v>124</v>
      </c>
      <c r="I45" s="176" t="s">
        <v>18</v>
      </c>
      <c r="J45" s="454" t="s">
        <v>207</v>
      </c>
      <c r="K45" s="431" t="s">
        <v>64</v>
      </c>
      <c r="L45" s="176" t="s">
        <v>45</v>
      </c>
      <c r="M45" s="176"/>
      <c r="N45" s="178" t="s">
        <v>210</v>
      </c>
    </row>
    <row r="46" spans="1:14" x14ac:dyDescent="0.25">
      <c r="A46" s="195">
        <v>44749</v>
      </c>
      <c r="B46" s="178" t="s">
        <v>126</v>
      </c>
      <c r="C46" s="178" t="s">
        <v>127</v>
      </c>
      <c r="D46" s="204" t="s">
        <v>122</v>
      </c>
      <c r="E46" s="191">
        <v>8000</v>
      </c>
      <c r="F46" s="173"/>
      <c r="G46" s="335">
        <f t="shared" si="2"/>
        <v>7000</v>
      </c>
      <c r="H46" s="567" t="s">
        <v>124</v>
      </c>
      <c r="I46" s="176" t="s">
        <v>18</v>
      </c>
      <c r="J46" s="454" t="s">
        <v>207</v>
      </c>
      <c r="K46" s="431" t="s">
        <v>64</v>
      </c>
      <c r="L46" s="176" t="s">
        <v>45</v>
      </c>
      <c r="M46" s="176"/>
      <c r="N46" s="178" t="s">
        <v>211</v>
      </c>
    </row>
    <row r="47" spans="1:14" x14ac:dyDescent="0.25">
      <c r="A47" s="195">
        <v>44749</v>
      </c>
      <c r="B47" s="196" t="s">
        <v>125</v>
      </c>
      <c r="C47" s="196" t="s">
        <v>125</v>
      </c>
      <c r="D47" s="204" t="s">
        <v>122</v>
      </c>
      <c r="E47" s="183">
        <v>5000</v>
      </c>
      <c r="F47" s="173"/>
      <c r="G47" s="335">
        <f t="shared" si="2"/>
        <v>2000</v>
      </c>
      <c r="H47" s="567" t="s">
        <v>124</v>
      </c>
      <c r="I47" s="176" t="s">
        <v>18</v>
      </c>
      <c r="J47" s="454" t="s">
        <v>207</v>
      </c>
      <c r="K47" s="431" t="s">
        <v>64</v>
      </c>
      <c r="L47" s="176" t="s">
        <v>45</v>
      </c>
      <c r="M47" s="176"/>
      <c r="N47" s="178"/>
    </row>
    <row r="48" spans="1:14" x14ac:dyDescent="0.25">
      <c r="A48" s="195">
        <v>44749</v>
      </c>
      <c r="B48" s="196" t="s">
        <v>125</v>
      </c>
      <c r="C48" s="196" t="s">
        <v>125</v>
      </c>
      <c r="D48" s="204" t="s">
        <v>122</v>
      </c>
      <c r="E48" s="191">
        <v>5000</v>
      </c>
      <c r="F48" s="173"/>
      <c r="G48" s="335">
        <f t="shared" si="0"/>
        <v>-3000</v>
      </c>
      <c r="H48" s="567" t="s">
        <v>124</v>
      </c>
      <c r="I48" s="176" t="s">
        <v>18</v>
      </c>
      <c r="J48" s="454" t="s">
        <v>207</v>
      </c>
      <c r="K48" s="431" t="s">
        <v>64</v>
      </c>
      <c r="L48" s="176" t="s">
        <v>45</v>
      </c>
      <c r="M48" s="176"/>
      <c r="N48" s="178"/>
    </row>
    <row r="49" spans="1:14" x14ac:dyDescent="0.25">
      <c r="A49" s="195">
        <v>44750</v>
      </c>
      <c r="B49" s="196" t="s">
        <v>128</v>
      </c>
      <c r="C49" s="196" t="s">
        <v>49</v>
      </c>
      <c r="D49" s="204" t="s">
        <v>122</v>
      </c>
      <c r="E49" s="191"/>
      <c r="F49" s="173">
        <v>3000</v>
      </c>
      <c r="G49" s="335">
        <f t="shared" si="0"/>
        <v>0</v>
      </c>
      <c r="H49" s="567" t="s">
        <v>124</v>
      </c>
      <c r="I49" s="176" t="s">
        <v>18</v>
      </c>
      <c r="J49" s="454" t="s">
        <v>207</v>
      </c>
      <c r="K49" s="431" t="s">
        <v>64</v>
      </c>
      <c r="L49" s="176" t="s">
        <v>45</v>
      </c>
      <c r="M49" s="176"/>
      <c r="N49" s="178"/>
    </row>
    <row r="50" spans="1:14" ht="17.25" customHeight="1" x14ac:dyDescent="0.25">
      <c r="A50" s="568">
        <v>44750</v>
      </c>
      <c r="B50" s="569" t="s">
        <v>116</v>
      </c>
      <c r="C50" s="569" t="s">
        <v>49</v>
      </c>
      <c r="D50" s="584" t="s">
        <v>122</v>
      </c>
      <c r="E50" s="578"/>
      <c r="F50" s="571">
        <v>76000</v>
      </c>
      <c r="G50" s="572">
        <f t="shared" si="0"/>
        <v>76000</v>
      </c>
      <c r="H50" s="573" t="s">
        <v>124</v>
      </c>
      <c r="I50" s="574" t="s">
        <v>18</v>
      </c>
      <c r="J50" s="575" t="s">
        <v>213</v>
      </c>
      <c r="K50" s="569" t="s">
        <v>64</v>
      </c>
      <c r="L50" s="574" t="s">
        <v>45</v>
      </c>
      <c r="M50" s="574"/>
      <c r="N50" s="582"/>
    </row>
    <row r="51" spans="1:14" x14ac:dyDescent="0.25">
      <c r="A51" s="195">
        <v>44750</v>
      </c>
      <c r="B51" s="178" t="s">
        <v>126</v>
      </c>
      <c r="C51" s="178" t="s">
        <v>127</v>
      </c>
      <c r="D51" s="204" t="s">
        <v>122</v>
      </c>
      <c r="E51" s="191">
        <v>8000</v>
      </c>
      <c r="F51" s="173"/>
      <c r="G51" s="335">
        <f t="shared" si="0"/>
        <v>68000</v>
      </c>
      <c r="H51" s="567" t="s">
        <v>124</v>
      </c>
      <c r="I51" s="176" t="s">
        <v>18</v>
      </c>
      <c r="J51" s="454" t="s">
        <v>213</v>
      </c>
      <c r="K51" s="431" t="s">
        <v>64</v>
      </c>
      <c r="L51" s="176" t="s">
        <v>45</v>
      </c>
      <c r="M51" s="176"/>
      <c r="N51" s="178" t="s">
        <v>130</v>
      </c>
    </row>
    <row r="52" spans="1:14" x14ac:dyDescent="0.25">
      <c r="A52" s="195">
        <v>44750</v>
      </c>
      <c r="B52" s="178" t="s">
        <v>126</v>
      </c>
      <c r="C52" s="178" t="s">
        <v>127</v>
      </c>
      <c r="D52" s="204" t="s">
        <v>122</v>
      </c>
      <c r="E52" s="191">
        <v>20000</v>
      </c>
      <c r="F52" s="173"/>
      <c r="G52" s="335">
        <f t="shared" si="0"/>
        <v>48000</v>
      </c>
      <c r="H52" s="567" t="s">
        <v>124</v>
      </c>
      <c r="I52" s="176" t="s">
        <v>18</v>
      </c>
      <c r="J52" s="454" t="s">
        <v>213</v>
      </c>
      <c r="K52" s="431" t="s">
        <v>64</v>
      </c>
      <c r="L52" s="176" t="s">
        <v>45</v>
      </c>
      <c r="M52" s="176"/>
      <c r="N52" s="178" t="s">
        <v>214</v>
      </c>
    </row>
    <row r="53" spans="1:14" x14ac:dyDescent="0.25">
      <c r="A53" s="195">
        <v>44750</v>
      </c>
      <c r="B53" s="178" t="s">
        <v>126</v>
      </c>
      <c r="C53" s="178" t="s">
        <v>127</v>
      </c>
      <c r="D53" s="204" t="s">
        <v>122</v>
      </c>
      <c r="E53" s="191">
        <v>21000</v>
      </c>
      <c r="F53" s="173"/>
      <c r="G53" s="335">
        <f>G52-E53+F53</f>
        <v>27000</v>
      </c>
      <c r="H53" s="567" t="s">
        <v>124</v>
      </c>
      <c r="I53" s="176" t="s">
        <v>18</v>
      </c>
      <c r="J53" s="454" t="s">
        <v>213</v>
      </c>
      <c r="K53" s="431" t="s">
        <v>64</v>
      </c>
      <c r="L53" s="176" t="s">
        <v>45</v>
      </c>
      <c r="M53" s="176"/>
      <c r="N53" s="178" t="s">
        <v>215</v>
      </c>
    </row>
    <row r="54" spans="1:14" x14ac:dyDescent="0.25">
      <c r="A54" s="195">
        <v>44750</v>
      </c>
      <c r="B54" s="178" t="s">
        <v>126</v>
      </c>
      <c r="C54" s="178" t="s">
        <v>127</v>
      </c>
      <c r="D54" s="204" t="s">
        <v>122</v>
      </c>
      <c r="E54" s="191">
        <v>6000</v>
      </c>
      <c r="F54" s="173"/>
      <c r="G54" s="335">
        <f t="shared" si="0"/>
        <v>21000</v>
      </c>
      <c r="H54" s="567" t="s">
        <v>124</v>
      </c>
      <c r="I54" s="176" t="s">
        <v>18</v>
      </c>
      <c r="J54" s="454" t="s">
        <v>213</v>
      </c>
      <c r="K54" s="431" t="s">
        <v>64</v>
      </c>
      <c r="L54" s="176" t="s">
        <v>45</v>
      </c>
      <c r="M54" s="176"/>
      <c r="N54" s="178" t="s">
        <v>216</v>
      </c>
    </row>
    <row r="55" spans="1:14" x14ac:dyDescent="0.25">
      <c r="A55" s="195">
        <v>44750</v>
      </c>
      <c r="B55" s="178" t="s">
        <v>126</v>
      </c>
      <c r="C55" s="178" t="s">
        <v>127</v>
      </c>
      <c r="D55" s="204" t="s">
        <v>122</v>
      </c>
      <c r="E55" s="183">
        <v>8000</v>
      </c>
      <c r="F55" s="173"/>
      <c r="G55" s="335">
        <f>G54-E55+F55</f>
        <v>13000</v>
      </c>
      <c r="H55" s="567" t="s">
        <v>124</v>
      </c>
      <c r="I55" s="176" t="s">
        <v>18</v>
      </c>
      <c r="J55" s="454" t="s">
        <v>213</v>
      </c>
      <c r="K55" s="431" t="s">
        <v>64</v>
      </c>
      <c r="L55" s="176" t="s">
        <v>45</v>
      </c>
      <c r="M55" s="176"/>
      <c r="N55" s="178" t="s">
        <v>217</v>
      </c>
    </row>
    <row r="56" spans="1:14" x14ac:dyDescent="0.25">
      <c r="A56" s="195">
        <v>44750</v>
      </c>
      <c r="B56" s="178" t="s">
        <v>125</v>
      </c>
      <c r="C56" s="178" t="s">
        <v>125</v>
      </c>
      <c r="D56" s="204" t="s">
        <v>122</v>
      </c>
      <c r="E56" s="183">
        <v>5000</v>
      </c>
      <c r="F56" s="173"/>
      <c r="G56" s="335">
        <f t="shared" ref="G56:G60" si="3">G55-E56+F56</f>
        <v>8000</v>
      </c>
      <c r="H56" s="567" t="s">
        <v>124</v>
      </c>
      <c r="I56" s="176" t="s">
        <v>18</v>
      </c>
      <c r="J56" s="454" t="s">
        <v>213</v>
      </c>
      <c r="K56" s="431" t="s">
        <v>64</v>
      </c>
      <c r="L56" s="176" t="s">
        <v>45</v>
      </c>
      <c r="M56" s="176"/>
      <c r="N56" s="178"/>
    </row>
    <row r="57" spans="1:14" x14ac:dyDescent="0.25">
      <c r="A57" s="195">
        <v>44750</v>
      </c>
      <c r="B57" s="178" t="s">
        <v>125</v>
      </c>
      <c r="C57" s="178" t="s">
        <v>125</v>
      </c>
      <c r="D57" s="204" t="s">
        <v>122</v>
      </c>
      <c r="E57" s="183">
        <v>5000</v>
      </c>
      <c r="F57" s="173"/>
      <c r="G57" s="335">
        <f t="shared" si="3"/>
        <v>3000</v>
      </c>
      <c r="H57" s="567" t="s">
        <v>124</v>
      </c>
      <c r="I57" s="176" t="s">
        <v>18</v>
      </c>
      <c r="J57" s="454" t="s">
        <v>213</v>
      </c>
      <c r="K57" s="431" t="s">
        <v>64</v>
      </c>
      <c r="L57" s="176" t="s">
        <v>45</v>
      </c>
      <c r="M57" s="176"/>
      <c r="N57" s="178"/>
    </row>
    <row r="58" spans="1:14" x14ac:dyDescent="0.25">
      <c r="A58" s="195">
        <v>44751</v>
      </c>
      <c r="B58" s="196" t="s">
        <v>128</v>
      </c>
      <c r="C58" s="196" t="s">
        <v>49</v>
      </c>
      <c r="D58" s="197" t="s">
        <v>122</v>
      </c>
      <c r="E58" s="183"/>
      <c r="F58" s="173">
        <v>-3000</v>
      </c>
      <c r="G58" s="335">
        <f>G57-E58+F58</f>
        <v>0</v>
      </c>
      <c r="H58" s="567" t="s">
        <v>124</v>
      </c>
      <c r="I58" s="176" t="s">
        <v>18</v>
      </c>
      <c r="J58" s="454" t="s">
        <v>213</v>
      </c>
      <c r="K58" s="431" t="s">
        <v>64</v>
      </c>
      <c r="L58" s="176" t="s">
        <v>45</v>
      </c>
      <c r="M58" s="176"/>
      <c r="N58" s="178"/>
    </row>
    <row r="59" spans="1:14" x14ac:dyDescent="0.25">
      <c r="A59" s="568">
        <v>44751</v>
      </c>
      <c r="B59" s="569" t="s">
        <v>116</v>
      </c>
      <c r="C59" s="569" t="s">
        <v>49</v>
      </c>
      <c r="D59" s="570" t="s">
        <v>122</v>
      </c>
      <c r="E59" s="578"/>
      <c r="F59" s="571">
        <v>50000</v>
      </c>
      <c r="G59" s="572">
        <f t="shared" si="3"/>
        <v>50000</v>
      </c>
      <c r="H59" s="606" t="s">
        <v>124</v>
      </c>
      <c r="I59" s="574" t="s">
        <v>18</v>
      </c>
      <c r="J59" s="575" t="s">
        <v>218</v>
      </c>
      <c r="K59" s="569" t="s">
        <v>64</v>
      </c>
      <c r="L59" s="574" t="s">
        <v>45</v>
      </c>
      <c r="M59" s="574"/>
      <c r="N59" s="582"/>
    </row>
    <row r="60" spans="1:14" x14ac:dyDescent="0.25">
      <c r="A60" s="195">
        <v>44751</v>
      </c>
      <c r="B60" s="196" t="s">
        <v>126</v>
      </c>
      <c r="C60" s="196" t="s">
        <v>127</v>
      </c>
      <c r="D60" s="197" t="s">
        <v>122</v>
      </c>
      <c r="E60" s="183">
        <v>20000</v>
      </c>
      <c r="F60" s="173"/>
      <c r="G60" s="335">
        <f t="shared" si="3"/>
        <v>30000</v>
      </c>
      <c r="H60" s="605" t="s">
        <v>124</v>
      </c>
      <c r="I60" s="176" t="s">
        <v>18</v>
      </c>
      <c r="J60" s="454" t="s">
        <v>218</v>
      </c>
      <c r="K60" s="431" t="s">
        <v>64</v>
      </c>
      <c r="L60" s="176" t="s">
        <v>45</v>
      </c>
      <c r="M60" s="176"/>
      <c r="N60" s="178" t="s">
        <v>219</v>
      </c>
    </row>
    <row r="61" spans="1:14" x14ac:dyDescent="0.25">
      <c r="A61" s="195">
        <v>44751</v>
      </c>
      <c r="B61" s="196" t="s">
        <v>126</v>
      </c>
      <c r="C61" s="196" t="s">
        <v>127</v>
      </c>
      <c r="D61" s="197" t="s">
        <v>122</v>
      </c>
      <c r="E61" s="182">
        <v>20000</v>
      </c>
      <c r="F61" s="185"/>
      <c r="G61" s="335">
        <f t="shared" si="0"/>
        <v>10000</v>
      </c>
      <c r="H61" s="605" t="s">
        <v>124</v>
      </c>
      <c r="I61" s="176" t="s">
        <v>18</v>
      </c>
      <c r="J61" s="454" t="s">
        <v>218</v>
      </c>
      <c r="K61" s="431" t="s">
        <v>64</v>
      </c>
      <c r="L61" s="176" t="s">
        <v>45</v>
      </c>
      <c r="M61" s="176"/>
      <c r="N61" s="178" t="s">
        <v>220</v>
      </c>
    </row>
    <row r="62" spans="1:14" x14ac:dyDescent="0.25">
      <c r="A62" s="195">
        <v>44751</v>
      </c>
      <c r="B62" s="196" t="s">
        <v>125</v>
      </c>
      <c r="C62" s="196" t="s">
        <v>125</v>
      </c>
      <c r="D62" s="197" t="s">
        <v>122</v>
      </c>
      <c r="E62" s="173">
        <v>10000</v>
      </c>
      <c r="F62" s="173"/>
      <c r="G62" s="335">
        <f t="shared" si="0"/>
        <v>0</v>
      </c>
      <c r="H62" s="605" t="s">
        <v>124</v>
      </c>
      <c r="I62" s="176" t="s">
        <v>18</v>
      </c>
      <c r="J62" s="454" t="s">
        <v>218</v>
      </c>
      <c r="K62" s="431" t="s">
        <v>64</v>
      </c>
      <c r="L62" s="176" t="s">
        <v>45</v>
      </c>
      <c r="M62" s="176"/>
      <c r="N62" s="178"/>
    </row>
    <row r="63" spans="1:14" x14ac:dyDescent="0.25">
      <c r="A63" s="568">
        <v>44753</v>
      </c>
      <c r="B63" s="582" t="s">
        <v>116</v>
      </c>
      <c r="C63" s="582" t="s">
        <v>49</v>
      </c>
      <c r="D63" s="584" t="s">
        <v>122</v>
      </c>
      <c r="E63" s="577"/>
      <c r="F63" s="607">
        <v>62000</v>
      </c>
      <c r="G63" s="572">
        <f t="shared" si="0"/>
        <v>62000</v>
      </c>
      <c r="H63" s="606" t="s">
        <v>124</v>
      </c>
      <c r="I63" s="574" t="s">
        <v>18</v>
      </c>
      <c r="J63" s="575" t="s">
        <v>228</v>
      </c>
      <c r="K63" s="569" t="s">
        <v>64</v>
      </c>
      <c r="L63" s="574" t="s">
        <v>45</v>
      </c>
      <c r="M63" s="574"/>
      <c r="N63" s="582"/>
    </row>
    <row r="64" spans="1:14" x14ac:dyDescent="0.25">
      <c r="A64" s="195">
        <v>44753</v>
      </c>
      <c r="B64" s="178" t="s">
        <v>126</v>
      </c>
      <c r="C64" s="178" t="s">
        <v>127</v>
      </c>
      <c r="D64" s="204" t="s">
        <v>122</v>
      </c>
      <c r="E64" s="191">
        <v>8000</v>
      </c>
      <c r="F64" s="427"/>
      <c r="G64" s="335">
        <f t="shared" si="0"/>
        <v>54000</v>
      </c>
      <c r="H64" s="605" t="s">
        <v>124</v>
      </c>
      <c r="I64" s="176" t="s">
        <v>18</v>
      </c>
      <c r="J64" s="454" t="s">
        <v>228</v>
      </c>
      <c r="K64" s="431" t="s">
        <v>64</v>
      </c>
      <c r="L64" s="176" t="s">
        <v>45</v>
      </c>
      <c r="M64" s="176"/>
      <c r="N64" s="178" t="s">
        <v>143</v>
      </c>
    </row>
    <row r="65" spans="1:14" x14ac:dyDescent="0.25">
      <c r="A65" s="195">
        <v>44753</v>
      </c>
      <c r="B65" s="178" t="s">
        <v>126</v>
      </c>
      <c r="C65" s="178" t="s">
        <v>127</v>
      </c>
      <c r="D65" s="204" t="s">
        <v>122</v>
      </c>
      <c r="E65" s="191">
        <v>6000</v>
      </c>
      <c r="F65" s="427"/>
      <c r="G65" s="335">
        <f t="shared" si="0"/>
        <v>48000</v>
      </c>
      <c r="H65" s="605" t="s">
        <v>124</v>
      </c>
      <c r="I65" s="176" t="s">
        <v>18</v>
      </c>
      <c r="J65" s="454" t="s">
        <v>228</v>
      </c>
      <c r="K65" s="431" t="s">
        <v>64</v>
      </c>
      <c r="L65" s="176" t="s">
        <v>45</v>
      </c>
      <c r="M65" s="176"/>
      <c r="N65" s="178" t="s">
        <v>229</v>
      </c>
    </row>
    <row r="66" spans="1:14" x14ac:dyDescent="0.25">
      <c r="A66" s="195">
        <v>44753</v>
      </c>
      <c r="B66" s="178" t="s">
        <v>126</v>
      </c>
      <c r="C66" s="178" t="s">
        <v>127</v>
      </c>
      <c r="D66" s="204" t="s">
        <v>122</v>
      </c>
      <c r="E66" s="191">
        <v>15000</v>
      </c>
      <c r="F66" s="427"/>
      <c r="G66" s="335">
        <f t="shared" si="0"/>
        <v>33000</v>
      </c>
      <c r="H66" s="605" t="s">
        <v>124</v>
      </c>
      <c r="I66" s="176" t="s">
        <v>18</v>
      </c>
      <c r="J66" s="454" t="s">
        <v>228</v>
      </c>
      <c r="K66" s="431" t="s">
        <v>64</v>
      </c>
      <c r="L66" s="176" t="s">
        <v>45</v>
      </c>
      <c r="M66" s="176"/>
      <c r="N66" s="178" t="s">
        <v>230</v>
      </c>
    </row>
    <row r="67" spans="1:14" x14ac:dyDescent="0.25">
      <c r="A67" s="195">
        <v>44753</v>
      </c>
      <c r="B67" s="178" t="s">
        <v>126</v>
      </c>
      <c r="C67" s="178" t="s">
        <v>127</v>
      </c>
      <c r="D67" s="204" t="s">
        <v>122</v>
      </c>
      <c r="E67" s="191">
        <v>15000</v>
      </c>
      <c r="F67" s="427"/>
      <c r="G67" s="335">
        <f t="shared" si="0"/>
        <v>18000</v>
      </c>
      <c r="H67" s="605" t="s">
        <v>124</v>
      </c>
      <c r="I67" s="176" t="s">
        <v>18</v>
      </c>
      <c r="J67" s="454" t="s">
        <v>228</v>
      </c>
      <c r="K67" s="431" t="s">
        <v>64</v>
      </c>
      <c r="L67" s="176" t="s">
        <v>45</v>
      </c>
      <c r="M67" s="176"/>
      <c r="N67" s="178" t="s">
        <v>231</v>
      </c>
    </row>
    <row r="68" spans="1:14" x14ac:dyDescent="0.25">
      <c r="A68" s="195">
        <v>44753</v>
      </c>
      <c r="B68" s="178" t="s">
        <v>126</v>
      </c>
      <c r="C68" s="178" t="s">
        <v>127</v>
      </c>
      <c r="D68" s="204" t="s">
        <v>122</v>
      </c>
      <c r="E68" s="191">
        <v>8000</v>
      </c>
      <c r="F68" s="427"/>
      <c r="G68" s="335">
        <f t="shared" si="0"/>
        <v>10000</v>
      </c>
      <c r="H68" s="605" t="s">
        <v>124</v>
      </c>
      <c r="I68" s="176" t="s">
        <v>18</v>
      </c>
      <c r="J68" s="454" t="s">
        <v>228</v>
      </c>
      <c r="K68" s="431" t="s">
        <v>64</v>
      </c>
      <c r="L68" s="176" t="s">
        <v>45</v>
      </c>
      <c r="M68" s="176"/>
      <c r="N68" s="178" t="s">
        <v>232</v>
      </c>
    </row>
    <row r="69" spans="1:14" x14ac:dyDescent="0.25">
      <c r="A69" s="195">
        <v>44753</v>
      </c>
      <c r="B69" s="178" t="s">
        <v>125</v>
      </c>
      <c r="C69" s="178" t="s">
        <v>125</v>
      </c>
      <c r="D69" s="178" t="s">
        <v>122</v>
      </c>
      <c r="E69" s="191">
        <v>5000</v>
      </c>
      <c r="F69" s="427"/>
      <c r="G69" s="335">
        <f t="shared" ref="G69:G132" si="4">G68-E69+F69</f>
        <v>5000</v>
      </c>
      <c r="H69" s="605" t="s">
        <v>124</v>
      </c>
      <c r="I69" s="176" t="s">
        <v>18</v>
      </c>
      <c r="J69" s="454" t="s">
        <v>228</v>
      </c>
      <c r="K69" s="431" t="s">
        <v>64</v>
      </c>
      <c r="L69" s="176" t="s">
        <v>45</v>
      </c>
      <c r="M69" s="176"/>
      <c r="N69" s="178"/>
    </row>
    <row r="70" spans="1:14" x14ac:dyDescent="0.25">
      <c r="A70" s="195">
        <v>44753</v>
      </c>
      <c r="B70" s="178" t="s">
        <v>125</v>
      </c>
      <c r="C70" s="178" t="s">
        <v>125</v>
      </c>
      <c r="D70" s="178" t="s">
        <v>122</v>
      </c>
      <c r="E70" s="427">
        <v>5000</v>
      </c>
      <c r="F70" s="427"/>
      <c r="G70" s="335">
        <f t="shared" si="4"/>
        <v>0</v>
      </c>
      <c r="H70" s="605" t="s">
        <v>124</v>
      </c>
      <c r="I70" s="176" t="s">
        <v>18</v>
      </c>
      <c r="J70" s="454" t="s">
        <v>228</v>
      </c>
      <c r="K70" s="431" t="s">
        <v>64</v>
      </c>
      <c r="L70" s="176" t="s">
        <v>45</v>
      </c>
      <c r="M70" s="176"/>
      <c r="N70" s="178"/>
    </row>
    <row r="71" spans="1:14" x14ac:dyDescent="0.25">
      <c r="A71" s="608">
        <v>44754</v>
      </c>
      <c r="B71" s="574" t="s">
        <v>116</v>
      </c>
      <c r="C71" s="574" t="s">
        <v>49</v>
      </c>
      <c r="D71" s="574" t="s">
        <v>122</v>
      </c>
      <c r="E71" s="577"/>
      <c r="F71" s="609">
        <v>65000</v>
      </c>
      <c r="G71" s="572">
        <f t="shared" si="4"/>
        <v>65000</v>
      </c>
      <c r="H71" s="606" t="s">
        <v>124</v>
      </c>
      <c r="I71" s="574" t="s">
        <v>18</v>
      </c>
      <c r="J71" s="575" t="s">
        <v>235</v>
      </c>
      <c r="K71" s="569" t="s">
        <v>64</v>
      </c>
      <c r="L71" s="574" t="s">
        <v>45</v>
      </c>
      <c r="M71" s="574"/>
      <c r="N71" s="582"/>
    </row>
    <row r="72" spans="1:14" x14ac:dyDescent="0.25">
      <c r="A72" s="181">
        <v>44754</v>
      </c>
      <c r="B72" s="176" t="s">
        <v>126</v>
      </c>
      <c r="C72" s="176" t="s">
        <v>127</v>
      </c>
      <c r="D72" s="176" t="s">
        <v>122</v>
      </c>
      <c r="E72" s="191">
        <v>8000</v>
      </c>
      <c r="F72" s="427"/>
      <c r="G72" s="335">
        <f t="shared" si="4"/>
        <v>57000</v>
      </c>
      <c r="H72" s="605" t="s">
        <v>124</v>
      </c>
      <c r="I72" s="176" t="s">
        <v>18</v>
      </c>
      <c r="J72" s="454" t="s">
        <v>235</v>
      </c>
      <c r="K72" s="431" t="s">
        <v>64</v>
      </c>
      <c r="L72" s="176" t="s">
        <v>45</v>
      </c>
      <c r="M72" s="176"/>
      <c r="N72" s="178" t="s">
        <v>130</v>
      </c>
    </row>
    <row r="73" spans="1:14" x14ac:dyDescent="0.25">
      <c r="A73" s="181">
        <v>44754</v>
      </c>
      <c r="B73" s="176" t="s">
        <v>126</v>
      </c>
      <c r="C73" s="176" t="s">
        <v>127</v>
      </c>
      <c r="D73" s="176" t="s">
        <v>122</v>
      </c>
      <c r="E73" s="427">
        <v>6000</v>
      </c>
      <c r="F73" s="427"/>
      <c r="G73" s="335">
        <f t="shared" si="4"/>
        <v>51000</v>
      </c>
      <c r="H73" s="605" t="s">
        <v>124</v>
      </c>
      <c r="I73" s="176" t="s">
        <v>18</v>
      </c>
      <c r="J73" s="454" t="s">
        <v>235</v>
      </c>
      <c r="K73" s="431" t="s">
        <v>64</v>
      </c>
      <c r="L73" s="176" t="s">
        <v>45</v>
      </c>
      <c r="M73" s="176"/>
      <c r="N73" s="178" t="s">
        <v>236</v>
      </c>
    </row>
    <row r="74" spans="1:14" x14ac:dyDescent="0.25">
      <c r="A74" s="181">
        <v>44754</v>
      </c>
      <c r="B74" s="176" t="s">
        <v>126</v>
      </c>
      <c r="C74" s="176" t="s">
        <v>127</v>
      </c>
      <c r="D74" s="176" t="s">
        <v>122</v>
      </c>
      <c r="E74" s="427">
        <v>15000</v>
      </c>
      <c r="F74" s="427"/>
      <c r="G74" s="335">
        <f t="shared" si="4"/>
        <v>36000</v>
      </c>
      <c r="H74" s="605" t="s">
        <v>124</v>
      </c>
      <c r="I74" s="176" t="s">
        <v>18</v>
      </c>
      <c r="J74" s="454" t="s">
        <v>235</v>
      </c>
      <c r="K74" s="431" t="s">
        <v>64</v>
      </c>
      <c r="L74" s="176" t="s">
        <v>45</v>
      </c>
      <c r="M74" s="176"/>
      <c r="N74" s="178" t="s">
        <v>237</v>
      </c>
    </row>
    <row r="75" spans="1:14" x14ac:dyDescent="0.25">
      <c r="A75" s="181">
        <v>44754</v>
      </c>
      <c r="B75" s="176" t="s">
        <v>126</v>
      </c>
      <c r="C75" s="176" t="s">
        <v>127</v>
      </c>
      <c r="D75" s="176" t="s">
        <v>122</v>
      </c>
      <c r="E75" s="427">
        <v>18000</v>
      </c>
      <c r="F75" s="427"/>
      <c r="G75" s="335">
        <f t="shared" si="4"/>
        <v>18000</v>
      </c>
      <c r="H75" s="605" t="s">
        <v>124</v>
      </c>
      <c r="I75" s="176" t="s">
        <v>18</v>
      </c>
      <c r="J75" s="454" t="s">
        <v>235</v>
      </c>
      <c r="K75" s="431" t="s">
        <v>64</v>
      </c>
      <c r="L75" s="176" t="s">
        <v>45</v>
      </c>
      <c r="M75" s="176"/>
      <c r="N75" s="178" t="s">
        <v>238</v>
      </c>
    </row>
    <row r="76" spans="1:14" x14ac:dyDescent="0.25">
      <c r="A76" s="181">
        <v>44754</v>
      </c>
      <c r="B76" s="176" t="s">
        <v>126</v>
      </c>
      <c r="C76" s="176" t="s">
        <v>127</v>
      </c>
      <c r="D76" s="176" t="s">
        <v>122</v>
      </c>
      <c r="E76" s="427">
        <v>8000</v>
      </c>
      <c r="F76" s="427"/>
      <c r="G76" s="335">
        <f t="shared" si="4"/>
        <v>10000</v>
      </c>
      <c r="H76" s="605" t="s">
        <v>124</v>
      </c>
      <c r="I76" s="176" t="s">
        <v>18</v>
      </c>
      <c r="J76" s="454" t="s">
        <v>235</v>
      </c>
      <c r="K76" s="431" t="s">
        <v>64</v>
      </c>
      <c r="L76" s="176" t="s">
        <v>45</v>
      </c>
      <c r="M76" s="176"/>
      <c r="N76" s="178" t="s">
        <v>239</v>
      </c>
    </row>
    <row r="77" spans="1:14" x14ac:dyDescent="0.25">
      <c r="A77" s="181">
        <v>44754</v>
      </c>
      <c r="B77" s="176" t="s">
        <v>125</v>
      </c>
      <c r="C77" s="176" t="s">
        <v>125</v>
      </c>
      <c r="D77" s="176" t="s">
        <v>122</v>
      </c>
      <c r="E77" s="427">
        <v>5000</v>
      </c>
      <c r="F77" s="427"/>
      <c r="G77" s="335">
        <f t="shared" si="4"/>
        <v>5000</v>
      </c>
      <c r="H77" s="605" t="s">
        <v>124</v>
      </c>
      <c r="I77" s="176" t="s">
        <v>18</v>
      </c>
      <c r="J77" s="454" t="s">
        <v>235</v>
      </c>
      <c r="K77" s="431" t="s">
        <v>64</v>
      </c>
      <c r="L77" s="176" t="s">
        <v>45</v>
      </c>
      <c r="M77" s="176"/>
      <c r="N77" s="178"/>
    </row>
    <row r="78" spans="1:14" x14ac:dyDescent="0.25">
      <c r="A78" s="181">
        <v>44754</v>
      </c>
      <c r="B78" s="176" t="s">
        <v>125</v>
      </c>
      <c r="C78" s="176" t="s">
        <v>125</v>
      </c>
      <c r="D78" s="176" t="s">
        <v>122</v>
      </c>
      <c r="E78" s="427">
        <v>5000</v>
      </c>
      <c r="F78" s="427"/>
      <c r="G78" s="335">
        <f t="shared" si="4"/>
        <v>0</v>
      </c>
      <c r="H78" s="605" t="s">
        <v>124</v>
      </c>
      <c r="I78" s="176" t="s">
        <v>18</v>
      </c>
      <c r="J78" s="454" t="s">
        <v>235</v>
      </c>
      <c r="K78" s="431" t="s">
        <v>64</v>
      </c>
      <c r="L78" s="176" t="s">
        <v>45</v>
      </c>
      <c r="M78" s="176"/>
      <c r="N78" s="178"/>
    </row>
    <row r="79" spans="1:14" x14ac:dyDescent="0.25">
      <c r="A79" s="608">
        <v>44755</v>
      </c>
      <c r="B79" s="574" t="s">
        <v>116</v>
      </c>
      <c r="C79" s="574" t="s">
        <v>49</v>
      </c>
      <c r="D79" s="574" t="s">
        <v>122</v>
      </c>
      <c r="E79" s="609"/>
      <c r="F79" s="609">
        <v>76000</v>
      </c>
      <c r="G79" s="572">
        <f t="shared" si="4"/>
        <v>76000</v>
      </c>
      <c r="H79" s="606" t="s">
        <v>124</v>
      </c>
      <c r="I79" s="574" t="s">
        <v>18</v>
      </c>
      <c r="J79" s="575" t="s">
        <v>242</v>
      </c>
      <c r="K79" s="569" t="s">
        <v>64</v>
      </c>
      <c r="L79" s="574" t="s">
        <v>45</v>
      </c>
      <c r="M79" s="574"/>
      <c r="N79" s="582"/>
    </row>
    <row r="80" spans="1:14" x14ac:dyDescent="0.25">
      <c r="A80" s="181">
        <v>44755</v>
      </c>
      <c r="B80" s="176" t="s">
        <v>126</v>
      </c>
      <c r="C80" s="176" t="s">
        <v>127</v>
      </c>
      <c r="D80" s="176" t="s">
        <v>122</v>
      </c>
      <c r="E80" s="427">
        <v>8000</v>
      </c>
      <c r="F80" s="427"/>
      <c r="G80" s="335">
        <f t="shared" si="4"/>
        <v>68000</v>
      </c>
      <c r="H80" s="605" t="s">
        <v>124</v>
      </c>
      <c r="I80" s="176" t="s">
        <v>18</v>
      </c>
      <c r="J80" s="454" t="s">
        <v>242</v>
      </c>
      <c r="K80" s="431" t="s">
        <v>64</v>
      </c>
      <c r="L80" s="176" t="s">
        <v>45</v>
      </c>
      <c r="M80" s="176"/>
      <c r="N80" s="178" t="s">
        <v>130</v>
      </c>
    </row>
    <row r="81" spans="1:14" x14ac:dyDescent="0.25">
      <c r="A81" s="181">
        <v>44755</v>
      </c>
      <c r="B81" s="176" t="s">
        <v>126</v>
      </c>
      <c r="C81" s="176" t="s">
        <v>127</v>
      </c>
      <c r="D81" s="176" t="s">
        <v>122</v>
      </c>
      <c r="E81" s="427">
        <v>13000</v>
      </c>
      <c r="F81" s="427"/>
      <c r="G81" s="335">
        <f t="shared" si="4"/>
        <v>55000</v>
      </c>
      <c r="H81" s="605" t="s">
        <v>124</v>
      </c>
      <c r="I81" s="176" t="s">
        <v>18</v>
      </c>
      <c r="J81" s="454" t="s">
        <v>242</v>
      </c>
      <c r="K81" s="431" t="s">
        <v>64</v>
      </c>
      <c r="L81" s="176" t="s">
        <v>45</v>
      </c>
      <c r="M81" s="176"/>
      <c r="N81" s="178" t="s">
        <v>243</v>
      </c>
    </row>
    <row r="82" spans="1:14" x14ac:dyDescent="0.25">
      <c r="A82" s="181">
        <v>44755</v>
      </c>
      <c r="B82" s="176" t="s">
        <v>126</v>
      </c>
      <c r="C82" s="176" t="s">
        <v>127</v>
      </c>
      <c r="D82" s="176" t="s">
        <v>122</v>
      </c>
      <c r="E82" s="427">
        <v>20000</v>
      </c>
      <c r="F82" s="427"/>
      <c r="G82" s="335">
        <f t="shared" si="4"/>
        <v>35000</v>
      </c>
      <c r="H82" s="605" t="s">
        <v>124</v>
      </c>
      <c r="I82" s="176" t="s">
        <v>18</v>
      </c>
      <c r="J82" s="454" t="s">
        <v>242</v>
      </c>
      <c r="K82" s="431" t="s">
        <v>64</v>
      </c>
      <c r="L82" s="176" t="s">
        <v>45</v>
      </c>
      <c r="M82" s="176"/>
      <c r="N82" s="178" t="s">
        <v>244</v>
      </c>
    </row>
    <row r="83" spans="1:14" x14ac:dyDescent="0.25">
      <c r="A83" s="181">
        <v>44755</v>
      </c>
      <c r="B83" s="176" t="s">
        <v>126</v>
      </c>
      <c r="C83" s="176" t="s">
        <v>127</v>
      </c>
      <c r="D83" s="176" t="s">
        <v>122</v>
      </c>
      <c r="E83" s="427">
        <v>15000</v>
      </c>
      <c r="F83" s="427"/>
      <c r="G83" s="335">
        <f t="shared" si="4"/>
        <v>20000</v>
      </c>
      <c r="H83" s="605" t="s">
        <v>124</v>
      </c>
      <c r="I83" s="176" t="s">
        <v>18</v>
      </c>
      <c r="J83" s="454" t="s">
        <v>242</v>
      </c>
      <c r="K83" s="431" t="s">
        <v>64</v>
      </c>
      <c r="L83" s="176" t="s">
        <v>45</v>
      </c>
      <c r="M83" s="176"/>
      <c r="N83" s="178" t="s">
        <v>245</v>
      </c>
    </row>
    <row r="84" spans="1:14" x14ac:dyDescent="0.25">
      <c r="A84" s="181">
        <v>44755</v>
      </c>
      <c r="B84" s="176" t="s">
        <v>126</v>
      </c>
      <c r="C84" s="176" t="s">
        <v>127</v>
      </c>
      <c r="D84" s="176" t="s">
        <v>122</v>
      </c>
      <c r="E84" s="191">
        <v>8000</v>
      </c>
      <c r="F84" s="557"/>
      <c r="G84" s="335">
        <f t="shared" si="4"/>
        <v>12000</v>
      </c>
      <c r="H84" s="605" t="s">
        <v>124</v>
      </c>
      <c r="I84" s="176" t="s">
        <v>18</v>
      </c>
      <c r="J84" s="454" t="s">
        <v>242</v>
      </c>
      <c r="K84" s="431" t="s">
        <v>64</v>
      </c>
      <c r="L84" s="176" t="s">
        <v>45</v>
      </c>
      <c r="M84" s="176"/>
      <c r="N84" s="178" t="s">
        <v>246</v>
      </c>
    </row>
    <row r="85" spans="1:14" x14ac:dyDescent="0.25">
      <c r="A85" s="181">
        <v>44755</v>
      </c>
      <c r="B85" s="178" t="s">
        <v>125</v>
      </c>
      <c r="C85" s="178" t="s">
        <v>125</v>
      </c>
      <c r="D85" s="204" t="s">
        <v>122</v>
      </c>
      <c r="E85" s="191">
        <v>5000</v>
      </c>
      <c r="F85" s="427"/>
      <c r="G85" s="335">
        <f t="shared" si="4"/>
        <v>7000</v>
      </c>
      <c r="H85" s="605" t="s">
        <v>124</v>
      </c>
      <c r="I85" s="176" t="s">
        <v>18</v>
      </c>
      <c r="J85" s="454" t="s">
        <v>242</v>
      </c>
      <c r="K85" s="431" t="s">
        <v>64</v>
      </c>
      <c r="L85" s="176" t="s">
        <v>45</v>
      </c>
      <c r="M85" s="176"/>
      <c r="N85" s="178"/>
    </row>
    <row r="86" spans="1:14" x14ac:dyDescent="0.25">
      <c r="A86" s="181">
        <v>44755</v>
      </c>
      <c r="B86" s="178" t="s">
        <v>125</v>
      </c>
      <c r="C86" s="178" t="s">
        <v>125</v>
      </c>
      <c r="D86" s="204" t="s">
        <v>122</v>
      </c>
      <c r="E86" s="191">
        <v>5000</v>
      </c>
      <c r="F86" s="427"/>
      <c r="G86" s="335">
        <f t="shared" si="4"/>
        <v>2000</v>
      </c>
      <c r="H86" s="605" t="s">
        <v>124</v>
      </c>
      <c r="I86" s="176" t="s">
        <v>18</v>
      </c>
      <c r="J86" s="454" t="s">
        <v>242</v>
      </c>
      <c r="K86" s="431" t="s">
        <v>64</v>
      </c>
      <c r="L86" s="176" t="s">
        <v>45</v>
      </c>
      <c r="M86" s="176"/>
      <c r="N86" s="178"/>
    </row>
    <row r="87" spans="1:14" x14ac:dyDescent="0.25">
      <c r="A87" s="181">
        <v>44756</v>
      </c>
      <c r="B87" s="178" t="s">
        <v>128</v>
      </c>
      <c r="C87" s="178" t="s">
        <v>49</v>
      </c>
      <c r="D87" s="204" t="s">
        <v>122</v>
      </c>
      <c r="E87" s="191"/>
      <c r="F87" s="427">
        <v>-2000</v>
      </c>
      <c r="G87" s="335">
        <f t="shared" si="4"/>
        <v>0</v>
      </c>
      <c r="H87" s="605" t="s">
        <v>124</v>
      </c>
      <c r="I87" s="176" t="s">
        <v>18</v>
      </c>
      <c r="J87" s="454" t="s">
        <v>242</v>
      </c>
      <c r="K87" s="431" t="s">
        <v>64</v>
      </c>
      <c r="L87" s="176" t="s">
        <v>45</v>
      </c>
      <c r="M87" s="176"/>
      <c r="N87" s="178"/>
    </row>
    <row r="88" spans="1:14" x14ac:dyDescent="0.25">
      <c r="A88" s="568">
        <v>44756</v>
      </c>
      <c r="B88" s="582" t="s">
        <v>116</v>
      </c>
      <c r="C88" s="582" t="s">
        <v>49</v>
      </c>
      <c r="D88" s="584" t="s">
        <v>122</v>
      </c>
      <c r="E88" s="577"/>
      <c r="F88" s="609">
        <v>72000</v>
      </c>
      <c r="G88" s="572">
        <f t="shared" si="4"/>
        <v>72000</v>
      </c>
      <c r="H88" s="606" t="s">
        <v>124</v>
      </c>
      <c r="I88" s="574" t="s">
        <v>18</v>
      </c>
      <c r="J88" s="575" t="s">
        <v>254</v>
      </c>
      <c r="K88" s="569" t="s">
        <v>64</v>
      </c>
      <c r="L88" s="574" t="s">
        <v>45</v>
      </c>
      <c r="M88" s="574"/>
      <c r="N88" s="582"/>
    </row>
    <row r="89" spans="1:14" x14ac:dyDescent="0.25">
      <c r="A89" s="195">
        <v>44756</v>
      </c>
      <c r="B89" s="178" t="s">
        <v>126</v>
      </c>
      <c r="C89" s="178" t="s">
        <v>127</v>
      </c>
      <c r="D89" s="204" t="s">
        <v>122</v>
      </c>
      <c r="E89" s="191">
        <v>8000</v>
      </c>
      <c r="F89" s="427"/>
      <c r="G89" s="335">
        <f t="shared" si="4"/>
        <v>64000</v>
      </c>
      <c r="H89" s="605" t="s">
        <v>124</v>
      </c>
      <c r="I89" s="176" t="s">
        <v>18</v>
      </c>
      <c r="J89" s="454" t="s">
        <v>254</v>
      </c>
      <c r="K89" s="431" t="s">
        <v>64</v>
      </c>
      <c r="L89" s="176" t="s">
        <v>45</v>
      </c>
      <c r="M89" s="176"/>
      <c r="N89" s="178" t="s">
        <v>130</v>
      </c>
    </row>
    <row r="90" spans="1:14" x14ac:dyDescent="0.25">
      <c r="A90" s="195">
        <v>44756</v>
      </c>
      <c r="B90" s="178" t="s">
        <v>126</v>
      </c>
      <c r="C90" s="178" t="s">
        <v>127</v>
      </c>
      <c r="D90" s="204" t="s">
        <v>122</v>
      </c>
      <c r="E90" s="191">
        <v>20000</v>
      </c>
      <c r="F90" s="427"/>
      <c r="G90" s="335">
        <f t="shared" si="4"/>
        <v>44000</v>
      </c>
      <c r="H90" s="605" t="s">
        <v>124</v>
      </c>
      <c r="I90" s="176" t="s">
        <v>18</v>
      </c>
      <c r="J90" s="454" t="s">
        <v>254</v>
      </c>
      <c r="K90" s="431" t="s">
        <v>64</v>
      </c>
      <c r="L90" s="176" t="s">
        <v>45</v>
      </c>
      <c r="M90" s="176"/>
      <c r="N90" s="178" t="s">
        <v>255</v>
      </c>
    </row>
    <row r="91" spans="1:14" x14ac:dyDescent="0.25">
      <c r="A91" s="195">
        <v>44756</v>
      </c>
      <c r="B91" s="178" t="s">
        <v>126</v>
      </c>
      <c r="C91" s="178" t="s">
        <v>127</v>
      </c>
      <c r="D91" s="204" t="s">
        <v>122</v>
      </c>
      <c r="E91" s="191">
        <v>20000</v>
      </c>
      <c r="F91" s="427"/>
      <c r="G91" s="335">
        <f t="shared" si="4"/>
        <v>24000</v>
      </c>
      <c r="H91" s="605" t="s">
        <v>124</v>
      </c>
      <c r="I91" s="176" t="s">
        <v>18</v>
      </c>
      <c r="J91" s="454" t="s">
        <v>254</v>
      </c>
      <c r="K91" s="431" t="s">
        <v>64</v>
      </c>
      <c r="L91" s="176" t="s">
        <v>45</v>
      </c>
      <c r="M91" s="176"/>
      <c r="N91" s="178" t="s">
        <v>256</v>
      </c>
    </row>
    <row r="92" spans="1:14" x14ac:dyDescent="0.25">
      <c r="A92" s="195">
        <v>44756</v>
      </c>
      <c r="B92" s="178" t="s">
        <v>126</v>
      </c>
      <c r="C92" s="178" t="s">
        <v>127</v>
      </c>
      <c r="D92" s="204" t="s">
        <v>122</v>
      </c>
      <c r="E92" s="191">
        <v>6000</v>
      </c>
      <c r="F92" s="427"/>
      <c r="G92" s="335">
        <f t="shared" si="4"/>
        <v>18000</v>
      </c>
      <c r="H92" s="605" t="s">
        <v>124</v>
      </c>
      <c r="I92" s="176" t="s">
        <v>18</v>
      </c>
      <c r="J92" s="454" t="s">
        <v>254</v>
      </c>
      <c r="K92" s="431" t="s">
        <v>64</v>
      </c>
      <c r="L92" s="176" t="s">
        <v>45</v>
      </c>
      <c r="M92" s="176"/>
      <c r="N92" s="178" t="s">
        <v>257</v>
      </c>
    </row>
    <row r="93" spans="1:14" x14ac:dyDescent="0.25">
      <c r="A93" s="195">
        <v>44756</v>
      </c>
      <c r="B93" s="178" t="s">
        <v>126</v>
      </c>
      <c r="C93" s="178" t="s">
        <v>127</v>
      </c>
      <c r="D93" s="204" t="s">
        <v>122</v>
      </c>
      <c r="E93" s="191">
        <v>8000</v>
      </c>
      <c r="F93" s="427"/>
      <c r="G93" s="335">
        <f t="shared" si="4"/>
        <v>10000</v>
      </c>
      <c r="H93" s="605" t="s">
        <v>124</v>
      </c>
      <c r="I93" s="176" t="s">
        <v>18</v>
      </c>
      <c r="J93" s="454" t="s">
        <v>254</v>
      </c>
      <c r="K93" s="431" t="s">
        <v>64</v>
      </c>
      <c r="L93" s="176" t="s">
        <v>45</v>
      </c>
      <c r="M93" s="176"/>
      <c r="N93" s="178" t="s">
        <v>258</v>
      </c>
    </row>
    <row r="94" spans="1:14" x14ac:dyDescent="0.25">
      <c r="A94" s="195">
        <v>44756</v>
      </c>
      <c r="B94" s="178" t="s">
        <v>125</v>
      </c>
      <c r="C94" s="178" t="s">
        <v>125</v>
      </c>
      <c r="D94" s="204" t="s">
        <v>122</v>
      </c>
      <c r="E94" s="191">
        <v>5000</v>
      </c>
      <c r="F94" s="427"/>
      <c r="G94" s="335">
        <f t="shared" si="4"/>
        <v>5000</v>
      </c>
      <c r="H94" s="605" t="s">
        <v>124</v>
      </c>
      <c r="I94" s="176" t="s">
        <v>18</v>
      </c>
      <c r="J94" s="454" t="s">
        <v>254</v>
      </c>
      <c r="K94" s="431" t="s">
        <v>64</v>
      </c>
      <c r="L94" s="176" t="s">
        <v>45</v>
      </c>
      <c r="M94" s="176"/>
      <c r="N94" s="178"/>
    </row>
    <row r="95" spans="1:14" x14ac:dyDescent="0.25">
      <c r="A95" s="195">
        <v>44756</v>
      </c>
      <c r="B95" s="178" t="s">
        <v>125</v>
      </c>
      <c r="C95" s="178" t="s">
        <v>125</v>
      </c>
      <c r="D95" s="204" t="s">
        <v>122</v>
      </c>
      <c r="E95" s="191">
        <v>5000</v>
      </c>
      <c r="F95" s="427"/>
      <c r="G95" s="335">
        <f t="shared" si="4"/>
        <v>0</v>
      </c>
      <c r="H95" s="605" t="s">
        <v>124</v>
      </c>
      <c r="I95" s="176" t="s">
        <v>18</v>
      </c>
      <c r="J95" s="454" t="s">
        <v>254</v>
      </c>
      <c r="K95" s="431" t="s">
        <v>64</v>
      </c>
      <c r="L95" s="176" t="s">
        <v>45</v>
      </c>
      <c r="M95" s="176"/>
      <c r="N95" s="178"/>
    </row>
    <row r="96" spans="1:14" x14ac:dyDescent="0.25">
      <c r="A96" s="568">
        <v>44760</v>
      </c>
      <c r="B96" s="582" t="s">
        <v>116</v>
      </c>
      <c r="C96" s="582" t="s">
        <v>49</v>
      </c>
      <c r="D96" s="584" t="s">
        <v>122</v>
      </c>
      <c r="E96" s="577"/>
      <c r="F96" s="609">
        <v>53000</v>
      </c>
      <c r="G96" s="572">
        <f t="shared" si="4"/>
        <v>53000</v>
      </c>
      <c r="H96" s="606" t="s">
        <v>124</v>
      </c>
      <c r="I96" s="574" t="s">
        <v>18</v>
      </c>
      <c r="J96" s="575" t="s">
        <v>265</v>
      </c>
      <c r="K96" s="569" t="s">
        <v>64</v>
      </c>
      <c r="L96" s="574" t="s">
        <v>45</v>
      </c>
      <c r="M96" s="574"/>
      <c r="N96" s="582"/>
    </row>
    <row r="97" spans="1:14" x14ac:dyDescent="0.25">
      <c r="A97" s="195">
        <v>44760</v>
      </c>
      <c r="B97" s="176" t="s">
        <v>126</v>
      </c>
      <c r="C97" s="176" t="s">
        <v>127</v>
      </c>
      <c r="D97" s="176" t="s">
        <v>122</v>
      </c>
      <c r="E97" s="427">
        <v>8000</v>
      </c>
      <c r="F97" s="427"/>
      <c r="G97" s="335">
        <f t="shared" si="4"/>
        <v>45000</v>
      </c>
      <c r="H97" s="605" t="s">
        <v>124</v>
      </c>
      <c r="I97" s="176" t="s">
        <v>18</v>
      </c>
      <c r="J97" s="454" t="s">
        <v>265</v>
      </c>
      <c r="K97" s="431" t="s">
        <v>64</v>
      </c>
      <c r="L97" s="176" t="s">
        <v>45</v>
      </c>
      <c r="M97" s="176"/>
      <c r="N97" s="178" t="s">
        <v>130</v>
      </c>
    </row>
    <row r="98" spans="1:14" x14ac:dyDescent="0.25">
      <c r="A98" s="195">
        <v>44760</v>
      </c>
      <c r="B98" s="176" t="s">
        <v>126</v>
      </c>
      <c r="C98" s="176" t="s">
        <v>127</v>
      </c>
      <c r="D98" s="176" t="s">
        <v>122</v>
      </c>
      <c r="E98" s="552">
        <v>6000</v>
      </c>
      <c r="F98" s="552"/>
      <c r="G98" s="335">
        <f t="shared" si="4"/>
        <v>39000</v>
      </c>
      <c r="H98" s="605" t="s">
        <v>124</v>
      </c>
      <c r="I98" s="176" t="s">
        <v>18</v>
      </c>
      <c r="J98" s="454" t="s">
        <v>265</v>
      </c>
      <c r="K98" s="431" t="s">
        <v>64</v>
      </c>
      <c r="L98" s="176" t="s">
        <v>45</v>
      </c>
      <c r="M98" s="176"/>
      <c r="N98" s="178" t="s">
        <v>266</v>
      </c>
    </row>
    <row r="99" spans="1:14" x14ac:dyDescent="0.25">
      <c r="A99" s="195">
        <v>44760</v>
      </c>
      <c r="B99" s="176" t="s">
        <v>126</v>
      </c>
      <c r="C99" s="176" t="s">
        <v>127</v>
      </c>
      <c r="D99" s="176" t="s">
        <v>122</v>
      </c>
      <c r="E99" s="552">
        <v>6000</v>
      </c>
      <c r="F99" s="427"/>
      <c r="G99" s="335">
        <f t="shared" si="4"/>
        <v>33000</v>
      </c>
      <c r="H99" s="605" t="s">
        <v>124</v>
      </c>
      <c r="I99" s="176" t="s">
        <v>18</v>
      </c>
      <c r="J99" s="454" t="s">
        <v>265</v>
      </c>
      <c r="K99" s="431" t="s">
        <v>64</v>
      </c>
      <c r="L99" s="176" t="s">
        <v>45</v>
      </c>
      <c r="M99" s="176"/>
      <c r="N99" s="178" t="s">
        <v>267</v>
      </c>
    </row>
    <row r="100" spans="1:14" x14ac:dyDescent="0.25">
      <c r="A100" s="195">
        <v>44760</v>
      </c>
      <c r="B100" s="176" t="s">
        <v>126</v>
      </c>
      <c r="C100" s="176" t="s">
        <v>127</v>
      </c>
      <c r="D100" s="176" t="s">
        <v>122</v>
      </c>
      <c r="E100" s="427">
        <v>15000</v>
      </c>
      <c r="F100" s="427"/>
      <c r="G100" s="335">
        <f t="shared" si="4"/>
        <v>18000</v>
      </c>
      <c r="H100" s="605" t="s">
        <v>124</v>
      </c>
      <c r="I100" s="176" t="s">
        <v>18</v>
      </c>
      <c r="J100" s="454" t="s">
        <v>265</v>
      </c>
      <c r="K100" s="431" t="s">
        <v>64</v>
      </c>
      <c r="L100" s="176" t="s">
        <v>45</v>
      </c>
      <c r="M100" s="176"/>
      <c r="N100" s="178" t="s">
        <v>268</v>
      </c>
    </row>
    <row r="101" spans="1:14" x14ac:dyDescent="0.25">
      <c r="A101" s="195">
        <v>44760</v>
      </c>
      <c r="B101" s="176" t="s">
        <v>126</v>
      </c>
      <c r="C101" s="176" t="s">
        <v>127</v>
      </c>
      <c r="D101" s="176" t="s">
        <v>122</v>
      </c>
      <c r="E101" s="427">
        <v>8000</v>
      </c>
      <c r="F101" s="427"/>
      <c r="G101" s="335">
        <f t="shared" si="4"/>
        <v>10000</v>
      </c>
      <c r="H101" s="605" t="s">
        <v>124</v>
      </c>
      <c r="I101" s="176" t="s">
        <v>18</v>
      </c>
      <c r="J101" s="454" t="s">
        <v>265</v>
      </c>
      <c r="K101" s="431" t="s">
        <v>64</v>
      </c>
      <c r="L101" s="176" t="s">
        <v>45</v>
      </c>
      <c r="M101" s="176"/>
      <c r="N101" s="178" t="s">
        <v>145</v>
      </c>
    </row>
    <row r="102" spans="1:14" x14ac:dyDescent="0.25">
      <c r="A102" s="195">
        <v>44760</v>
      </c>
      <c r="B102" s="176" t="s">
        <v>125</v>
      </c>
      <c r="C102" s="176" t="s">
        <v>125</v>
      </c>
      <c r="D102" s="176" t="s">
        <v>122</v>
      </c>
      <c r="E102" s="427">
        <v>5000</v>
      </c>
      <c r="F102" s="427"/>
      <c r="G102" s="335">
        <f t="shared" si="4"/>
        <v>5000</v>
      </c>
      <c r="H102" s="605" t="s">
        <v>124</v>
      </c>
      <c r="I102" s="176" t="s">
        <v>18</v>
      </c>
      <c r="J102" s="454" t="s">
        <v>265</v>
      </c>
      <c r="K102" s="431" t="s">
        <v>64</v>
      </c>
      <c r="L102" s="176" t="s">
        <v>45</v>
      </c>
      <c r="M102" s="176"/>
      <c r="N102" s="178"/>
    </row>
    <row r="103" spans="1:14" x14ac:dyDescent="0.25">
      <c r="A103" s="195">
        <v>44760</v>
      </c>
      <c r="B103" s="176" t="s">
        <v>125</v>
      </c>
      <c r="C103" s="176" t="s">
        <v>125</v>
      </c>
      <c r="D103" s="176" t="s">
        <v>122</v>
      </c>
      <c r="E103" s="427">
        <v>5000</v>
      </c>
      <c r="F103" s="427"/>
      <c r="G103" s="335">
        <f t="shared" si="4"/>
        <v>0</v>
      </c>
      <c r="H103" s="605" t="s">
        <v>124</v>
      </c>
      <c r="I103" s="176" t="s">
        <v>18</v>
      </c>
      <c r="J103" s="454" t="s">
        <v>265</v>
      </c>
      <c r="K103" s="431" t="s">
        <v>64</v>
      </c>
      <c r="L103" s="176" t="s">
        <v>45</v>
      </c>
      <c r="M103" s="176"/>
      <c r="N103" s="178"/>
    </row>
    <row r="104" spans="1:14" x14ac:dyDescent="0.25">
      <c r="A104" s="568">
        <v>44760</v>
      </c>
      <c r="B104" s="574" t="s">
        <v>116</v>
      </c>
      <c r="C104" s="574" t="s">
        <v>49</v>
      </c>
      <c r="D104" s="599" t="s">
        <v>122</v>
      </c>
      <c r="E104" s="609"/>
      <c r="F104" s="609">
        <v>45000</v>
      </c>
      <c r="G104" s="572">
        <f t="shared" si="4"/>
        <v>45000</v>
      </c>
      <c r="H104" s="606" t="s">
        <v>124</v>
      </c>
      <c r="I104" s="574" t="s">
        <v>18</v>
      </c>
      <c r="J104" s="575" t="s">
        <v>269</v>
      </c>
      <c r="K104" s="569" t="s">
        <v>64</v>
      </c>
      <c r="L104" s="574" t="s">
        <v>45</v>
      </c>
      <c r="M104" s="574"/>
      <c r="N104" s="582"/>
    </row>
    <row r="105" spans="1:14" x14ac:dyDescent="0.25">
      <c r="A105" s="195">
        <v>44760</v>
      </c>
      <c r="B105" s="176" t="s">
        <v>126</v>
      </c>
      <c r="C105" s="176" t="s">
        <v>127</v>
      </c>
      <c r="D105" s="188" t="s">
        <v>122</v>
      </c>
      <c r="E105" s="427">
        <v>20000</v>
      </c>
      <c r="F105" s="427"/>
      <c r="G105" s="335">
        <f t="shared" si="4"/>
        <v>25000</v>
      </c>
      <c r="H105" s="605" t="s">
        <v>124</v>
      </c>
      <c r="I105" s="176" t="s">
        <v>18</v>
      </c>
      <c r="J105" s="454" t="s">
        <v>269</v>
      </c>
      <c r="K105" s="431" t="s">
        <v>64</v>
      </c>
      <c r="L105" s="176" t="s">
        <v>45</v>
      </c>
      <c r="M105" s="176"/>
      <c r="N105" s="178" t="s">
        <v>270</v>
      </c>
    </row>
    <row r="106" spans="1:14" x14ac:dyDescent="0.25">
      <c r="A106" s="195">
        <v>44760</v>
      </c>
      <c r="B106" s="176" t="s">
        <v>126</v>
      </c>
      <c r="C106" s="176" t="s">
        <v>127</v>
      </c>
      <c r="D106" s="188" t="s">
        <v>122</v>
      </c>
      <c r="E106" s="427">
        <v>5000</v>
      </c>
      <c r="F106" s="427"/>
      <c r="G106" s="335">
        <f t="shared" si="4"/>
        <v>20000</v>
      </c>
      <c r="H106" s="605" t="s">
        <v>124</v>
      </c>
      <c r="I106" s="176" t="s">
        <v>18</v>
      </c>
      <c r="J106" s="454" t="s">
        <v>269</v>
      </c>
      <c r="K106" s="431" t="s">
        <v>64</v>
      </c>
      <c r="L106" s="176" t="s">
        <v>45</v>
      </c>
      <c r="M106" s="176"/>
      <c r="N106" s="178" t="s">
        <v>267</v>
      </c>
    </row>
    <row r="107" spans="1:14" x14ac:dyDescent="0.25">
      <c r="A107" s="195">
        <v>44760</v>
      </c>
      <c r="B107" s="176" t="s">
        <v>126</v>
      </c>
      <c r="C107" s="176" t="s">
        <v>127</v>
      </c>
      <c r="D107" s="188" t="s">
        <v>122</v>
      </c>
      <c r="E107" s="427">
        <v>20000</v>
      </c>
      <c r="F107" s="427"/>
      <c r="G107" s="335">
        <f t="shared" si="4"/>
        <v>0</v>
      </c>
      <c r="H107" s="605" t="s">
        <v>124</v>
      </c>
      <c r="I107" s="176" t="s">
        <v>18</v>
      </c>
      <c r="J107" s="454" t="s">
        <v>269</v>
      </c>
      <c r="K107" s="431" t="s">
        <v>64</v>
      </c>
      <c r="L107" s="176" t="s">
        <v>45</v>
      </c>
      <c r="M107" s="176"/>
      <c r="N107" s="178" t="s">
        <v>271</v>
      </c>
    </row>
    <row r="108" spans="1:14" x14ac:dyDescent="0.25">
      <c r="A108" s="568">
        <v>44761</v>
      </c>
      <c r="B108" s="574" t="s">
        <v>116</v>
      </c>
      <c r="C108" s="574" t="s">
        <v>49</v>
      </c>
      <c r="D108" s="599" t="s">
        <v>122</v>
      </c>
      <c r="E108" s="609"/>
      <c r="F108" s="609">
        <v>62000</v>
      </c>
      <c r="G108" s="572">
        <f t="shared" si="4"/>
        <v>62000</v>
      </c>
      <c r="H108" s="606" t="s">
        <v>124</v>
      </c>
      <c r="I108" s="574" t="s">
        <v>18</v>
      </c>
      <c r="J108" s="575" t="s">
        <v>272</v>
      </c>
      <c r="K108" s="569" t="s">
        <v>64</v>
      </c>
      <c r="L108" s="574" t="s">
        <v>45</v>
      </c>
      <c r="M108" s="574"/>
      <c r="N108" s="582"/>
    </row>
    <row r="109" spans="1:14" x14ac:dyDescent="0.25">
      <c r="A109" s="195">
        <v>44761</v>
      </c>
      <c r="B109" s="176" t="s">
        <v>126</v>
      </c>
      <c r="C109" s="176" t="s">
        <v>127</v>
      </c>
      <c r="D109" s="188" t="s">
        <v>122</v>
      </c>
      <c r="E109" s="427">
        <v>8000</v>
      </c>
      <c r="F109" s="427"/>
      <c r="G109" s="335">
        <f t="shared" si="4"/>
        <v>54000</v>
      </c>
      <c r="H109" s="605" t="s">
        <v>124</v>
      </c>
      <c r="I109" s="176" t="s">
        <v>18</v>
      </c>
      <c r="J109" s="454" t="s">
        <v>272</v>
      </c>
      <c r="K109" s="431" t="s">
        <v>64</v>
      </c>
      <c r="L109" s="176" t="s">
        <v>45</v>
      </c>
      <c r="M109" s="176"/>
      <c r="N109" s="178" t="s">
        <v>130</v>
      </c>
    </row>
    <row r="110" spans="1:14" x14ac:dyDescent="0.25">
      <c r="A110" s="195">
        <v>44761</v>
      </c>
      <c r="B110" s="176" t="s">
        <v>126</v>
      </c>
      <c r="C110" s="176" t="s">
        <v>127</v>
      </c>
      <c r="D110" s="188" t="s">
        <v>122</v>
      </c>
      <c r="E110" s="427">
        <v>6000</v>
      </c>
      <c r="F110" s="427"/>
      <c r="G110" s="335">
        <f t="shared" si="4"/>
        <v>48000</v>
      </c>
      <c r="H110" s="605" t="s">
        <v>124</v>
      </c>
      <c r="I110" s="176" t="s">
        <v>18</v>
      </c>
      <c r="J110" s="454" t="s">
        <v>272</v>
      </c>
      <c r="K110" s="431" t="s">
        <v>64</v>
      </c>
      <c r="L110" s="176" t="s">
        <v>45</v>
      </c>
      <c r="M110" s="176"/>
      <c r="N110" s="178" t="s">
        <v>273</v>
      </c>
    </row>
    <row r="111" spans="1:14" x14ac:dyDescent="0.25">
      <c r="A111" s="195">
        <v>44761</v>
      </c>
      <c r="B111" s="176" t="s">
        <v>126</v>
      </c>
      <c r="C111" s="176" t="s">
        <v>127</v>
      </c>
      <c r="D111" s="188" t="s">
        <v>122</v>
      </c>
      <c r="E111" s="427">
        <v>13000</v>
      </c>
      <c r="F111" s="427"/>
      <c r="G111" s="335">
        <f t="shared" si="4"/>
        <v>35000</v>
      </c>
      <c r="H111" s="605" t="s">
        <v>124</v>
      </c>
      <c r="I111" s="176" t="s">
        <v>18</v>
      </c>
      <c r="J111" s="454" t="s">
        <v>272</v>
      </c>
      <c r="K111" s="431" t="s">
        <v>64</v>
      </c>
      <c r="L111" s="176" t="s">
        <v>45</v>
      </c>
      <c r="M111" s="176"/>
      <c r="N111" s="178" t="s">
        <v>274</v>
      </c>
    </row>
    <row r="112" spans="1:14" x14ac:dyDescent="0.25">
      <c r="A112" s="195">
        <v>44761</v>
      </c>
      <c r="B112" s="176" t="s">
        <v>126</v>
      </c>
      <c r="C112" s="176" t="s">
        <v>127</v>
      </c>
      <c r="D112" s="188" t="s">
        <v>122</v>
      </c>
      <c r="E112" s="427">
        <v>15000</v>
      </c>
      <c r="F112" s="427"/>
      <c r="G112" s="335">
        <f t="shared" si="4"/>
        <v>20000</v>
      </c>
      <c r="H112" s="605" t="s">
        <v>124</v>
      </c>
      <c r="I112" s="176" t="s">
        <v>18</v>
      </c>
      <c r="J112" s="454" t="s">
        <v>272</v>
      </c>
      <c r="K112" s="431" t="s">
        <v>64</v>
      </c>
      <c r="L112" s="176" t="s">
        <v>45</v>
      </c>
      <c r="M112" s="176"/>
      <c r="N112" s="178" t="s">
        <v>275</v>
      </c>
    </row>
    <row r="113" spans="1:14" x14ac:dyDescent="0.25">
      <c r="A113" s="195">
        <v>44761</v>
      </c>
      <c r="B113" s="176" t="s">
        <v>126</v>
      </c>
      <c r="C113" s="176" t="s">
        <v>127</v>
      </c>
      <c r="D113" s="188" t="s">
        <v>122</v>
      </c>
      <c r="E113" s="427">
        <v>10000</v>
      </c>
      <c r="F113" s="427"/>
      <c r="G113" s="335">
        <f t="shared" si="4"/>
        <v>10000</v>
      </c>
      <c r="H113" s="605" t="s">
        <v>124</v>
      </c>
      <c r="I113" s="176" t="s">
        <v>18</v>
      </c>
      <c r="J113" s="454" t="s">
        <v>272</v>
      </c>
      <c r="K113" s="431" t="s">
        <v>64</v>
      </c>
      <c r="L113" s="176" t="s">
        <v>45</v>
      </c>
      <c r="M113" s="176"/>
      <c r="N113" s="178" t="s">
        <v>276</v>
      </c>
    </row>
    <row r="114" spans="1:14" x14ac:dyDescent="0.25">
      <c r="A114" s="195">
        <v>44761</v>
      </c>
      <c r="B114" s="176" t="s">
        <v>125</v>
      </c>
      <c r="C114" s="176" t="s">
        <v>125</v>
      </c>
      <c r="D114" s="188" t="s">
        <v>122</v>
      </c>
      <c r="E114" s="427">
        <v>5000</v>
      </c>
      <c r="F114" s="427"/>
      <c r="G114" s="335">
        <f t="shared" si="4"/>
        <v>5000</v>
      </c>
      <c r="H114" s="605" t="s">
        <v>124</v>
      </c>
      <c r="I114" s="176" t="s">
        <v>18</v>
      </c>
      <c r="J114" s="454" t="s">
        <v>272</v>
      </c>
      <c r="K114" s="431" t="s">
        <v>64</v>
      </c>
      <c r="L114" s="176" t="s">
        <v>45</v>
      </c>
      <c r="M114" s="176"/>
      <c r="N114" s="178"/>
    </row>
    <row r="115" spans="1:14" x14ac:dyDescent="0.25">
      <c r="A115" s="195">
        <v>44761</v>
      </c>
      <c r="B115" s="176" t="s">
        <v>125</v>
      </c>
      <c r="C115" s="176" t="s">
        <v>125</v>
      </c>
      <c r="D115" s="188" t="s">
        <v>122</v>
      </c>
      <c r="E115" s="427">
        <v>5000</v>
      </c>
      <c r="F115" s="427"/>
      <c r="G115" s="335">
        <f t="shared" si="4"/>
        <v>0</v>
      </c>
      <c r="H115" s="605" t="s">
        <v>124</v>
      </c>
      <c r="I115" s="176" t="s">
        <v>18</v>
      </c>
      <c r="J115" s="454" t="s">
        <v>295</v>
      </c>
      <c r="K115" s="431" t="s">
        <v>64</v>
      </c>
      <c r="L115" s="176" t="s">
        <v>45</v>
      </c>
      <c r="M115" s="176"/>
      <c r="N115" s="178"/>
    </row>
    <row r="116" spans="1:14" x14ac:dyDescent="0.25">
      <c r="A116" s="568">
        <v>44762</v>
      </c>
      <c r="B116" s="574" t="s">
        <v>116</v>
      </c>
      <c r="C116" s="574" t="s">
        <v>49</v>
      </c>
      <c r="D116" s="599" t="s">
        <v>122</v>
      </c>
      <c r="E116" s="609"/>
      <c r="F116" s="609">
        <v>66000</v>
      </c>
      <c r="G116" s="572">
        <f t="shared" si="4"/>
        <v>66000</v>
      </c>
      <c r="H116" s="606" t="s">
        <v>124</v>
      </c>
      <c r="I116" s="574" t="s">
        <v>18</v>
      </c>
      <c r="J116" s="575" t="s">
        <v>295</v>
      </c>
      <c r="K116" s="569" t="s">
        <v>64</v>
      </c>
      <c r="L116" s="574" t="s">
        <v>45</v>
      </c>
      <c r="M116" s="574"/>
      <c r="N116" s="582"/>
    </row>
    <row r="117" spans="1:14" x14ac:dyDescent="0.25">
      <c r="A117" s="195">
        <v>44762</v>
      </c>
      <c r="B117" s="176" t="s">
        <v>126</v>
      </c>
      <c r="C117" s="176" t="s">
        <v>127</v>
      </c>
      <c r="D117" s="188" t="s">
        <v>122</v>
      </c>
      <c r="E117" s="427">
        <v>8000</v>
      </c>
      <c r="F117" s="427"/>
      <c r="G117" s="335">
        <f t="shared" si="4"/>
        <v>58000</v>
      </c>
      <c r="H117" s="605" t="s">
        <v>124</v>
      </c>
      <c r="I117" s="176" t="s">
        <v>18</v>
      </c>
      <c r="J117" s="454" t="s">
        <v>295</v>
      </c>
      <c r="K117" s="431" t="s">
        <v>64</v>
      </c>
      <c r="L117" s="176" t="s">
        <v>45</v>
      </c>
      <c r="M117" s="176"/>
      <c r="N117" s="178" t="s">
        <v>130</v>
      </c>
    </row>
    <row r="118" spans="1:14" x14ac:dyDescent="0.25">
      <c r="A118" s="195">
        <v>44762</v>
      </c>
      <c r="B118" s="176" t="s">
        <v>126</v>
      </c>
      <c r="C118" s="176" t="s">
        <v>127</v>
      </c>
      <c r="D118" s="188" t="s">
        <v>122</v>
      </c>
      <c r="E118" s="427">
        <v>20000</v>
      </c>
      <c r="F118" s="427"/>
      <c r="G118" s="335">
        <f t="shared" si="4"/>
        <v>38000</v>
      </c>
      <c r="H118" s="605" t="s">
        <v>124</v>
      </c>
      <c r="I118" s="176" t="s">
        <v>18</v>
      </c>
      <c r="J118" s="454" t="s">
        <v>295</v>
      </c>
      <c r="K118" s="431" t="s">
        <v>64</v>
      </c>
      <c r="L118" s="176" t="s">
        <v>45</v>
      </c>
      <c r="M118" s="176"/>
      <c r="N118" s="178" t="s">
        <v>296</v>
      </c>
    </row>
    <row r="119" spans="1:14" x14ac:dyDescent="0.25">
      <c r="A119" s="195">
        <v>44762</v>
      </c>
      <c r="B119" s="176" t="s">
        <v>126</v>
      </c>
      <c r="C119" s="176" t="s">
        <v>127</v>
      </c>
      <c r="D119" s="188" t="s">
        <v>122</v>
      </c>
      <c r="E119" s="427">
        <v>10000</v>
      </c>
      <c r="F119" s="427"/>
      <c r="G119" s="335">
        <f t="shared" si="4"/>
        <v>28000</v>
      </c>
      <c r="H119" s="605" t="s">
        <v>124</v>
      </c>
      <c r="I119" s="176" t="s">
        <v>18</v>
      </c>
      <c r="J119" s="454" t="s">
        <v>295</v>
      </c>
      <c r="K119" s="431" t="s">
        <v>64</v>
      </c>
      <c r="L119" s="176" t="s">
        <v>45</v>
      </c>
      <c r="M119" s="176"/>
      <c r="N119" s="178" t="s">
        <v>297</v>
      </c>
    </row>
    <row r="120" spans="1:14" x14ac:dyDescent="0.25">
      <c r="A120" s="195">
        <v>44762</v>
      </c>
      <c r="B120" s="176" t="s">
        <v>126</v>
      </c>
      <c r="C120" s="176" t="s">
        <v>127</v>
      </c>
      <c r="D120" s="188" t="s">
        <v>122</v>
      </c>
      <c r="E120" s="427">
        <v>10000</v>
      </c>
      <c r="F120" s="427"/>
      <c r="G120" s="335">
        <f t="shared" si="4"/>
        <v>18000</v>
      </c>
      <c r="H120" s="605" t="s">
        <v>124</v>
      </c>
      <c r="I120" s="176" t="s">
        <v>18</v>
      </c>
      <c r="J120" s="454" t="s">
        <v>295</v>
      </c>
      <c r="K120" s="431" t="s">
        <v>64</v>
      </c>
      <c r="L120" s="176" t="s">
        <v>45</v>
      </c>
      <c r="M120" s="176"/>
      <c r="N120" s="178" t="s">
        <v>298</v>
      </c>
    </row>
    <row r="121" spans="1:14" x14ac:dyDescent="0.25">
      <c r="A121" s="195">
        <v>44762</v>
      </c>
      <c r="B121" s="176" t="s">
        <v>126</v>
      </c>
      <c r="C121" s="176" t="s">
        <v>127</v>
      </c>
      <c r="D121" s="188" t="s">
        <v>122</v>
      </c>
      <c r="E121" s="427">
        <v>8000</v>
      </c>
      <c r="F121" s="427"/>
      <c r="G121" s="335">
        <f t="shared" si="4"/>
        <v>10000</v>
      </c>
      <c r="H121" s="605" t="s">
        <v>124</v>
      </c>
      <c r="I121" s="176" t="s">
        <v>18</v>
      </c>
      <c r="J121" s="454" t="s">
        <v>295</v>
      </c>
      <c r="K121" s="431" t="s">
        <v>64</v>
      </c>
      <c r="L121" s="176" t="s">
        <v>45</v>
      </c>
      <c r="M121" s="176"/>
      <c r="N121" s="178" t="s">
        <v>299</v>
      </c>
    </row>
    <row r="122" spans="1:14" x14ac:dyDescent="0.25">
      <c r="A122" s="195">
        <v>44762</v>
      </c>
      <c r="B122" s="176" t="s">
        <v>125</v>
      </c>
      <c r="C122" s="176" t="s">
        <v>125</v>
      </c>
      <c r="D122" s="188" t="s">
        <v>122</v>
      </c>
      <c r="E122" s="427">
        <v>6000</v>
      </c>
      <c r="F122" s="427"/>
      <c r="G122" s="335">
        <f t="shared" si="4"/>
        <v>4000</v>
      </c>
      <c r="H122" s="605" t="s">
        <v>124</v>
      </c>
      <c r="I122" s="176" t="s">
        <v>18</v>
      </c>
      <c r="J122" s="454" t="s">
        <v>295</v>
      </c>
      <c r="K122" s="431" t="s">
        <v>64</v>
      </c>
      <c r="L122" s="176" t="s">
        <v>45</v>
      </c>
      <c r="M122" s="176"/>
      <c r="N122" s="178"/>
    </row>
    <row r="123" spans="1:14" x14ac:dyDescent="0.25">
      <c r="A123" s="195">
        <v>44762</v>
      </c>
      <c r="B123" s="176" t="s">
        <v>125</v>
      </c>
      <c r="C123" s="176" t="s">
        <v>125</v>
      </c>
      <c r="D123" s="188" t="s">
        <v>122</v>
      </c>
      <c r="E123" s="427">
        <v>4000</v>
      </c>
      <c r="F123" s="427"/>
      <c r="G123" s="335">
        <f t="shared" si="4"/>
        <v>0</v>
      </c>
      <c r="H123" s="605" t="s">
        <v>124</v>
      </c>
      <c r="I123" s="176" t="s">
        <v>18</v>
      </c>
      <c r="J123" s="454" t="s">
        <v>295</v>
      </c>
      <c r="K123" s="431" t="s">
        <v>64</v>
      </c>
      <c r="L123" s="176" t="s">
        <v>45</v>
      </c>
      <c r="M123" s="176"/>
      <c r="N123" s="178"/>
    </row>
    <row r="124" spans="1:14" x14ac:dyDescent="0.25">
      <c r="A124" s="568">
        <v>44763</v>
      </c>
      <c r="B124" s="574" t="s">
        <v>116</v>
      </c>
      <c r="C124" s="574" t="s">
        <v>49</v>
      </c>
      <c r="D124" s="599" t="s">
        <v>122</v>
      </c>
      <c r="E124" s="609"/>
      <c r="F124" s="609">
        <v>74000</v>
      </c>
      <c r="G124" s="572">
        <f t="shared" si="4"/>
        <v>74000</v>
      </c>
      <c r="H124" s="606" t="s">
        <v>124</v>
      </c>
      <c r="I124" s="574" t="s">
        <v>18</v>
      </c>
      <c r="J124" s="575" t="s">
        <v>306</v>
      </c>
      <c r="K124" s="569" t="s">
        <v>64</v>
      </c>
      <c r="L124" s="574" t="s">
        <v>45</v>
      </c>
      <c r="M124" s="574"/>
      <c r="N124" s="582"/>
    </row>
    <row r="125" spans="1:14" x14ac:dyDescent="0.25">
      <c r="A125" s="195">
        <v>44763</v>
      </c>
      <c r="B125" s="176" t="s">
        <v>126</v>
      </c>
      <c r="C125" s="176" t="s">
        <v>127</v>
      </c>
      <c r="D125" s="188" t="s">
        <v>122</v>
      </c>
      <c r="E125" s="427">
        <v>8000</v>
      </c>
      <c r="F125" s="427"/>
      <c r="G125" s="335">
        <f t="shared" si="4"/>
        <v>66000</v>
      </c>
      <c r="H125" s="605" t="s">
        <v>124</v>
      </c>
      <c r="I125" s="176" t="s">
        <v>18</v>
      </c>
      <c r="J125" s="454" t="s">
        <v>306</v>
      </c>
      <c r="K125" s="431" t="s">
        <v>64</v>
      </c>
      <c r="L125" s="176" t="s">
        <v>45</v>
      </c>
      <c r="M125" s="176"/>
      <c r="N125" s="178" t="s">
        <v>130</v>
      </c>
    </row>
    <row r="126" spans="1:14" x14ac:dyDescent="0.25">
      <c r="A126" s="195">
        <v>44763</v>
      </c>
      <c r="B126" s="176" t="s">
        <v>126</v>
      </c>
      <c r="C126" s="176" t="s">
        <v>127</v>
      </c>
      <c r="D126" s="188" t="s">
        <v>122</v>
      </c>
      <c r="E126" s="427">
        <v>18000</v>
      </c>
      <c r="F126" s="427"/>
      <c r="G126" s="335">
        <f t="shared" si="4"/>
        <v>48000</v>
      </c>
      <c r="H126" s="605" t="s">
        <v>124</v>
      </c>
      <c r="I126" s="176" t="s">
        <v>18</v>
      </c>
      <c r="J126" s="454" t="s">
        <v>306</v>
      </c>
      <c r="K126" s="431" t="s">
        <v>64</v>
      </c>
      <c r="L126" s="176" t="s">
        <v>45</v>
      </c>
      <c r="M126" s="176"/>
      <c r="N126" s="178" t="s">
        <v>309</v>
      </c>
    </row>
    <row r="127" spans="1:14" x14ac:dyDescent="0.25">
      <c r="A127" s="195">
        <v>44763</v>
      </c>
      <c r="B127" s="176" t="s">
        <v>126</v>
      </c>
      <c r="C127" s="176" t="s">
        <v>127</v>
      </c>
      <c r="D127" s="188" t="s">
        <v>122</v>
      </c>
      <c r="E127" s="427">
        <v>5000</v>
      </c>
      <c r="F127" s="427"/>
      <c r="G127" s="335">
        <f t="shared" si="4"/>
        <v>43000</v>
      </c>
      <c r="H127" s="605" t="s">
        <v>124</v>
      </c>
      <c r="I127" s="176" t="s">
        <v>18</v>
      </c>
      <c r="J127" s="454" t="s">
        <v>306</v>
      </c>
      <c r="K127" s="431" t="s">
        <v>64</v>
      </c>
      <c r="L127" s="176" t="s">
        <v>45</v>
      </c>
      <c r="M127" s="176"/>
      <c r="N127" s="178" t="s">
        <v>312</v>
      </c>
    </row>
    <row r="128" spans="1:14" x14ac:dyDescent="0.25">
      <c r="A128" s="195">
        <v>44763</v>
      </c>
      <c r="B128" s="176" t="s">
        <v>126</v>
      </c>
      <c r="C128" s="176" t="s">
        <v>127</v>
      </c>
      <c r="D128" s="188" t="s">
        <v>122</v>
      </c>
      <c r="E128" s="427">
        <v>20000</v>
      </c>
      <c r="F128" s="427"/>
      <c r="G128" s="335">
        <f t="shared" si="4"/>
        <v>23000</v>
      </c>
      <c r="H128" s="605" t="s">
        <v>124</v>
      </c>
      <c r="I128" s="176" t="s">
        <v>18</v>
      </c>
      <c r="J128" s="454" t="s">
        <v>306</v>
      </c>
      <c r="K128" s="431" t="s">
        <v>64</v>
      </c>
      <c r="L128" s="176" t="s">
        <v>45</v>
      </c>
      <c r="M128" s="176"/>
      <c r="N128" s="178" t="s">
        <v>313</v>
      </c>
    </row>
    <row r="129" spans="1:14" x14ac:dyDescent="0.25">
      <c r="A129" s="195">
        <v>44763</v>
      </c>
      <c r="B129" s="176" t="s">
        <v>126</v>
      </c>
      <c r="C129" s="176" t="s">
        <v>127</v>
      </c>
      <c r="D129" s="188" t="s">
        <v>122</v>
      </c>
      <c r="E129" s="427">
        <v>10000</v>
      </c>
      <c r="F129" s="427"/>
      <c r="G129" s="335">
        <f t="shared" si="4"/>
        <v>13000</v>
      </c>
      <c r="H129" s="605" t="s">
        <v>124</v>
      </c>
      <c r="I129" s="176" t="s">
        <v>18</v>
      </c>
      <c r="J129" s="454" t="s">
        <v>306</v>
      </c>
      <c r="K129" s="431" t="s">
        <v>64</v>
      </c>
      <c r="L129" s="176" t="s">
        <v>45</v>
      </c>
      <c r="M129" s="176"/>
      <c r="N129" s="178" t="s">
        <v>310</v>
      </c>
    </row>
    <row r="130" spans="1:14" x14ac:dyDescent="0.25">
      <c r="A130" s="195">
        <v>44763</v>
      </c>
      <c r="B130" s="176" t="s">
        <v>126</v>
      </c>
      <c r="C130" s="176" t="s">
        <v>127</v>
      </c>
      <c r="D130" s="188" t="s">
        <v>122</v>
      </c>
      <c r="E130" s="427">
        <v>8000</v>
      </c>
      <c r="F130" s="427"/>
      <c r="G130" s="335">
        <f t="shared" si="4"/>
        <v>5000</v>
      </c>
      <c r="H130" s="605" t="s">
        <v>124</v>
      </c>
      <c r="I130" s="176" t="s">
        <v>18</v>
      </c>
      <c r="J130" s="454" t="s">
        <v>306</v>
      </c>
      <c r="K130" s="431" t="s">
        <v>64</v>
      </c>
      <c r="L130" s="176" t="s">
        <v>45</v>
      </c>
      <c r="M130" s="176"/>
      <c r="N130" s="178" t="s">
        <v>311</v>
      </c>
    </row>
    <row r="131" spans="1:14" x14ac:dyDescent="0.25">
      <c r="A131" s="195">
        <v>44763</v>
      </c>
      <c r="B131" s="176" t="s">
        <v>125</v>
      </c>
      <c r="C131" s="176" t="s">
        <v>125</v>
      </c>
      <c r="D131" s="188" t="s">
        <v>122</v>
      </c>
      <c r="E131" s="427">
        <v>5000</v>
      </c>
      <c r="F131" s="427"/>
      <c r="G131" s="335">
        <f t="shared" si="4"/>
        <v>0</v>
      </c>
      <c r="H131" s="605" t="s">
        <v>124</v>
      </c>
      <c r="I131" s="176" t="s">
        <v>18</v>
      </c>
      <c r="J131" s="454" t="s">
        <v>306</v>
      </c>
      <c r="K131" s="431" t="s">
        <v>64</v>
      </c>
      <c r="L131" s="176" t="s">
        <v>45</v>
      </c>
      <c r="M131" s="176"/>
      <c r="N131" s="178"/>
    </row>
    <row r="132" spans="1:14" x14ac:dyDescent="0.25">
      <c r="A132" s="195">
        <v>44763</v>
      </c>
      <c r="B132" s="176" t="s">
        <v>125</v>
      </c>
      <c r="C132" s="176" t="s">
        <v>125</v>
      </c>
      <c r="D132" s="188" t="s">
        <v>122</v>
      </c>
      <c r="E132" s="427">
        <v>5000</v>
      </c>
      <c r="F132" s="427"/>
      <c r="G132" s="335">
        <f t="shared" si="4"/>
        <v>-5000</v>
      </c>
      <c r="H132" s="605" t="s">
        <v>124</v>
      </c>
      <c r="I132" s="176" t="s">
        <v>18</v>
      </c>
      <c r="J132" s="454" t="s">
        <v>306</v>
      </c>
      <c r="K132" s="431" t="s">
        <v>64</v>
      </c>
      <c r="L132" s="176" t="s">
        <v>45</v>
      </c>
      <c r="M132" s="176"/>
      <c r="N132" s="178"/>
    </row>
    <row r="133" spans="1:14" x14ac:dyDescent="0.25">
      <c r="A133" s="195">
        <v>44764</v>
      </c>
      <c r="B133" s="176" t="s">
        <v>212</v>
      </c>
      <c r="C133" s="176" t="s">
        <v>49</v>
      </c>
      <c r="D133" s="188" t="s">
        <v>122</v>
      </c>
      <c r="E133" s="427"/>
      <c r="F133" s="427">
        <v>5000</v>
      </c>
      <c r="G133" s="335">
        <f t="shared" ref="G133:G194" si="5">G132-E133+F133</f>
        <v>0</v>
      </c>
      <c r="H133" s="605" t="s">
        <v>124</v>
      </c>
      <c r="I133" s="176" t="s">
        <v>18</v>
      </c>
      <c r="J133" s="454" t="s">
        <v>306</v>
      </c>
      <c r="K133" s="431" t="s">
        <v>64</v>
      </c>
      <c r="L133" s="176" t="s">
        <v>45</v>
      </c>
      <c r="M133" s="176"/>
      <c r="N133" s="178"/>
    </row>
    <row r="134" spans="1:14" x14ac:dyDescent="0.25">
      <c r="A134" s="568">
        <v>44764</v>
      </c>
      <c r="B134" s="574" t="s">
        <v>116</v>
      </c>
      <c r="C134" s="574" t="s">
        <v>49</v>
      </c>
      <c r="D134" s="599" t="s">
        <v>122</v>
      </c>
      <c r="E134" s="609"/>
      <c r="F134" s="609">
        <v>71000</v>
      </c>
      <c r="G134" s="572">
        <f t="shared" si="5"/>
        <v>71000</v>
      </c>
      <c r="H134" s="606" t="s">
        <v>124</v>
      </c>
      <c r="I134" s="574" t="s">
        <v>18</v>
      </c>
      <c r="J134" s="575" t="s">
        <v>308</v>
      </c>
      <c r="K134" s="569" t="s">
        <v>64</v>
      </c>
      <c r="L134" s="574" t="s">
        <v>45</v>
      </c>
      <c r="M134" s="574"/>
      <c r="N134" s="582"/>
    </row>
    <row r="135" spans="1:14" x14ac:dyDescent="0.25">
      <c r="A135" s="195">
        <v>44764</v>
      </c>
      <c r="B135" s="176" t="s">
        <v>126</v>
      </c>
      <c r="C135" s="176" t="s">
        <v>127</v>
      </c>
      <c r="D135" s="188" t="s">
        <v>122</v>
      </c>
      <c r="E135" s="427">
        <v>8000</v>
      </c>
      <c r="F135" s="427"/>
      <c r="G135" s="335">
        <f t="shared" si="5"/>
        <v>63000</v>
      </c>
      <c r="H135" s="605" t="s">
        <v>124</v>
      </c>
      <c r="I135" s="176" t="s">
        <v>18</v>
      </c>
      <c r="J135" s="454" t="s">
        <v>308</v>
      </c>
      <c r="K135" s="431" t="s">
        <v>64</v>
      </c>
      <c r="L135" s="176" t="s">
        <v>45</v>
      </c>
      <c r="M135" s="176"/>
      <c r="N135" s="178" t="s">
        <v>130</v>
      </c>
    </row>
    <row r="136" spans="1:14" x14ac:dyDescent="0.25">
      <c r="A136" s="195">
        <v>44764</v>
      </c>
      <c r="B136" s="176" t="s">
        <v>126</v>
      </c>
      <c r="C136" s="176" t="s">
        <v>127</v>
      </c>
      <c r="D136" s="188" t="s">
        <v>122</v>
      </c>
      <c r="E136" s="427">
        <v>18000</v>
      </c>
      <c r="F136" s="427"/>
      <c r="G136" s="335">
        <f t="shared" si="5"/>
        <v>45000</v>
      </c>
      <c r="H136" s="605" t="s">
        <v>124</v>
      </c>
      <c r="I136" s="176" t="s">
        <v>18</v>
      </c>
      <c r="J136" s="454" t="s">
        <v>308</v>
      </c>
      <c r="K136" s="431" t="s">
        <v>64</v>
      </c>
      <c r="L136" s="176" t="s">
        <v>45</v>
      </c>
      <c r="M136" s="176"/>
      <c r="N136" s="178" t="s">
        <v>325</v>
      </c>
    </row>
    <row r="137" spans="1:14" x14ac:dyDescent="0.25">
      <c r="A137" s="195">
        <v>44764</v>
      </c>
      <c r="B137" s="176" t="s">
        <v>126</v>
      </c>
      <c r="C137" s="176" t="s">
        <v>127</v>
      </c>
      <c r="D137" s="188" t="s">
        <v>122</v>
      </c>
      <c r="E137" s="427">
        <v>7000</v>
      </c>
      <c r="F137" s="427"/>
      <c r="G137" s="335">
        <f t="shared" si="5"/>
        <v>38000</v>
      </c>
      <c r="H137" s="605" t="s">
        <v>124</v>
      </c>
      <c r="I137" s="176" t="s">
        <v>18</v>
      </c>
      <c r="J137" s="454" t="s">
        <v>308</v>
      </c>
      <c r="K137" s="431" t="s">
        <v>64</v>
      </c>
      <c r="L137" s="176" t="s">
        <v>45</v>
      </c>
      <c r="M137" s="176"/>
      <c r="N137" s="178" t="s">
        <v>326</v>
      </c>
    </row>
    <row r="138" spans="1:14" x14ac:dyDescent="0.25">
      <c r="A138" s="195">
        <v>44764</v>
      </c>
      <c r="B138" s="176" t="s">
        <v>126</v>
      </c>
      <c r="C138" s="176" t="s">
        <v>127</v>
      </c>
      <c r="D138" s="188" t="s">
        <v>122</v>
      </c>
      <c r="E138" s="427">
        <v>20000</v>
      </c>
      <c r="F138" s="427"/>
      <c r="G138" s="335">
        <f t="shared" si="5"/>
        <v>18000</v>
      </c>
      <c r="H138" s="605" t="s">
        <v>124</v>
      </c>
      <c r="I138" s="176" t="s">
        <v>18</v>
      </c>
      <c r="J138" s="454" t="s">
        <v>308</v>
      </c>
      <c r="K138" s="431" t="s">
        <v>64</v>
      </c>
      <c r="L138" s="176" t="s">
        <v>45</v>
      </c>
      <c r="M138" s="176"/>
      <c r="N138" s="178" t="s">
        <v>327</v>
      </c>
    </row>
    <row r="139" spans="1:14" x14ac:dyDescent="0.25">
      <c r="A139" s="195">
        <v>44764</v>
      </c>
      <c r="B139" s="176" t="s">
        <v>126</v>
      </c>
      <c r="C139" s="176" t="s">
        <v>127</v>
      </c>
      <c r="D139" s="188" t="s">
        <v>122</v>
      </c>
      <c r="E139" s="427">
        <v>8000</v>
      </c>
      <c r="F139" s="427"/>
      <c r="G139" s="335">
        <f t="shared" si="5"/>
        <v>10000</v>
      </c>
      <c r="H139" s="605" t="s">
        <v>124</v>
      </c>
      <c r="I139" s="176" t="s">
        <v>18</v>
      </c>
      <c r="J139" s="454" t="s">
        <v>308</v>
      </c>
      <c r="K139" s="431" t="s">
        <v>64</v>
      </c>
      <c r="L139" s="176" t="s">
        <v>45</v>
      </c>
      <c r="M139" s="176"/>
      <c r="N139" s="178" t="s">
        <v>328</v>
      </c>
    </row>
    <row r="140" spans="1:14" x14ac:dyDescent="0.25">
      <c r="A140" s="195">
        <v>44764</v>
      </c>
      <c r="B140" s="176" t="s">
        <v>125</v>
      </c>
      <c r="C140" s="176" t="s">
        <v>125</v>
      </c>
      <c r="D140" s="188" t="s">
        <v>122</v>
      </c>
      <c r="E140" s="427">
        <v>5000</v>
      </c>
      <c r="F140" s="427"/>
      <c r="G140" s="335">
        <f t="shared" si="5"/>
        <v>5000</v>
      </c>
      <c r="H140" s="605" t="s">
        <v>124</v>
      </c>
      <c r="I140" s="176" t="s">
        <v>18</v>
      </c>
      <c r="J140" s="454" t="s">
        <v>308</v>
      </c>
      <c r="K140" s="431" t="s">
        <v>64</v>
      </c>
      <c r="L140" s="176" t="s">
        <v>45</v>
      </c>
      <c r="M140" s="176"/>
      <c r="N140" s="178"/>
    </row>
    <row r="141" spans="1:14" x14ac:dyDescent="0.25">
      <c r="A141" s="195">
        <v>44764</v>
      </c>
      <c r="B141" s="176" t="s">
        <v>125</v>
      </c>
      <c r="C141" s="176" t="s">
        <v>125</v>
      </c>
      <c r="D141" s="188" t="s">
        <v>122</v>
      </c>
      <c r="E141" s="427">
        <v>5000</v>
      </c>
      <c r="F141" s="427"/>
      <c r="G141" s="335">
        <f t="shared" si="5"/>
        <v>0</v>
      </c>
      <c r="H141" s="605" t="s">
        <v>124</v>
      </c>
      <c r="I141" s="176" t="s">
        <v>18</v>
      </c>
      <c r="J141" s="454" t="s">
        <v>308</v>
      </c>
      <c r="K141" s="431" t="s">
        <v>64</v>
      </c>
      <c r="L141" s="176" t="s">
        <v>45</v>
      </c>
      <c r="M141" s="176"/>
      <c r="N141" s="178"/>
    </row>
    <row r="142" spans="1:14" x14ac:dyDescent="0.25">
      <c r="A142" s="568">
        <v>44765</v>
      </c>
      <c r="B142" s="574" t="s">
        <v>116</v>
      </c>
      <c r="C142" s="574" t="s">
        <v>49</v>
      </c>
      <c r="D142" s="599" t="s">
        <v>122</v>
      </c>
      <c r="E142" s="609"/>
      <c r="F142" s="609">
        <v>50000</v>
      </c>
      <c r="G142" s="572">
        <f t="shared" si="5"/>
        <v>50000</v>
      </c>
      <c r="H142" s="606" t="s">
        <v>124</v>
      </c>
      <c r="I142" s="574" t="s">
        <v>18</v>
      </c>
      <c r="J142" s="575" t="s">
        <v>333</v>
      </c>
      <c r="K142" s="569" t="s">
        <v>64</v>
      </c>
      <c r="L142" s="574" t="s">
        <v>45</v>
      </c>
      <c r="M142" s="574"/>
      <c r="N142" s="582"/>
    </row>
    <row r="143" spans="1:14" x14ac:dyDescent="0.25">
      <c r="A143" s="195">
        <v>44765</v>
      </c>
      <c r="B143" s="176" t="s">
        <v>126</v>
      </c>
      <c r="C143" s="176" t="s">
        <v>127</v>
      </c>
      <c r="D143" s="188" t="s">
        <v>122</v>
      </c>
      <c r="E143" s="427">
        <v>18000</v>
      </c>
      <c r="F143" s="427"/>
      <c r="G143" s="335">
        <f t="shared" si="5"/>
        <v>32000</v>
      </c>
      <c r="H143" s="605" t="s">
        <v>124</v>
      </c>
      <c r="I143" s="176" t="s">
        <v>18</v>
      </c>
      <c r="J143" s="454" t="s">
        <v>333</v>
      </c>
      <c r="K143" s="431" t="s">
        <v>64</v>
      </c>
      <c r="L143" s="176" t="s">
        <v>45</v>
      </c>
      <c r="M143" s="176"/>
      <c r="N143" s="178" t="s">
        <v>334</v>
      </c>
    </row>
    <row r="144" spans="1:14" x14ac:dyDescent="0.25">
      <c r="A144" s="195">
        <v>44765</v>
      </c>
      <c r="B144" s="176" t="s">
        <v>126</v>
      </c>
      <c r="C144" s="176" t="s">
        <v>127</v>
      </c>
      <c r="D144" s="188" t="s">
        <v>122</v>
      </c>
      <c r="E144" s="427">
        <v>20000</v>
      </c>
      <c r="F144" s="427"/>
      <c r="G144" s="335">
        <f t="shared" si="5"/>
        <v>12000</v>
      </c>
      <c r="H144" s="605" t="s">
        <v>124</v>
      </c>
      <c r="I144" s="176" t="s">
        <v>18</v>
      </c>
      <c r="J144" s="454" t="s">
        <v>333</v>
      </c>
      <c r="K144" s="431" t="s">
        <v>64</v>
      </c>
      <c r="L144" s="176" t="s">
        <v>45</v>
      </c>
      <c r="M144" s="176"/>
      <c r="N144" s="178" t="s">
        <v>335</v>
      </c>
    </row>
    <row r="145" spans="1:14" x14ac:dyDescent="0.25">
      <c r="A145" s="195">
        <v>44765</v>
      </c>
      <c r="B145" s="176" t="s">
        <v>125</v>
      </c>
      <c r="C145" s="176" t="s">
        <v>125</v>
      </c>
      <c r="D145" s="188" t="s">
        <v>122</v>
      </c>
      <c r="E145" s="427">
        <v>5000</v>
      </c>
      <c r="F145" s="427"/>
      <c r="G145" s="335">
        <f t="shared" si="5"/>
        <v>7000</v>
      </c>
      <c r="H145" s="605" t="s">
        <v>124</v>
      </c>
      <c r="I145" s="176" t="s">
        <v>18</v>
      </c>
      <c r="J145" s="454" t="s">
        <v>333</v>
      </c>
      <c r="K145" s="431" t="s">
        <v>64</v>
      </c>
      <c r="L145" s="176" t="s">
        <v>45</v>
      </c>
      <c r="M145" s="176"/>
      <c r="N145" s="178"/>
    </row>
    <row r="146" spans="1:14" x14ac:dyDescent="0.25">
      <c r="A146" s="195">
        <v>44765</v>
      </c>
      <c r="B146" s="176" t="s">
        <v>125</v>
      </c>
      <c r="C146" s="176" t="s">
        <v>125</v>
      </c>
      <c r="D146" s="188" t="s">
        <v>122</v>
      </c>
      <c r="E146" s="427">
        <v>5000</v>
      </c>
      <c r="F146" s="427"/>
      <c r="G146" s="335">
        <f t="shared" si="5"/>
        <v>2000</v>
      </c>
      <c r="H146" s="605" t="s">
        <v>124</v>
      </c>
      <c r="I146" s="176" t="s">
        <v>18</v>
      </c>
      <c r="J146" s="454" t="s">
        <v>333</v>
      </c>
      <c r="K146" s="431" t="s">
        <v>64</v>
      </c>
      <c r="L146" s="176" t="s">
        <v>45</v>
      </c>
      <c r="M146" s="176"/>
      <c r="N146" s="178"/>
    </row>
    <row r="147" spans="1:14" x14ac:dyDescent="0.25">
      <c r="A147" s="195">
        <v>44767</v>
      </c>
      <c r="B147" s="176" t="s">
        <v>128</v>
      </c>
      <c r="C147" s="176" t="s">
        <v>49</v>
      </c>
      <c r="D147" s="188" t="s">
        <v>122</v>
      </c>
      <c r="E147" s="427"/>
      <c r="F147" s="427">
        <v>-2000</v>
      </c>
      <c r="G147" s="335">
        <f t="shared" si="5"/>
        <v>0</v>
      </c>
      <c r="H147" s="605" t="s">
        <v>124</v>
      </c>
      <c r="I147" s="176" t="s">
        <v>18</v>
      </c>
      <c r="J147" s="178" t="s">
        <v>333</v>
      </c>
      <c r="K147" s="431" t="s">
        <v>64</v>
      </c>
      <c r="L147" s="176" t="s">
        <v>45</v>
      </c>
      <c r="M147" s="176"/>
      <c r="N147" s="178"/>
    </row>
    <row r="148" spans="1:14" x14ac:dyDescent="0.25">
      <c r="A148" s="568">
        <v>44767</v>
      </c>
      <c r="B148" s="574" t="s">
        <v>116</v>
      </c>
      <c r="C148" s="574" t="s">
        <v>49</v>
      </c>
      <c r="D148" s="599" t="s">
        <v>122</v>
      </c>
      <c r="E148" s="609"/>
      <c r="F148" s="609">
        <v>62000</v>
      </c>
      <c r="G148" s="572">
        <f t="shared" si="5"/>
        <v>62000</v>
      </c>
      <c r="H148" s="606" t="s">
        <v>124</v>
      </c>
      <c r="I148" s="574" t="s">
        <v>18</v>
      </c>
      <c r="J148" s="582" t="s">
        <v>347</v>
      </c>
      <c r="K148" s="569" t="s">
        <v>64</v>
      </c>
      <c r="L148" s="574" t="s">
        <v>45</v>
      </c>
      <c r="M148" s="574"/>
      <c r="N148" s="582"/>
    </row>
    <row r="149" spans="1:14" x14ac:dyDescent="0.25">
      <c r="A149" s="195">
        <v>44767</v>
      </c>
      <c r="B149" s="176" t="s">
        <v>126</v>
      </c>
      <c r="C149" s="176" t="s">
        <v>127</v>
      </c>
      <c r="D149" s="188" t="s">
        <v>122</v>
      </c>
      <c r="E149" s="427">
        <v>8000</v>
      </c>
      <c r="F149" s="427"/>
      <c r="G149" s="335">
        <f t="shared" si="5"/>
        <v>54000</v>
      </c>
      <c r="H149" s="605" t="s">
        <v>124</v>
      </c>
      <c r="I149" s="176" t="s">
        <v>18</v>
      </c>
      <c r="J149" s="178" t="s">
        <v>347</v>
      </c>
      <c r="K149" s="196" t="s">
        <v>64</v>
      </c>
      <c r="L149" s="176" t="s">
        <v>45</v>
      </c>
      <c r="M149" s="176"/>
      <c r="N149" s="178" t="s">
        <v>130</v>
      </c>
    </row>
    <row r="150" spans="1:14" x14ac:dyDescent="0.25">
      <c r="A150" s="195">
        <v>44767</v>
      </c>
      <c r="B150" s="176" t="s">
        <v>126</v>
      </c>
      <c r="C150" s="176" t="s">
        <v>127</v>
      </c>
      <c r="D150" s="188" t="s">
        <v>122</v>
      </c>
      <c r="E150" s="427">
        <v>15000</v>
      </c>
      <c r="F150" s="427"/>
      <c r="G150" s="335">
        <f t="shared" si="5"/>
        <v>39000</v>
      </c>
      <c r="H150" s="605" t="s">
        <v>124</v>
      </c>
      <c r="I150" s="176" t="s">
        <v>18</v>
      </c>
      <c r="J150" s="178" t="s">
        <v>347</v>
      </c>
      <c r="K150" s="196" t="s">
        <v>64</v>
      </c>
      <c r="L150" s="176" t="s">
        <v>45</v>
      </c>
      <c r="M150" s="176"/>
      <c r="N150" s="178" t="s">
        <v>325</v>
      </c>
    </row>
    <row r="151" spans="1:14" x14ac:dyDescent="0.25">
      <c r="A151" s="195">
        <v>44767</v>
      </c>
      <c r="B151" s="176" t="s">
        <v>126</v>
      </c>
      <c r="C151" s="176" t="s">
        <v>127</v>
      </c>
      <c r="D151" s="188" t="s">
        <v>122</v>
      </c>
      <c r="E151" s="427">
        <v>15000</v>
      </c>
      <c r="F151" s="427"/>
      <c r="G151" s="335">
        <f t="shared" si="5"/>
        <v>24000</v>
      </c>
      <c r="H151" s="605" t="s">
        <v>124</v>
      </c>
      <c r="I151" s="176" t="s">
        <v>18</v>
      </c>
      <c r="J151" s="178" t="s">
        <v>347</v>
      </c>
      <c r="K151" s="196" t="s">
        <v>64</v>
      </c>
      <c r="L151" s="176" t="s">
        <v>45</v>
      </c>
      <c r="M151" s="176"/>
      <c r="N151" s="178" t="s">
        <v>348</v>
      </c>
    </row>
    <row r="152" spans="1:14" x14ac:dyDescent="0.25">
      <c r="A152" s="195">
        <v>44767</v>
      </c>
      <c r="B152" s="176" t="s">
        <v>126</v>
      </c>
      <c r="C152" s="176" t="s">
        <v>127</v>
      </c>
      <c r="D152" s="188" t="s">
        <v>122</v>
      </c>
      <c r="E152" s="427">
        <v>5000</v>
      </c>
      <c r="F152" s="427"/>
      <c r="G152" s="335">
        <f t="shared" si="5"/>
        <v>19000</v>
      </c>
      <c r="H152" s="605" t="s">
        <v>124</v>
      </c>
      <c r="I152" s="176" t="s">
        <v>18</v>
      </c>
      <c r="J152" s="178" t="s">
        <v>347</v>
      </c>
      <c r="K152" s="196" t="s">
        <v>64</v>
      </c>
      <c r="L152" s="176" t="s">
        <v>45</v>
      </c>
      <c r="M152" s="176"/>
      <c r="N152" s="178" t="s">
        <v>349</v>
      </c>
    </row>
    <row r="153" spans="1:14" x14ac:dyDescent="0.25">
      <c r="A153" s="195">
        <v>44767</v>
      </c>
      <c r="B153" s="176" t="s">
        <v>126</v>
      </c>
      <c r="C153" s="176" t="s">
        <v>127</v>
      </c>
      <c r="D153" s="188" t="s">
        <v>122</v>
      </c>
      <c r="E153" s="427">
        <v>10000</v>
      </c>
      <c r="F153" s="427"/>
      <c r="G153" s="335">
        <f t="shared" si="5"/>
        <v>9000</v>
      </c>
      <c r="H153" s="605" t="s">
        <v>124</v>
      </c>
      <c r="I153" s="176" t="s">
        <v>18</v>
      </c>
      <c r="J153" s="178" t="s">
        <v>347</v>
      </c>
      <c r="K153" s="196" t="s">
        <v>64</v>
      </c>
      <c r="L153" s="176" t="s">
        <v>45</v>
      </c>
      <c r="M153" s="176"/>
      <c r="N153" s="178" t="s">
        <v>258</v>
      </c>
    </row>
    <row r="154" spans="1:14" x14ac:dyDescent="0.25">
      <c r="A154" s="195">
        <v>44767</v>
      </c>
      <c r="B154" s="176" t="s">
        <v>125</v>
      </c>
      <c r="C154" s="176" t="s">
        <v>125</v>
      </c>
      <c r="D154" s="188" t="s">
        <v>122</v>
      </c>
      <c r="E154" s="427">
        <v>10000</v>
      </c>
      <c r="F154" s="427"/>
      <c r="G154" s="335">
        <f t="shared" si="5"/>
        <v>-1000</v>
      </c>
      <c r="H154" s="605" t="s">
        <v>124</v>
      </c>
      <c r="I154" s="176" t="s">
        <v>18</v>
      </c>
      <c r="J154" s="178" t="s">
        <v>347</v>
      </c>
      <c r="K154" s="196" t="s">
        <v>64</v>
      </c>
      <c r="L154" s="176" t="s">
        <v>45</v>
      </c>
      <c r="M154" s="176"/>
      <c r="N154" s="178"/>
    </row>
    <row r="155" spans="1:14" x14ac:dyDescent="0.25">
      <c r="A155" s="568">
        <v>44767</v>
      </c>
      <c r="B155" s="574" t="s">
        <v>116</v>
      </c>
      <c r="C155" s="574" t="s">
        <v>49</v>
      </c>
      <c r="D155" s="599" t="s">
        <v>122</v>
      </c>
      <c r="E155" s="609"/>
      <c r="F155" s="609">
        <v>50000</v>
      </c>
      <c r="G155" s="572">
        <f t="shared" si="5"/>
        <v>49000</v>
      </c>
      <c r="H155" s="606" t="s">
        <v>124</v>
      </c>
      <c r="I155" s="574" t="s">
        <v>18</v>
      </c>
      <c r="J155" s="582" t="s">
        <v>350</v>
      </c>
      <c r="K155" s="569" t="s">
        <v>64</v>
      </c>
      <c r="L155" s="574" t="s">
        <v>45</v>
      </c>
      <c r="M155" s="574"/>
      <c r="N155" s="582"/>
    </row>
    <row r="156" spans="1:14" x14ac:dyDescent="0.25">
      <c r="A156" s="195">
        <v>44767</v>
      </c>
      <c r="B156" s="176" t="s">
        <v>126</v>
      </c>
      <c r="C156" s="176" t="s">
        <v>127</v>
      </c>
      <c r="D156" s="188" t="s">
        <v>122</v>
      </c>
      <c r="E156" s="427">
        <v>20000</v>
      </c>
      <c r="F156" s="427"/>
      <c r="G156" s="335">
        <f t="shared" si="5"/>
        <v>29000</v>
      </c>
      <c r="H156" s="605" t="s">
        <v>124</v>
      </c>
      <c r="I156" s="176" t="s">
        <v>18</v>
      </c>
      <c r="J156" s="178" t="s">
        <v>350</v>
      </c>
      <c r="K156" s="196" t="s">
        <v>64</v>
      </c>
      <c r="L156" s="176" t="s">
        <v>45</v>
      </c>
      <c r="M156" s="176"/>
      <c r="N156" s="178" t="s">
        <v>351</v>
      </c>
    </row>
    <row r="157" spans="1:14" x14ac:dyDescent="0.25">
      <c r="A157" s="195">
        <v>44767</v>
      </c>
      <c r="B157" s="176" t="s">
        <v>126</v>
      </c>
      <c r="C157" s="176" t="s">
        <v>127</v>
      </c>
      <c r="D157" s="188" t="s">
        <v>122</v>
      </c>
      <c r="E157" s="427">
        <v>20000</v>
      </c>
      <c r="F157" s="427"/>
      <c r="G157" s="335">
        <f t="shared" si="5"/>
        <v>9000</v>
      </c>
      <c r="H157" s="605" t="s">
        <v>124</v>
      </c>
      <c r="I157" s="176" t="s">
        <v>18</v>
      </c>
      <c r="J157" s="178" t="s">
        <v>350</v>
      </c>
      <c r="K157" s="196" t="s">
        <v>64</v>
      </c>
      <c r="L157" s="176" t="s">
        <v>45</v>
      </c>
      <c r="M157" s="176"/>
      <c r="N157" s="178" t="s">
        <v>352</v>
      </c>
    </row>
    <row r="158" spans="1:14" x14ac:dyDescent="0.25">
      <c r="A158" s="195">
        <v>44767</v>
      </c>
      <c r="B158" s="176" t="s">
        <v>126</v>
      </c>
      <c r="C158" s="176" t="s">
        <v>127</v>
      </c>
      <c r="D158" s="188" t="s">
        <v>122</v>
      </c>
      <c r="E158" s="427">
        <v>10000</v>
      </c>
      <c r="F158" s="427"/>
      <c r="G158" s="335">
        <f t="shared" si="5"/>
        <v>-1000</v>
      </c>
      <c r="H158" s="605" t="s">
        <v>124</v>
      </c>
      <c r="I158" s="176" t="s">
        <v>18</v>
      </c>
      <c r="J158" s="178" t="s">
        <v>350</v>
      </c>
      <c r="K158" s="196" t="s">
        <v>64</v>
      </c>
      <c r="L158" s="176" t="s">
        <v>45</v>
      </c>
      <c r="M158" s="176"/>
      <c r="N158" s="178" t="s">
        <v>353</v>
      </c>
    </row>
    <row r="159" spans="1:14" x14ac:dyDescent="0.25">
      <c r="A159" s="568">
        <v>44768</v>
      </c>
      <c r="B159" s="574" t="s">
        <v>116</v>
      </c>
      <c r="C159" s="574" t="s">
        <v>49</v>
      </c>
      <c r="D159" s="599" t="s">
        <v>122</v>
      </c>
      <c r="E159" s="609"/>
      <c r="F159" s="609">
        <v>62000</v>
      </c>
      <c r="G159" s="572">
        <f t="shared" si="5"/>
        <v>61000</v>
      </c>
      <c r="H159" s="606" t="s">
        <v>124</v>
      </c>
      <c r="I159" s="574" t="s">
        <v>18</v>
      </c>
      <c r="J159" s="582" t="s">
        <v>374</v>
      </c>
      <c r="K159" s="569" t="s">
        <v>64</v>
      </c>
      <c r="L159" s="574" t="s">
        <v>45</v>
      </c>
      <c r="M159" s="574"/>
      <c r="N159" s="582"/>
    </row>
    <row r="160" spans="1:14" x14ac:dyDescent="0.25">
      <c r="A160" s="195">
        <v>44768</v>
      </c>
      <c r="B160" s="176" t="s">
        <v>126</v>
      </c>
      <c r="C160" s="176" t="s">
        <v>127</v>
      </c>
      <c r="D160" s="188" t="s">
        <v>122</v>
      </c>
      <c r="E160" s="427">
        <v>8000</v>
      </c>
      <c r="F160" s="427"/>
      <c r="G160" s="335">
        <f t="shared" si="5"/>
        <v>53000</v>
      </c>
      <c r="H160" s="605" t="s">
        <v>124</v>
      </c>
      <c r="I160" s="176" t="s">
        <v>18</v>
      </c>
      <c r="J160" s="178" t="s">
        <v>374</v>
      </c>
      <c r="K160" s="196" t="s">
        <v>64</v>
      </c>
      <c r="L160" s="176" t="s">
        <v>45</v>
      </c>
      <c r="M160" s="176"/>
      <c r="N160" s="178" t="s">
        <v>130</v>
      </c>
    </row>
    <row r="161" spans="1:14" x14ac:dyDescent="0.25">
      <c r="A161" s="195">
        <v>44768</v>
      </c>
      <c r="B161" s="176" t="s">
        <v>126</v>
      </c>
      <c r="C161" s="176" t="s">
        <v>127</v>
      </c>
      <c r="D161" s="188" t="s">
        <v>122</v>
      </c>
      <c r="E161" s="427">
        <v>15000</v>
      </c>
      <c r="F161" s="427"/>
      <c r="G161" s="335">
        <f t="shared" si="5"/>
        <v>38000</v>
      </c>
      <c r="H161" s="605" t="s">
        <v>124</v>
      </c>
      <c r="I161" s="176" t="s">
        <v>18</v>
      </c>
      <c r="J161" s="178" t="s">
        <v>374</v>
      </c>
      <c r="K161" s="196" t="s">
        <v>64</v>
      </c>
      <c r="L161" s="176" t="s">
        <v>45</v>
      </c>
      <c r="M161" s="176"/>
      <c r="N161" s="178" t="s">
        <v>375</v>
      </c>
    </row>
    <row r="162" spans="1:14" x14ac:dyDescent="0.25">
      <c r="A162" s="195">
        <v>44768</v>
      </c>
      <c r="B162" s="176" t="s">
        <v>126</v>
      </c>
      <c r="C162" s="176" t="s">
        <v>127</v>
      </c>
      <c r="D162" s="188" t="s">
        <v>122</v>
      </c>
      <c r="E162" s="427">
        <v>15000</v>
      </c>
      <c r="F162" s="427"/>
      <c r="G162" s="335">
        <f t="shared" si="5"/>
        <v>23000</v>
      </c>
      <c r="H162" s="605" t="s">
        <v>124</v>
      </c>
      <c r="I162" s="176" t="s">
        <v>18</v>
      </c>
      <c r="J162" s="178" t="s">
        <v>374</v>
      </c>
      <c r="K162" s="196" t="s">
        <v>64</v>
      </c>
      <c r="L162" s="176" t="s">
        <v>45</v>
      </c>
      <c r="M162" s="176"/>
      <c r="N162" s="178" t="s">
        <v>376</v>
      </c>
    </row>
    <row r="163" spans="1:14" x14ac:dyDescent="0.25">
      <c r="A163" s="195">
        <v>44768</v>
      </c>
      <c r="B163" s="176" t="s">
        <v>126</v>
      </c>
      <c r="C163" s="176" t="s">
        <v>127</v>
      </c>
      <c r="D163" s="188" t="s">
        <v>122</v>
      </c>
      <c r="E163" s="427">
        <v>3000</v>
      </c>
      <c r="F163" s="427"/>
      <c r="G163" s="335">
        <f t="shared" si="5"/>
        <v>20000</v>
      </c>
      <c r="H163" s="605" t="s">
        <v>124</v>
      </c>
      <c r="I163" s="176" t="s">
        <v>18</v>
      </c>
      <c r="J163" s="178" t="s">
        <v>374</v>
      </c>
      <c r="K163" s="196" t="s">
        <v>64</v>
      </c>
      <c r="L163" s="176" t="s">
        <v>45</v>
      </c>
      <c r="M163" s="176"/>
      <c r="N163" s="178" t="s">
        <v>377</v>
      </c>
    </row>
    <row r="164" spans="1:14" x14ac:dyDescent="0.25">
      <c r="A164" s="195">
        <v>44768</v>
      </c>
      <c r="B164" s="176" t="s">
        <v>126</v>
      </c>
      <c r="C164" s="176" t="s">
        <v>127</v>
      </c>
      <c r="D164" s="188" t="s">
        <v>122</v>
      </c>
      <c r="E164" s="427">
        <v>8000</v>
      </c>
      <c r="F164" s="427"/>
      <c r="G164" s="335">
        <f t="shared" si="5"/>
        <v>12000</v>
      </c>
      <c r="H164" s="605" t="s">
        <v>124</v>
      </c>
      <c r="I164" s="176" t="s">
        <v>18</v>
      </c>
      <c r="J164" s="178" t="s">
        <v>374</v>
      </c>
      <c r="K164" s="196" t="s">
        <v>64</v>
      </c>
      <c r="L164" s="176" t="s">
        <v>45</v>
      </c>
      <c r="M164" s="176"/>
      <c r="N164" s="178" t="s">
        <v>378</v>
      </c>
    </row>
    <row r="165" spans="1:14" x14ac:dyDescent="0.25">
      <c r="A165" s="195">
        <v>44768</v>
      </c>
      <c r="B165" s="176" t="s">
        <v>125</v>
      </c>
      <c r="C165" s="176" t="s">
        <v>125</v>
      </c>
      <c r="D165" s="188" t="s">
        <v>122</v>
      </c>
      <c r="E165" s="427">
        <v>5000</v>
      </c>
      <c r="F165" s="427"/>
      <c r="G165" s="335">
        <f t="shared" si="5"/>
        <v>7000</v>
      </c>
      <c r="H165" s="605" t="s">
        <v>124</v>
      </c>
      <c r="I165" s="176" t="s">
        <v>18</v>
      </c>
      <c r="J165" s="178" t="s">
        <v>374</v>
      </c>
      <c r="K165" s="196" t="s">
        <v>64</v>
      </c>
      <c r="L165" s="176" t="s">
        <v>45</v>
      </c>
      <c r="M165" s="176"/>
      <c r="N165" s="178"/>
    </row>
    <row r="166" spans="1:14" x14ac:dyDescent="0.25">
      <c r="A166" s="195">
        <v>44768</v>
      </c>
      <c r="B166" s="176" t="s">
        <v>125</v>
      </c>
      <c r="C166" s="176" t="s">
        <v>125</v>
      </c>
      <c r="D166" s="188" t="s">
        <v>122</v>
      </c>
      <c r="E166" s="427">
        <v>5000</v>
      </c>
      <c r="F166" s="427"/>
      <c r="G166" s="335">
        <f t="shared" si="5"/>
        <v>2000</v>
      </c>
      <c r="H166" s="605" t="s">
        <v>124</v>
      </c>
      <c r="I166" s="176" t="s">
        <v>18</v>
      </c>
      <c r="J166" s="178" t="s">
        <v>374</v>
      </c>
      <c r="K166" s="196" t="s">
        <v>64</v>
      </c>
      <c r="L166" s="176" t="s">
        <v>45</v>
      </c>
      <c r="M166" s="176"/>
      <c r="N166" s="178"/>
    </row>
    <row r="167" spans="1:14" x14ac:dyDescent="0.25">
      <c r="A167" s="195">
        <v>44769</v>
      </c>
      <c r="B167" s="176" t="s">
        <v>379</v>
      </c>
      <c r="C167" s="176" t="s">
        <v>49</v>
      </c>
      <c r="D167" s="188" t="s">
        <v>122</v>
      </c>
      <c r="E167" s="427"/>
      <c r="F167" s="427">
        <v>-2000</v>
      </c>
      <c r="G167" s="335">
        <f t="shared" si="5"/>
        <v>0</v>
      </c>
      <c r="H167" s="605" t="s">
        <v>124</v>
      </c>
      <c r="I167" s="176" t="s">
        <v>18</v>
      </c>
      <c r="J167" s="178" t="s">
        <v>380</v>
      </c>
      <c r="K167" s="196" t="s">
        <v>64</v>
      </c>
      <c r="L167" s="176" t="s">
        <v>45</v>
      </c>
      <c r="M167" s="176"/>
      <c r="N167" s="178"/>
    </row>
    <row r="168" spans="1:14" x14ac:dyDescent="0.25">
      <c r="A168" s="568">
        <v>44769</v>
      </c>
      <c r="B168" s="574" t="s">
        <v>116</v>
      </c>
      <c r="C168" s="574" t="s">
        <v>49</v>
      </c>
      <c r="D168" s="599" t="s">
        <v>122</v>
      </c>
      <c r="E168" s="609"/>
      <c r="F168" s="609">
        <v>73000</v>
      </c>
      <c r="G168" s="572">
        <f t="shared" si="5"/>
        <v>73000</v>
      </c>
      <c r="H168" s="606" t="s">
        <v>124</v>
      </c>
      <c r="I168" s="574" t="s">
        <v>18</v>
      </c>
      <c r="J168" s="582" t="s">
        <v>389</v>
      </c>
      <c r="K168" s="569" t="s">
        <v>64</v>
      </c>
      <c r="L168" s="574" t="s">
        <v>45</v>
      </c>
      <c r="M168" s="574"/>
      <c r="N168" s="582"/>
    </row>
    <row r="169" spans="1:14" x14ac:dyDescent="0.25">
      <c r="A169" s="195">
        <v>44769</v>
      </c>
      <c r="B169" s="176" t="s">
        <v>126</v>
      </c>
      <c r="C169" s="176" t="s">
        <v>127</v>
      </c>
      <c r="D169" s="188" t="s">
        <v>122</v>
      </c>
      <c r="E169" s="427">
        <v>8000</v>
      </c>
      <c r="F169" s="427"/>
      <c r="G169" s="335">
        <f t="shared" si="5"/>
        <v>65000</v>
      </c>
      <c r="H169" s="605" t="s">
        <v>124</v>
      </c>
      <c r="I169" s="176" t="s">
        <v>18</v>
      </c>
      <c r="J169" s="178" t="s">
        <v>389</v>
      </c>
      <c r="K169" s="196" t="s">
        <v>64</v>
      </c>
      <c r="L169" s="176" t="s">
        <v>45</v>
      </c>
      <c r="M169" s="176"/>
      <c r="N169" s="178" t="s">
        <v>130</v>
      </c>
    </row>
    <row r="170" spans="1:14" x14ac:dyDescent="0.25">
      <c r="A170" s="195">
        <v>44769</v>
      </c>
      <c r="B170" s="176" t="s">
        <v>126</v>
      </c>
      <c r="C170" s="176" t="s">
        <v>127</v>
      </c>
      <c r="D170" s="188" t="s">
        <v>122</v>
      </c>
      <c r="E170" s="427">
        <v>20000</v>
      </c>
      <c r="F170" s="427"/>
      <c r="G170" s="335">
        <f t="shared" si="5"/>
        <v>45000</v>
      </c>
      <c r="H170" s="605" t="s">
        <v>124</v>
      </c>
      <c r="I170" s="176" t="s">
        <v>18</v>
      </c>
      <c r="J170" s="178" t="s">
        <v>389</v>
      </c>
      <c r="K170" s="196" t="s">
        <v>64</v>
      </c>
      <c r="L170" s="176" t="s">
        <v>45</v>
      </c>
      <c r="M170" s="176"/>
      <c r="N170" s="178" t="s">
        <v>390</v>
      </c>
    </row>
    <row r="171" spans="1:14" x14ac:dyDescent="0.25">
      <c r="A171" s="195">
        <v>44769</v>
      </c>
      <c r="B171" s="176" t="s">
        <v>126</v>
      </c>
      <c r="C171" s="176" t="s">
        <v>127</v>
      </c>
      <c r="D171" s="188" t="s">
        <v>122</v>
      </c>
      <c r="E171" s="427">
        <v>20000</v>
      </c>
      <c r="F171" s="427"/>
      <c r="G171" s="335">
        <f t="shared" si="5"/>
        <v>25000</v>
      </c>
      <c r="H171" s="605" t="s">
        <v>124</v>
      </c>
      <c r="I171" s="176" t="s">
        <v>18</v>
      </c>
      <c r="J171" s="178" t="s">
        <v>389</v>
      </c>
      <c r="K171" s="196" t="s">
        <v>64</v>
      </c>
      <c r="L171" s="176" t="s">
        <v>45</v>
      </c>
      <c r="M171" s="176"/>
      <c r="N171" s="178" t="s">
        <v>313</v>
      </c>
    </row>
    <row r="172" spans="1:14" x14ac:dyDescent="0.25">
      <c r="A172" s="195">
        <v>44769</v>
      </c>
      <c r="B172" s="176" t="s">
        <v>126</v>
      </c>
      <c r="C172" s="176" t="s">
        <v>127</v>
      </c>
      <c r="D172" s="188" t="s">
        <v>122</v>
      </c>
      <c r="E172" s="427">
        <v>7000</v>
      </c>
      <c r="F172" s="427"/>
      <c r="G172" s="335">
        <f t="shared" si="5"/>
        <v>18000</v>
      </c>
      <c r="H172" s="605" t="s">
        <v>124</v>
      </c>
      <c r="I172" s="176" t="s">
        <v>18</v>
      </c>
      <c r="J172" s="178" t="s">
        <v>389</v>
      </c>
      <c r="K172" s="196" t="s">
        <v>64</v>
      </c>
      <c r="L172" s="176" t="s">
        <v>45</v>
      </c>
      <c r="M172" s="176"/>
      <c r="N172" s="178" t="s">
        <v>391</v>
      </c>
    </row>
    <row r="173" spans="1:14" x14ac:dyDescent="0.25">
      <c r="A173" s="195">
        <v>44769</v>
      </c>
      <c r="B173" s="176" t="s">
        <v>126</v>
      </c>
      <c r="C173" s="176" t="s">
        <v>127</v>
      </c>
      <c r="D173" s="188" t="s">
        <v>122</v>
      </c>
      <c r="E173" s="427">
        <v>8000</v>
      </c>
      <c r="F173" s="427"/>
      <c r="G173" s="335">
        <f t="shared" si="5"/>
        <v>10000</v>
      </c>
      <c r="H173" s="605" t="s">
        <v>124</v>
      </c>
      <c r="I173" s="176" t="s">
        <v>18</v>
      </c>
      <c r="J173" s="178" t="s">
        <v>389</v>
      </c>
      <c r="K173" s="196" t="s">
        <v>64</v>
      </c>
      <c r="L173" s="176" t="s">
        <v>45</v>
      </c>
      <c r="M173" s="176"/>
      <c r="N173" s="178" t="s">
        <v>392</v>
      </c>
    </row>
    <row r="174" spans="1:14" x14ac:dyDescent="0.25">
      <c r="A174" s="195">
        <v>44769</v>
      </c>
      <c r="B174" s="176" t="s">
        <v>125</v>
      </c>
      <c r="C174" s="176" t="s">
        <v>125</v>
      </c>
      <c r="D174" s="188" t="s">
        <v>122</v>
      </c>
      <c r="E174" s="427">
        <v>5000</v>
      </c>
      <c r="F174" s="427"/>
      <c r="G174" s="335">
        <f t="shared" si="5"/>
        <v>5000</v>
      </c>
      <c r="H174" s="605" t="s">
        <v>124</v>
      </c>
      <c r="I174" s="176" t="s">
        <v>18</v>
      </c>
      <c r="J174" s="178" t="s">
        <v>389</v>
      </c>
      <c r="K174" s="431" t="s">
        <v>64</v>
      </c>
      <c r="L174" s="176" t="s">
        <v>45</v>
      </c>
      <c r="M174" s="176"/>
      <c r="N174" s="178"/>
    </row>
    <row r="175" spans="1:14" x14ac:dyDescent="0.25">
      <c r="A175" s="195">
        <v>44769</v>
      </c>
      <c r="B175" s="176" t="s">
        <v>125</v>
      </c>
      <c r="C175" s="176" t="s">
        <v>125</v>
      </c>
      <c r="D175" s="188" t="s">
        <v>122</v>
      </c>
      <c r="E175" s="427">
        <v>5000</v>
      </c>
      <c r="F175" s="427"/>
      <c r="G175" s="335">
        <f t="shared" si="5"/>
        <v>0</v>
      </c>
      <c r="H175" s="605" t="s">
        <v>124</v>
      </c>
      <c r="I175" s="176" t="s">
        <v>18</v>
      </c>
      <c r="J175" s="178" t="s">
        <v>389</v>
      </c>
      <c r="K175" s="431" t="s">
        <v>64</v>
      </c>
      <c r="L175" s="176" t="s">
        <v>45</v>
      </c>
      <c r="M175" s="176"/>
      <c r="N175" s="178"/>
    </row>
    <row r="176" spans="1:14" x14ac:dyDescent="0.25">
      <c r="A176" s="608">
        <v>44770</v>
      </c>
      <c r="B176" s="574" t="s">
        <v>116</v>
      </c>
      <c r="C176" s="574" t="s">
        <v>49</v>
      </c>
      <c r="D176" s="574" t="s">
        <v>122</v>
      </c>
      <c r="E176" s="607"/>
      <c r="F176" s="607">
        <v>72000</v>
      </c>
      <c r="G176" s="572">
        <f t="shared" si="5"/>
        <v>72000</v>
      </c>
      <c r="H176" s="606" t="s">
        <v>124</v>
      </c>
      <c r="I176" s="574" t="s">
        <v>18</v>
      </c>
      <c r="J176" s="582" t="s">
        <v>406</v>
      </c>
      <c r="K176" s="569" t="s">
        <v>64</v>
      </c>
      <c r="L176" s="574" t="s">
        <v>45</v>
      </c>
      <c r="M176" s="574"/>
      <c r="N176" s="582"/>
    </row>
    <row r="177" spans="1:14" x14ac:dyDescent="0.25">
      <c r="A177" s="181">
        <v>44770</v>
      </c>
      <c r="B177" s="176" t="s">
        <v>126</v>
      </c>
      <c r="C177" s="176" t="s">
        <v>127</v>
      </c>
      <c r="D177" s="176" t="s">
        <v>122</v>
      </c>
      <c r="E177" s="427">
        <v>8000</v>
      </c>
      <c r="F177" s="369"/>
      <c r="G177" s="335">
        <f t="shared" si="5"/>
        <v>64000</v>
      </c>
      <c r="H177" s="176" t="s">
        <v>124</v>
      </c>
      <c r="I177" s="176" t="s">
        <v>18</v>
      </c>
      <c r="J177" s="178" t="s">
        <v>406</v>
      </c>
      <c r="K177" s="431" t="s">
        <v>64</v>
      </c>
      <c r="L177" s="176" t="s">
        <v>45</v>
      </c>
      <c r="M177" s="176"/>
      <c r="N177" s="178" t="s">
        <v>130</v>
      </c>
    </row>
    <row r="178" spans="1:14" x14ac:dyDescent="0.25">
      <c r="A178" s="181">
        <v>44770</v>
      </c>
      <c r="B178" s="176" t="s">
        <v>126</v>
      </c>
      <c r="C178" s="176" t="s">
        <v>127</v>
      </c>
      <c r="D178" s="176" t="s">
        <v>122</v>
      </c>
      <c r="E178" s="427">
        <v>15000</v>
      </c>
      <c r="F178" s="369"/>
      <c r="G178" s="335">
        <f t="shared" si="5"/>
        <v>49000</v>
      </c>
      <c r="H178" s="176" t="s">
        <v>124</v>
      </c>
      <c r="I178" s="176" t="s">
        <v>18</v>
      </c>
      <c r="J178" s="178" t="s">
        <v>406</v>
      </c>
      <c r="K178" s="196" t="s">
        <v>64</v>
      </c>
      <c r="L178" s="176" t="s">
        <v>45</v>
      </c>
      <c r="M178" s="176"/>
      <c r="N178" s="178" t="s">
        <v>407</v>
      </c>
    </row>
    <row r="179" spans="1:14" x14ac:dyDescent="0.25">
      <c r="A179" s="181">
        <v>44770</v>
      </c>
      <c r="B179" s="176" t="s">
        <v>126</v>
      </c>
      <c r="C179" s="176" t="s">
        <v>127</v>
      </c>
      <c r="D179" s="176" t="s">
        <v>122</v>
      </c>
      <c r="E179" s="427">
        <v>15000</v>
      </c>
      <c r="F179" s="369"/>
      <c r="G179" s="335">
        <f t="shared" si="5"/>
        <v>34000</v>
      </c>
      <c r="H179" s="176" t="s">
        <v>124</v>
      </c>
      <c r="I179" s="176" t="s">
        <v>18</v>
      </c>
      <c r="J179" s="178" t="s">
        <v>406</v>
      </c>
      <c r="K179" s="431" t="s">
        <v>64</v>
      </c>
      <c r="L179" s="176" t="s">
        <v>45</v>
      </c>
      <c r="M179" s="176"/>
      <c r="N179" s="178" t="s">
        <v>408</v>
      </c>
    </row>
    <row r="180" spans="1:14" x14ac:dyDescent="0.25">
      <c r="A180" s="181">
        <v>44770</v>
      </c>
      <c r="B180" s="176" t="s">
        <v>126</v>
      </c>
      <c r="C180" s="176" t="s">
        <v>127</v>
      </c>
      <c r="D180" s="176" t="s">
        <v>122</v>
      </c>
      <c r="E180" s="427">
        <v>16000</v>
      </c>
      <c r="F180" s="369"/>
      <c r="G180" s="335">
        <f t="shared" si="5"/>
        <v>18000</v>
      </c>
      <c r="H180" s="176" t="s">
        <v>124</v>
      </c>
      <c r="I180" s="176" t="s">
        <v>18</v>
      </c>
      <c r="J180" s="178" t="s">
        <v>406</v>
      </c>
      <c r="K180" s="431" t="s">
        <v>64</v>
      </c>
      <c r="L180" s="176" t="s">
        <v>45</v>
      </c>
      <c r="M180" s="176"/>
      <c r="N180" s="178" t="s">
        <v>409</v>
      </c>
    </row>
    <row r="181" spans="1:14" x14ac:dyDescent="0.25">
      <c r="A181" s="181">
        <v>44770</v>
      </c>
      <c r="B181" s="176" t="s">
        <v>126</v>
      </c>
      <c r="C181" s="176" t="s">
        <v>127</v>
      </c>
      <c r="D181" s="176" t="s">
        <v>122</v>
      </c>
      <c r="E181" s="427">
        <v>8000</v>
      </c>
      <c r="F181" s="369"/>
      <c r="G181" s="335">
        <f t="shared" si="5"/>
        <v>10000</v>
      </c>
      <c r="H181" s="176" t="s">
        <v>124</v>
      </c>
      <c r="I181" s="176" t="s">
        <v>18</v>
      </c>
      <c r="J181" s="178" t="s">
        <v>406</v>
      </c>
      <c r="K181" s="431" t="s">
        <v>64</v>
      </c>
      <c r="L181" s="176" t="s">
        <v>45</v>
      </c>
      <c r="M181" s="176"/>
      <c r="N181" s="178" t="s">
        <v>410</v>
      </c>
    </row>
    <row r="182" spans="1:14" x14ac:dyDescent="0.25">
      <c r="A182" s="181">
        <v>44770</v>
      </c>
      <c r="B182" s="176" t="s">
        <v>125</v>
      </c>
      <c r="C182" s="176" t="s">
        <v>125</v>
      </c>
      <c r="D182" s="176" t="s">
        <v>122</v>
      </c>
      <c r="E182" s="427">
        <v>5000</v>
      </c>
      <c r="F182" s="369"/>
      <c r="G182" s="335">
        <f t="shared" si="5"/>
        <v>5000</v>
      </c>
      <c r="H182" s="176" t="s">
        <v>124</v>
      </c>
      <c r="I182" s="176" t="s">
        <v>18</v>
      </c>
      <c r="J182" s="178" t="s">
        <v>406</v>
      </c>
      <c r="K182" s="431" t="s">
        <v>64</v>
      </c>
      <c r="L182" s="176" t="s">
        <v>45</v>
      </c>
      <c r="M182" s="176"/>
      <c r="N182" s="178"/>
    </row>
    <row r="183" spans="1:14" x14ac:dyDescent="0.25">
      <c r="A183" s="181">
        <v>44770</v>
      </c>
      <c r="B183" s="25" t="s">
        <v>125</v>
      </c>
      <c r="C183" s="25" t="s">
        <v>125</v>
      </c>
      <c r="D183" s="176" t="s">
        <v>122</v>
      </c>
      <c r="E183" s="616">
        <v>5000</v>
      </c>
      <c r="F183" s="337"/>
      <c r="G183" s="335">
        <f t="shared" si="5"/>
        <v>0</v>
      </c>
      <c r="H183" s="25" t="s">
        <v>124</v>
      </c>
      <c r="I183" s="176" t="s">
        <v>18</v>
      </c>
      <c r="J183" s="178" t="s">
        <v>406</v>
      </c>
      <c r="K183" s="431" t="s">
        <v>64</v>
      </c>
      <c r="L183" s="176" t="s">
        <v>45</v>
      </c>
      <c r="M183" s="25"/>
      <c r="N183" s="24"/>
    </row>
    <row r="184" spans="1:14" x14ac:dyDescent="0.25">
      <c r="A184" s="608">
        <v>44771</v>
      </c>
      <c r="B184" s="574" t="s">
        <v>116</v>
      </c>
      <c r="C184" s="574" t="s">
        <v>49</v>
      </c>
      <c r="D184" s="574" t="s">
        <v>122</v>
      </c>
      <c r="E184" s="638"/>
      <c r="F184" s="638">
        <v>66000</v>
      </c>
      <c r="G184" s="572">
        <f t="shared" si="5"/>
        <v>66000</v>
      </c>
      <c r="H184" s="574" t="s">
        <v>124</v>
      </c>
      <c r="I184" s="574" t="s">
        <v>18</v>
      </c>
      <c r="J184" s="582" t="s">
        <v>430</v>
      </c>
      <c r="K184" s="569" t="s">
        <v>64</v>
      </c>
      <c r="L184" s="574" t="s">
        <v>45</v>
      </c>
      <c r="M184" s="574"/>
      <c r="N184" s="582"/>
    </row>
    <row r="185" spans="1:14" x14ac:dyDescent="0.25">
      <c r="A185" s="48">
        <v>44771</v>
      </c>
      <c r="B185" s="25" t="s">
        <v>126</v>
      </c>
      <c r="C185" s="25" t="s">
        <v>127</v>
      </c>
      <c r="D185" s="25" t="s">
        <v>122</v>
      </c>
      <c r="E185" s="637">
        <v>20000</v>
      </c>
      <c r="F185" s="637"/>
      <c r="G185" s="335">
        <f t="shared" si="5"/>
        <v>46000</v>
      </c>
      <c r="H185" s="25" t="s">
        <v>124</v>
      </c>
      <c r="I185" s="176" t="s">
        <v>18</v>
      </c>
      <c r="J185" s="178" t="s">
        <v>430</v>
      </c>
      <c r="K185" s="431" t="s">
        <v>64</v>
      </c>
      <c r="L185" s="176" t="s">
        <v>45</v>
      </c>
      <c r="M185" s="25"/>
      <c r="N185" s="24" t="s">
        <v>130</v>
      </c>
    </row>
    <row r="186" spans="1:14" x14ac:dyDescent="0.25">
      <c r="A186" s="48">
        <v>44771</v>
      </c>
      <c r="B186" s="25" t="s">
        <v>126</v>
      </c>
      <c r="C186" s="25" t="s">
        <v>127</v>
      </c>
      <c r="D186" s="25" t="s">
        <v>122</v>
      </c>
      <c r="E186" s="637">
        <v>20000</v>
      </c>
      <c r="F186" s="637"/>
      <c r="G186" s="335">
        <f t="shared" si="5"/>
        <v>26000</v>
      </c>
      <c r="H186" s="25" t="s">
        <v>124</v>
      </c>
      <c r="I186" s="176" t="s">
        <v>18</v>
      </c>
      <c r="J186" s="178" t="s">
        <v>430</v>
      </c>
      <c r="K186" s="431" t="s">
        <v>64</v>
      </c>
      <c r="L186" s="176" t="s">
        <v>45</v>
      </c>
      <c r="M186" s="25"/>
      <c r="N186" s="24" t="s">
        <v>431</v>
      </c>
    </row>
    <row r="187" spans="1:14" x14ac:dyDescent="0.25">
      <c r="A187" s="48">
        <v>44771</v>
      </c>
      <c r="B187" s="25" t="s">
        <v>126</v>
      </c>
      <c r="C187" s="25" t="s">
        <v>127</v>
      </c>
      <c r="D187" s="25" t="s">
        <v>122</v>
      </c>
      <c r="E187" s="637">
        <v>9000</v>
      </c>
      <c r="F187" s="637"/>
      <c r="G187" s="335">
        <f t="shared" si="5"/>
        <v>17000</v>
      </c>
      <c r="H187" s="25" t="s">
        <v>124</v>
      </c>
      <c r="I187" s="176" t="s">
        <v>18</v>
      </c>
      <c r="J187" s="178" t="s">
        <v>430</v>
      </c>
      <c r="K187" s="431" t="s">
        <v>64</v>
      </c>
      <c r="L187" s="176" t="s">
        <v>45</v>
      </c>
      <c r="M187" s="25"/>
      <c r="N187" s="24" t="s">
        <v>432</v>
      </c>
    </row>
    <row r="188" spans="1:14" x14ac:dyDescent="0.25">
      <c r="A188" s="48">
        <v>44771</v>
      </c>
      <c r="B188" s="25" t="s">
        <v>126</v>
      </c>
      <c r="C188" s="25" t="s">
        <v>127</v>
      </c>
      <c r="D188" s="25" t="s">
        <v>122</v>
      </c>
      <c r="E188" s="637">
        <v>8000</v>
      </c>
      <c r="F188" s="637"/>
      <c r="G188" s="335">
        <f t="shared" si="5"/>
        <v>9000</v>
      </c>
      <c r="H188" s="25" t="s">
        <v>124</v>
      </c>
      <c r="I188" s="176" t="s">
        <v>18</v>
      </c>
      <c r="J188" s="178" t="s">
        <v>430</v>
      </c>
      <c r="K188" s="431" t="s">
        <v>64</v>
      </c>
      <c r="L188" s="176" t="s">
        <v>45</v>
      </c>
      <c r="M188" s="25"/>
      <c r="N188" s="24" t="s">
        <v>131</v>
      </c>
    </row>
    <row r="189" spans="1:14" x14ac:dyDescent="0.25">
      <c r="A189" s="48">
        <v>44771</v>
      </c>
      <c r="B189" s="25" t="s">
        <v>125</v>
      </c>
      <c r="C189" s="25" t="s">
        <v>125</v>
      </c>
      <c r="D189" s="25" t="s">
        <v>122</v>
      </c>
      <c r="E189" s="637">
        <v>5000</v>
      </c>
      <c r="F189" s="637"/>
      <c r="G189" s="335">
        <f t="shared" si="5"/>
        <v>4000</v>
      </c>
      <c r="H189" s="25" t="s">
        <v>124</v>
      </c>
      <c r="I189" s="176" t="s">
        <v>18</v>
      </c>
      <c r="J189" s="178" t="s">
        <v>430</v>
      </c>
      <c r="K189" s="431" t="s">
        <v>64</v>
      </c>
      <c r="L189" s="176" t="s">
        <v>45</v>
      </c>
      <c r="M189" s="25"/>
      <c r="N189" s="24"/>
    </row>
    <row r="190" spans="1:14" x14ac:dyDescent="0.25">
      <c r="A190" s="48">
        <v>44771</v>
      </c>
      <c r="B190" s="25" t="s">
        <v>125</v>
      </c>
      <c r="C190" s="25" t="s">
        <v>125</v>
      </c>
      <c r="D190" s="25" t="s">
        <v>122</v>
      </c>
      <c r="E190" s="637">
        <v>5000</v>
      </c>
      <c r="F190" s="637"/>
      <c r="G190" s="335">
        <f t="shared" si="5"/>
        <v>-1000</v>
      </c>
      <c r="H190" s="25" t="s">
        <v>124</v>
      </c>
      <c r="I190" s="176" t="s">
        <v>18</v>
      </c>
      <c r="J190" s="178" t="s">
        <v>430</v>
      </c>
      <c r="K190" s="431" t="s">
        <v>64</v>
      </c>
      <c r="L190" s="176" t="s">
        <v>45</v>
      </c>
      <c r="M190" s="25"/>
      <c r="N190" s="24"/>
    </row>
    <row r="191" spans="1:14" x14ac:dyDescent="0.25">
      <c r="A191" s="608">
        <v>44772</v>
      </c>
      <c r="B191" s="574" t="s">
        <v>116</v>
      </c>
      <c r="C191" s="574" t="s">
        <v>49</v>
      </c>
      <c r="D191" s="574" t="s">
        <v>122</v>
      </c>
      <c r="E191" s="638"/>
      <c r="F191" s="638">
        <v>20000</v>
      </c>
      <c r="G191" s="572">
        <f t="shared" si="5"/>
        <v>19000</v>
      </c>
      <c r="H191" s="574" t="s">
        <v>124</v>
      </c>
      <c r="I191" s="574" t="s">
        <v>18</v>
      </c>
      <c r="J191" s="574" t="s">
        <v>447</v>
      </c>
      <c r="K191" s="569" t="s">
        <v>64</v>
      </c>
      <c r="L191" s="574" t="s">
        <v>45</v>
      </c>
      <c r="M191" s="574"/>
      <c r="N191" s="582"/>
    </row>
    <row r="192" spans="1:14" x14ac:dyDescent="0.25">
      <c r="A192" s="48">
        <v>44772</v>
      </c>
      <c r="B192" s="25" t="s">
        <v>126</v>
      </c>
      <c r="C192" s="25" t="s">
        <v>127</v>
      </c>
      <c r="D192" s="25" t="s">
        <v>122</v>
      </c>
      <c r="E192" s="637">
        <v>10000</v>
      </c>
      <c r="F192" s="637"/>
      <c r="G192" s="335">
        <f t="shared" si="5"/>
        <v>9000</v>
      </c>
      <c r="H192" s="25" t="s">
        <v>124</v>
      </c>
      <c r="I192" s="25" t="s">
        <v>18</v>
      </c>
      <c r="J192" s="25" t="s">
        <v>447</v>
      </c>
      <c r="K192" s="431" t="s">
        <v>64</v>
      </c>
      <c r="L192" s="176" t="s">
        <v>45</v>
      </c>
      <c r="M192" s="25"/>
      <c r="N192" s="24" t="s">
        <v>130</v>
      </c>
    </row>
    <row r="193" spans="1:14" x14ac:dyDescent="0.25">
      <c r="A193" s="48">
        <v>44772</v>
      </c>
      <c r="B193" s="25" t="s">
        <v>126</v>
      </c>
      <c r="C193" s="25" t="s">
        <v>127</v>
      </c>
      <c r="D193" s="25" t="s">
        <v>122</v>
      </c>
      <c r="E193" s="637">
        <v>10000</v>
      </c>
      <c r="F193" s="637"/>
      <c r="G193" s="335">
        <f t="shared" si="5"/>
        <v>-1000</v>
      </c>
      <c r="H193" s="25" t="s">
        <v>124</v>
      </c>
      <c r="I193" s="25" t="s">
        <v>18</v>
      </c>
      <c r="J193" s="25" t="s">
        <v>447</v>
      </c>
      <c r="K193" s="431" t="s">
        <v>64</v>
      </c>
      <c r="L193" s="176" t="s">
        <v>45</v>
      </c>
      <c r="M193" s="25"/>
      <c r="N193" s="24" t="s">
        <v>131</v>
      </c>
    </row>
    <row r="194" spans="1:14" ht="15.75" thickBot="1" x14ac:dyDescent="0.3">
      <c r="A194" s="48">
        <v>44772</v>
      </c>
      <c r="B194" s="25" t="s">
        <v>212</v>
      </c>
      <c r="C194" s="25" t="s">
        <v>49</v>
      </c>
      <c r="D194" s="25" t="s">
        <v>122</v>
      </c>
      <c r="E194" s="650"/>
      <c r="F194" s="650">
        <v>1000</v>
      </c>
      <c r="G194" s="597">
        <f t="shared" si="5"/>
        <v>0</v>
      </c>
      <c r="H194" s="25" t="s">
        <v>124</v>
      </c>
      <c r="I194" s="25" t="s">
        <v>18</v>
      </c>
      <c r="J194" s="25" t="s">
        <v>447</v>
      </c>
      <c r="K194" s="431" t="s">
        <v>64</v>
      </c>
      <c r="L194" s="176" t="s">
        <v>45</v>
      </c>
      <c r="M194" s="25"/>
      <c r="N194" s="24"/>
    </row>
    <row r="195" spans="1:14" ht="15.75" thickBot="1" x14ac:dyDescent="0.3">
      <c r="A195" s="25"/>
      <c r="B195" s="25"/>
      <c r="C195" s="25"/>
      <c r="D195" s="648"/>
      <c r="E195" s="652">
        <f>SUM(E4:E194)</f>
        <v>1586000</v>
      </c>
      <c r="F195" s="653">
        <f>SUM(F4:F194)+G4</f>
        <v>1586000</v>
      </c>
      <c r="G195" s="654">
        <f>F195-E195</f>
        <v>0</v>
      </c>
      <c r="H195" s="649"/>
      <c r="I195" s="25"/>
      <c r="J195" s="25"/>
      <c r="K195" s="25"/>
      <c r="L195" s="25"/>
      <c r="M195" s="25"/>
      <c r="N195" s="24"/>
    </row>
    <row r="196" spans="1:14" x14ac:dyDescent="0.25">
      <c r="A196" s="25"/>
      <c r="B196" s="25"/>
      <c r="C196" s="25"/>
      <c r="D196" s="25"/>
      <c r="E196" s="651"/>
      <c r="F196" s="651"/>
      <c r="G196" s="553"/>
      <c r="H196" s="25"/>
      <c r="I196" s="25"/>
      <c r="J196" s="25"/>
      <c r="K196" s="25"/>
      <c r="L196" s="25"/>
      <c r="M196" s="25"/>
      <c r="N196" s="24"/>
    </row>
    <row r="197" spans="1:14" x14ac:dyDescent="0.25">
      <c r="A197" s="25"/>
      <c r="B197" s="25"/>
      <c r="C197" s="25"/>
      <c r="D197" s="25"/>
      <c r="E197" s="637"/>
      <c r="F197" s="637"/>
      <c r="G197" s="335"/>
      <c r="H197" s="25"/>
      <c r="I197" s="25"/>
      <c r="J197" s="25"/>
      <c r="K197" s="25"/>
      <c r="L197" s="25"/>
      <c r="M197" s="25"/>
      <c r="N197" s="24"/>
    </row>
    <row r="198" spans="1:14" x14ac:dyDescent="0.25">
      <c r="E198" s="617"/>
    </row>
    <row r="199" spans="1:14" x14ac:dyDescent="0.25">
      <c r="E199" s="617"/>
    </row>
    <row r="200" spans="1:14" x14ac:dyDescent="0.25">
      <c r="E200" s="617"/>
    </row>
    <row r="201" spans="1:14" x14ac:dyDescent="0.25">
      <c r="E201" s="617"/>
    </row>
    <row r="202" spans="1:14" x14ac:dyDescent="0.25">
      <c r="E202" s="617"/>
    </row>
    <row r="203" spans="1:14" x14ac:dyDescent="0.25">
      <c r="E203" s="617"/>
    </row>
    <row r="204" spans="1:14" x14ac:dyDescent="0.25">
      <c r="E204" s="617"/>
    </row>
    <row r="205" spans="1:14" x14ac:dyDescent="0.25">
      <c r="E205" s="617"/>
    </row>
    <row r="206" spans="1:14" x14ac:dyDescent="0.25">
      <c r="E206" s="617"/>
    </row>
    <row r="207" spans="1:14" x14ac:dyDescent="0.25">
      <c r="E207" s="617"/>
    </row>
    <row r="208" spans="1:14" x14ac:dyDescent="0.25">
      <c r="E208" s="617"/>
    </row>
    <row r="209" spans="5:5" x14ac:dyDescent="0.25">
      <c r="E209" s="617"/>
    </row>
    <row r="210" spans="5:5" x14ac:dyDescent="0.25">
      <c r="E210" s="617"/>
    </row>
    <row r="211" spans="5:5" x14ac:dyDescent="0.25">
      <c r="E211" s="617"/>
    </row>
    <row r="212" spans="5:5" x14ac:dyDescent="0.25">
      <c r="E212" s="617"/>
    </row>
    <row r="213" spans="5:5" x14ac:dyDescent="0.25">
      <c r="E213" s="617"/>
    </row>
    <row r="214" spans="5:5" x14ac:dyDescent="0.25">
      <c r="E214" s="617"/>
    </row>
    <row r="215" spans="5:5" x14ac:dyDescent="0.25">
      <c r="E215" s="617"/>
    </row>
    <row r="216" spans="5:5" x14ac:dyDescent="0.25">
      <c r="E216" s="617"/>
    </row>
    <row r="217" spans="5:5" x14ac:dyDescent="0.25">
      <c r="E217" s="617"/>
    </row>
    <row r="218" spans="5:5" x14ac:dyDescent="0.25">
      <c r="E218" s="617"/>
    </row>
    <row r="219" spans="5:5" x14ac:dyDescent="0.25">
      <c r="E219" s="617"/>
    </row>
    <row r="220" spans="5:5" x14ac:dyDescent="0.25">
      <c r="E220" s="617"/>
    </row>
    <row r="221" spans="5:5" x14ac:dyDescent="0.25">
      <c r="E221" s="617"/>
    </row>
    <row r="222" spans="5:5" x14ac:dyDescent="0.25">
      <c r="E222" s="617"/>
    </row>
    <row r="223" spans="5:5" x14ac:dyDescent="0.25">
      <c r="E223" s="617"/>
    </row>
    <row r="224" spans="5:5" x14ac:dyDescent="0.25">
      <c r="E224" s="617"/>
    </row>
    <row r="225" spans="5:5" x14ac:dyDescent="0.25">
      <c r="E225" s="617"/>
    </row>
    <row r="226" spans="5:5" x14ac:dyDescent="0.25">
      <c r="E226" s="617"/>
    </row>
    <row r="227" spans="5:5" x14ac:dyDescent="0.25">
      <c r="E227" s="617"/>
    </row>
    <row r="228" spans="5:5" x14ac:dyDescent="0.25">
      <c r="E228" s="617"/>
    </row>
    <row r="229" spans="5:5" x14ac:dyDescent="0.25">
      <c r="E229" s="617"/>
    </row>
    <row r="230" spans="5:5" x14ac:dyDescent="0.25">
      <c r="E230" s="617"/>
    </row>
    <row r="231" spans="5:5" x14ac:dyDescent="0.25">
      <c r="E231" s="617"/>
    </row>
    <row r="232" spans="5:5" x14ac:dyDescent="0.25">
      <c r="E232" s="617"/>
    </row>
    <row r="233" spans="5:5" x14ac:dyDescent="0.25">
      <c r="E233" s="617"/>
    </row>
    <row r="234" spans="5:5" x14ac:dyDescent="0.25">
      <c r="E234" s="617"/>
    </row>
    <row r="235" spans="5:5" x14ac:dyDescent="0.25">
      <c r="E235" s="617"/>
    </row>
    <row r="236" spans="5:5" x14ac:dyDescent="0.25">
      <c r="E236" s="617"/>
    </row>
    <row r="237" spans="5:5" x14ac:dyDescent="0.25">
      <c r="E237" s="617"/>
    </row>
    <row r="238" spans="5:5" x14ac:dyDescent="0.25">
      <c r="E238" s="617"/>
    </row>
    <row r="239" spans="5:5" x14ac:dyDescent="0.25">
      <c r="E239" s="617"/>
    </row>
    <row r="240" spans="5:5" x14ac:dyDescent="0.25">
      <c r="E240" s="617"/>
    </row>
    <row r="241" spans="5:5" x14ac:dyDescent="0.25">
      <c r="E241" s="617"/>
    </row>
    <row r="242" spans="5:5" x14ac:dyDescent="0.25">
      <c r="E242" s="617"/>
    </row>
    <row r="243" spans="5:5" x14ac:dyDescent="0.25">
      <c r="E243" s="617"/>
    </row>
    <row r="244" spans="5:5" x14ac:dyDescent="0.25">
      <c r="E244" s="617"/>
    </row>
    <row r="245" spans="5:5" x14ac:dyDescent="0.25">
      <c r="E245" s="617"/>
    </row>
    <row r="246" spans="5:5" x14ac:dyDescent="0.25">
      <c r="E246" s="617"/>
    </row>
    <row r="247" spans="5:5" x14ac:dyDescent="0.25">
      <c r="E247" s="617"/>
    </row>
    <row r="248" spans="5:5" x14ac:dyDescent="0.25">
      <c r="E248" s="617"/>
    </row>
    <row r="249" spans="5:5" x14ac:dyDescent="0.25">
      <c r="E249" s="617"/>
    </row>
    <row r="250" spans="5:5" x14ac:dyDescent="0.25">
      <c r="E250" s="617"/>
    </row>
    <row r="251" spans="5:5" x14ac:dyDescent="0.25">
      <c r="E251" s="617"/>
    </row>
    <row r="252" spans="5:5" x14ac:dyDescent="0.25">
      <c r="E252" s="617"/>
    </row>
    <row r="253" spans="5:5" x14ac:dyDescent="0.25">
      <c r="E253" s="617"/>
    </row>
    <row r="254" spans="5:5" x14ac:dyDescent="0.25">
      <c r="E254" s="617"/>
    </row>
    <row r="255" spans="5:5" x14ac:dyDescent="0.25">
      <c r="E255" s="617"/>
    </row>
    <row r="256" spans="5:5" x14ac:dyDescent="0.25">
      <c r="E256" s="617"/>
    </row>
    <row r="257" spans="5:5" x14ac:dyDescent="0.25">
      <c r="E257" s="617"/>
    </row>
    <row r="258" spans="5:5" x14ac:dyDescent="0.25">
      <c r="E258" s="617"/>
    </row>
    <row r="259" spans="5:5" x14ac:dyDescent="0.25">
      <c r="E259" s="617"/>
    </row>
    <row r="260" spans="5:5" x14ac:dyDescent="0.25">
      <c r="E260" s="617"/>
    </row>
    <row r="261" spans="5:5" x14ac:dyDescent="0.25">
      <c r="E261" s="617"/>
    </row>
    <row r="262" spans="5:5" x14ac:dyDescent="0.25">
      <c r="E262" s="617"/>
    </row>
    <row r="263" spans="5:5" x14ac:dyDescent="0.25">
      <c r="E263" s="617"/>
    </row>
    <row r="264" spans="5:5" x14ac:dyDescent="0.25">
      <c r="E264" s="617"/>
    </row>
    <row r="265" spans="5:5" x14ac:dyDescent="0.25">
      <c r="E265" s="617"/>
    </row>
    <row r="266" spans="5:5" x14ac:dyDescent="0.25">
      <c r="E266" s="617"/>
    </row>
    <row r="267" spans="5:5" x14ac:dyDescent="0.25">
      <c r="E267" s="617"/>
    </row>
    <row r="268" spans="5:5" x14ac:dyDescent="0.25">
      <c r="E268" s="617"/>
    </row>
    <row r="269" spans="5:5" x14ac:dyDescent="0.25">
      <c r="E269" s="617"/>
    </row>
    <row r="270" spans="5:5" x14ac:dyDescent="0.25">
      <c r="E270" s="617"/>
    </row>
    <row r="271" spans="5:5" x14ac:dyDescent="0.25">
      <c r="E271" s="617"/>
    </row>
    <row r="272" spans="5:5" x14ac:dyDescent="0.25">
      <c r="E272" s="617"/>
    </row>
    <row r="273" spans="5:5" x14ac:dyDescent="0.25">
      <c r="E273" s="617"/>
    </row>
    <row r="274" spans="5:5" x14ac:dyDescent="0.25">
      <c r="E274" s="617"/>
    </row>
    <row r="275" spans="5:5" x14ac:dyDescent="0.25">
      <c r="E275" s="617"/>
    </row>
    <row r="276" spans="5:5" x14ac:dyDescent="0.25">
      <c r="E276" s="617"/>
    </row>
    <row r="277" spans="5:5" x14ac:dyDescent="0.25">
      <c r="E277" s="617"/>
    </row>
    <row r="278" spans="5:5" x14ac:dyDescent="0.25">
      <c r="E278" s="617"/>
    </row>
    <row r="279" spans="5:5" x14ac:dyDescent="0.25">
      <c r="E279" s="617"/>
    </row>
    <row r="280" spans="5:5" x14ac:dyDescent="0.25">
      <c r="E280" s="617"/>
    </row>
    <row r="281" spans="5:5" x14ac:dyDescent="0.25">
      <c r="E281" s="617"/>
    </row>
    <row r="282" spans="5:5" x14ac:dyDescent="0.25">
      <c r="E282" s="617"/>
    </row>
    <row r="283" spans="5:5" x14ac:dyDescent="0.25">
      <c r="E283" s="617"/>
    </row>
    <row r="284" spans="5:5" x14ac:dyDescent="0.25">
      <c r="E284" s="617"/>
    </row>
    <row r="285" spans="5:5" x14ac:dyDescent="0.25">
      <c r="E285" s="617"/>
    </row>
    <row r="286" spans="5:5" x14ac:dyDescent="0.25">
      <c r="E286" s="617"/>
    </row>
    <row r="287" spans="5:5" x14ac:dyDescent="0.25">
      <c r="E287" s="617"/>
    </row>
    <row r="288" spans="5:5" x14ac:dyDescent="0.25">
      <c r="E288" s="617"/>
    </row>
  </sheetData>
  <autoFilter ref="A1:N18">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scale="75" orientation="landscape"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14"/>
  <sheetViews>
    <sheetView tabSelected="1" workbookViewId="0">
      <selection activeCell="E19" sqref="E19"/>
    </sheetView>
  </sheetViews>
  <sheetFormatPr defaultRowHeight="15" x14ac:dyDescent="0.25"/>
  <cols>
    <col min="1" max="1" width="13.140625" bestFit="1" customWidth="1"/>
    <col min="2" max="2" width="37.7109375" customWidth="1"/>
    <col min="3" max="3" width="16.42578125" customWidth="1"/>
  </cols>
  <sheetData>
    <row r="3" spans="1:3" x14ac:dyDescent="0.25">
      <c r="A3" s="474" t="s">
        <v>106</v>
      </c>
      <c r="B3" t="s">
        <v>109</v>
      </c>
      <c r="C3" t="s">
        <v>111</v>
      </c>
    </row>
    <row r="4" spans="1:3" x14ac:dyDescent="0.25">
      <c r="A4" s="203" t="s">
        <v>193</v>
      </c>
      <c r="B4" s="475">
        <v>4000</v>
      </c>
      <c r="C4" s="475">
        <v>1.1363636363636365</v>
      </c>
    </row>
    <row r="5" spans="1:3" x14ac:dyDescent="0.25">
      <c r="A5" s="203" t="s">
        <v>287</v>
      </c>
      <c r="B5" s="475">
        <v>9102948.9000000004</v>
      </c>
      <c r="C5" s="475">
        <v>2415.5700000000002</v>
      </c>
    </row>
    <row r="6" spans="1:3" x14ac:dyDescent="0.25">
      <c r="A6" s="203" t="s">
        <v>263</v>
      </c>
      <c r="B6" s="475">
        <v>293500</v>
      </c>
      <c r="C6" s="475">
        <v>83.380681818181841</v>
      </c>
    </row>
    <row r="7" spans="1:3" x14ac:dyDescent="0.25">
      <c r="A7" s="203" t="s">
        <v>123</v>
      </c>
      <c r="B7" s="475">
        <v>436000</v>
      </c>
      <c r="C7" s="475">
        <v>123.86363636363637</v>
      </c>
    </row>
    <row r="8" spans="1:3" x14ac:dyDescent="0.25">
      <c r="A8" s="203" t="s">
        <v>124</v>
      </c>
      <c r="B8" s="475">
        <v>1711000</v>
      </c>
      <c r="C8" s="475">
        <v>486.07954545454521</v>
      </c>
    </row>
    <row r="9" spans="1:3" x14ac:dyDescent="0.25">
      <c r="A9" s="203" t="s">
        <v>149</v>
      </c>
      <c r="B9" s="475">
        <v>100000</v>
      </c>
      <c r="C9" s="475">
        <v>28.40909090909091</v>
      </c>
    </row>
    <row r="10" spans="1:3" x14ac:dyDescent="0.25">
      <c r="A10" s="203" t="s">
        <v>264</v>
      </c>
      <c r="B10" s="475">
        <v>356000</v>
      </c>
      <c r="C10" s="475">
        <v>101.13636363636365</v>
      </c>
    </row>
    <row r="11" spans="1:3" x14ac:dyDescent="0.25">
      <c r="A11" s="203" t="s">
        <v>42</v>
      </c>
      <c r="B11" s="475">
        <v>1792500</v>
      </c>
      <c r="C11" s="475">
        <v>509.23295454545445</v>
      </c>
    </row>
    <row r="12" spans="1:3" x14ac:dyDescent="0.25">
      <c r="A12" s="203" t="s">
        <v>156</v>
      </c>
      <c r="B12" s="475">
        <v>6451260</v>
      </c>
      <c r="C12" s="475">
        <v>1832.744318181818</v>
      </c>
    </row>
    <row r="13" spans="1:3" x14ac:dyDescent="0.25">
      <c r="A13" s="203" t="s">
        <v>107</v>
      </c>
      <c r="B13" s="475"/>
      <c r="C13" s="475">
        <v>0</v>
      </c>
    </row>
    <row r="14" spans="1:3" x14ac:dyDescent="0.25">
      <c r="A14" s="203" t="s">
        <v>108</v>
      </c>
      <c r="B14" s="475">
        <v>20247208.899999999</v>
      </c>
      <c r="C14" s="475">
        <v>5581.5529545454538</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4"/>
  <sheetViews>
    <sheetView topLeftCell="A3" zoomScale="85" zoomScaleNormal="85" workbookViewId="0">
      <selection activeCell="I21" sqref="I21"/>
    </sheetView>
  </sheetViews>
  <sheetFormatPr defaultColWidth="10.85546875" defaultRowHeight="15" x14ac:dyDescent="0.25"/>
  <cols>
    <col min="1" max="1" width="13.28515625" style="26" bestFit="1" customWidth="1"/>
    <col min="2" max="2" width="37.7109375" style="26" bestFit="1" customWidth="1"/>
    <col min="3" max="3" width="18" style="26" customWidth="1"/>
    <col min="4" max="4" width="14.7109375" style="26" customWidth="1"/>
    <col min="5" max="5" width="14.7109375" style="26" bestFit="1" customWidth="1"/>
    <col min="6" max="6" width="13.7109375" style="26" customWidth="1"/>
    <col min="7" max="9" width="18.7109375" style="26" customWidth="1"/>
    <col min="10" max="10" width="21.5703125" style="26" customWidth="1"/>
    <col min="11" max="11" width="14.7109375" style="26" customWidth="1"/>
    <col min="12" max="12" width="14.42578125" style="26" customWidth="1"/>
    <col min="13" max="13" width="10.85546875" style="26"/>
    <col min="14" max="14" width="29.85546875" style="67" customWidth="1"/>
    <col min="15" max="15" width="41.140625" style="26" customWidth="1"/>
    <col min="16" max="16384" width="10.85546875" style="26"/>
  </cols>
  <sheetData>
    <row r="1" spans="1:14" s="80" customFormat="1" ht="31.5" x14ac:dyDescent="0.25">
      <c r="A1" s="760" t="s">
        <v>44</v>
      </c>
      <c r="B1" s="760"/>
      <c r="C1" s="760"/>
      <c r="D1" s="760"/>
      <c r="E1" s="760"/>
      <c r="F1" s="760"/>
      <c r="G1" s="760"/>
      <c r="H1" s="760"/>
      <c r="I1" s="760"/>
      <c r="J1" s="760"/>
      <c r="K1" s="760"/>
      <c r="L1" s="760"/>
      <c r="M1" s="760"/>
      <c r="N1" s="760"/>
    </row>
    <row r="2" spans="1:14" s="80" customFormat="1" ht="18.75" x14ac:dyDescent="0.25">
      <c r="A2" s="761" t="s">
        <v>61</v>
      </c>
      <c r="B2" s="761"/>
      <c r="C2" s="761"/>
      <c r="D2" s="761"/>
      <c r="E2" s="761"/>
      <c r="F2" s="761"/>
      <c r="G2" s="761"/>
      <c r="H2" s="761"/>
      <c r="I2" s="761"/>
      <c r="J2" s="761"/>
      <c r="K2" s="761"/>
      <c r="L2" s="761"/>
      <c r="M2" s="761"/>
      <c r="N2" s="761"/>
    </row>
    <row r="3" spans="1:14" s="80" customFormat="1" ht="45" x14ac:dyDescent="0.25">
      <c r="A3" s="433" t="s">
        <v>0</v>
      </c>
      <c r="B3" s="434" t="s">
        <v>5</v>
      </c>
      <c r="C3" s="434" t="s">
        <v>10</v>
      </c>
      <c r="D3" s="435" t="s">
        <v>8</v>
      </c>
      <c r="E3" s="435" t="s">
        <v>13</v>
      </c>
      <c r="F3" s="436" t="s">
        <v>34</v>
      </c>
      <c r="G3" s="435" t="s">
        <v>41</v>
      </c>
      <c r="H3" s="435" t="s">
        <v>2</v>
      </c>
      <c r="I3" s="435" t="s">
        <v>3</v>
      </c>
      <c r="J3" s="434" t="s">
        <v>9</v>
      </c>
      <c r="K3" s="434" t="s">
        <v>1</v>
      </c>
      <c r="L3" s="434" t="s">
        <v>4</v>
      </c>
      <c r="M3" s="434" t="s">
        <v>12</v>
      </c>
      <c r="N3" s="436" t="s">
        <v>11</v>
      </c>
    </row>
    <row r="4" spans="1:14" s="80" customFormat="1" x14ac:dyDescent="0.25">
      <c r="A4" s="208">
        <v>44743</v>
      </c>
      <c r="B4" s="192" t="s">
        <v>133</v>
      </c>
      <c r="C4" s="192"/>
      <c r="D4" s="193"/>
      <c r="E4" s="430"/>
      <c r="F4" s="492"/>
      <c r="G4" s="492">
        <v>0</v>
      </c>
      <c r="H4" s="493"/>
      <c r="I4" s="493"/>
      <c r="J4" s="494"/>
      <c r="K4" s="495"/>
      <c r="L4" s="495"/>
      <c r="M4" s="495"/>
      <c r="N4" s="496"/>
    </row>
    <row r="5" spans="1:14" s="22" customFormat="1" ht="18.75" customHeight="1" x14ac:dyDescent="0.25">
      <c r="A5" s="568">
        <v>44747</v>
      </c>
      <c r="B5" s="582" t="s">
        <v>185</v>
      </c>
      <c r="C5" s="582" t="s">
        <v>49</v>
      </c>
      <c r="D5" s="584" t="s">
        <v>14</v>
      </c>
      <c r="E5" s="577"/>
      <c r="F5" s="585">
        <v>240000</v>
      </c>
      <c r="G5" s="586">
        <f>G4-E5+F5</f>
        <v>240000</v>
      </c>
      <c r="H5" s="579"/>
      <c r="I5" s="587" t="s">
        <v>18</v>
      </c>
      <c r="J5" s="579"/>
      <c r="K5" s="588" t="s">
        <v>64</v>
      </c>
      <c r="L5" s="588" t="s">
        <v>58</v>
      </c>
      <c r="M5" s="589"/>
      <c r="N5" s="590"/>
    </row>
    <row r="6" spans="1:14" s="88" customFormat="1" x14ac:dyDescent="0.25">
      <c r="A6" s="195">
        <v>44747</v>
      </c>
      <c r="B6" s="178" t="s">
        <v>134</v>
      </c>
      <c r="C6" s="178" t="s">
        <v>135</v>
      </c>
      <c r="D6" s="204" t="s">
        <v>14</v>
      </c>
      <c r="E6" s="191">
        <v>60000</v>
      </c>
      <c r="F6" s="183"/>
      <c r="G6" s="183">
        <f t="shared" ref="G6:G18" si="0">G5-E6+F6</f>
        <v>180000</v>
      </c>
      <c r="H6" s="210" t="s">
        <v>42</v>
      </c>
      <c r="I6" s="199" t="s">
        <v>18</v>
      </c>
      <c r="J6" s="566"/>
      <c r="K6" s="178" t="s">
        <v>64</v>
      </c>
      <c r="L6" s="178" t="s">
        <v>58</v>
      </c>
      <c r="M6" s="186"/>
      <c r="N6" s="187"/>
    </row>
    <row r="7" spans="1:14" x14ac:dyDescent="0.25">
      <c r="A7" s="195">
        <v>44747</v>
      </c>
      <c r="B7" s="178" t="s">
        <v>139</v>
      </c>
      <c r="C7" s="178" t="s">
        <v>135</v>
      </c>
      <c r="D7" s="178" t="s">
        <v>122</v>
      </c>
      <c r="E7" s="202">
        <v>50000</v>
      </c>
      <c r="F7" s="183"/>
      <c r="G7" s="183">
        <f t="shared" si="0"/>
        <v>130000</v>
      </c>
      <c r="H7" s="210" t="s">
        <v>124</v>
      </c>
      <c r="I7" s="199" t="s">
        <v>18</v>
      </c>
      <c r="J7" s="566"/>
      <c r="K7" s="176" t="s">
        <v>64</v>
      </c>
      <c r="L7" s="176" t="s">
        <v>58</v>
      </c>
      <c r="M7" s="176"/>
      <c r="N7" s="178"/>
    </row>
    <row r="8" spans="1:14" x14ac:dyDescent="0.25">
      <c r="A8" s="195">
        <v>44747</v>
      </c>
      <c r="B8" s="178" t="s">
        <v>138</v>
      </c>
      <c r="C8" s="178" t="s">
        <v>135</v>
      </c>
      <c r="D8" s="178" t="s">
        <v>121</v>
      </c>
      <c r="E8" s="559">
        <v>40000</v>
      </c>
      <c r="F8" s="182"/>
      <c r="G8" s="182">
        <f t="shared" si="0"/>
        <v>90000</v>
      </c>
      <c r="H8" s="210" t="s">
        <v>123</v>
      </c>
      <c r="I8" s="199" t="s">
        <v>18</v>
      </c>
      <c r="J8" s="566"/>
      <c r="K8" s="176" t="s">
        <v>64</v>
      </c>
      <c r="L8" s="176" t="s">
        <v>58</v>
      </c>
      <c r="M8" s="176"/>
      <c r="N8" s="178"/>
    </row>
    <row r="9" spans="1:14" x14ac:dyDescent="0.25">
      <c r="A9" s="195">
        <v>44747</v>
      </c>
      <c r="B9" s="176" t="s">
        <v>186</v>
      </c>
      <c r="C9" s="178" t="s">
        <v>135</v>
      </c>
      <c r="D9" s="188" t="s">
        <v>122</v>
      </c>
      <c r="E9" s="183">
        <v>40000</v>
      </c>
      <c r="F9" s="183"/>
      <c r="G9" s="182">
        <f t="shared" si="0"/>
        <v>50000</v>
      </c>
      <c r="H9" s="190" t="s">
        <v>149</v>
      </c>
      <c r="I9" s="199" t="s">
        <v>18</v>
      </c>
      <c r="J9" s="211"/>
      <c r="K9" s="176" t="s">
        <v>64</v>
      </c>
      <c r="L9" s="176" t="s">
        <v>58</v>
      </c>
      <c r="M9" s="176"/>
      <c r="N9" s="178"/>
    </row>
    <row r="10" spans="1:14" x14ac:dyDescent="0.25">
      <c r="A10" s="568">
        <v>44763</v>
      </c>
      <c r="B10" s="574" t="s">
        <v>185</v>
      </c>
      <c r="C10" s="582" t="s">
        <v>49</v>
      </c>
      <c r="D10" s="599" t="s">
        <v>14</v>
      </c>
      <c r="E10" s="578"/>
      <c r="F10" s="578">
        <v>240000</v>
      </c>
      <c r="G10" s="600">
        <f t="shared" si="0"/>
        <v>290000</v>
      </c>
      <c r="H10" s="601"/>
      <c r="I10" s="587" t="s">
        <v>18</v>
      </c>
      <c r="J10" s="575" t="s">
        <v>338</v>
      </c>
      <c r="K10" s="574" t="s">
        <v>64</v>
      </c>
      <c r="L10" s="574" t="s">
        <v>58</v>
      </c>
      <c r="M10" s="574"/>
      <c r="N10" s="582"/>
    </row>
    <row r="11" spans="1:14" x14ac:dyDescent="0.25">
      <c r="A11" s="195">
        <v>44763</v>
      </c>
      <c r="B11" s="176" t="s">
        <v>134</v>
      </c>
      <c r="C11" s="178" t="s">
        <v>135</v>
      </c>
      <c r="D11" s="188" t="s">
        <v>14</v>
      </c>
      <c r="E11" s="183">
        <v>60000</v>
      </c>
      <c r="F11" s="183"/>
      <c r="G11" s="182">
        <f t="shared" si="0"/>
        <v>230000</v>
      </c>
      <c r="H11" s="190" t="s">
        <v>42</v>
      </c>
      <c r="I11" s="199" t="s">
        <v>18</v>
      </c>
      <c r="J11" s="454" t="s">
        <v>338</v>
      </c>
      <c r="K11" s="176" t="s">
        <v>64</v>
      </c>
      <c r="L11" s="176" t="s">
        <v>58</v>
      </c>
      <c r="M11" s="176"/>
      <c r="N11" s="178"/>
    </row>
    <row r="12" spans="1:14" x14ac:dyDescent="0.25">
      <c r="A12" s="195">
        <v>44763</v>
      </c>
      <c r="B12" s="176" t="s">
        <v>139</v>
      </c>
      <c r="C12" s="178" t="s">
        <v>135</v>
      </c>
      <c r="D12" s="188" t="s">
        <v>122</v>
      </c>
      <c r="E12" s="183">
        <v>60000</v>
      </c>
      <c r="F12" s="183"/>
      <c r="G12" s="182">
        <f t="shared" si="0"/>
        <v>170000</v>
      </c>
      <c r="H12" s="190" t="s">
        <v>124</v>
      </c>
      <c r="I12" s="199" t="s">
        <v>18</v>
      </c>
      <c r="J12" s="454" t="s">
        <v>338</v>
      </c>
      <c r="K12" s="176" t="s">
        <v>64</v>
      </c>
      <c r="L12" s="176" t="s">
        <v>58</v>
      </c>
      <c r="M12" s="176"/>
      <c r="N12" s="178"/>
    </row>
    <row r="13" spans="1:14" x14ac:dyDescent="0.25">
      <c r="A13" s="195">
        <v>44763</v>
      </c>
      <c r="B13" s="176" t="s">
        <v>138</v>
      </c>
      <c r="C13" s="178" t="s">
        <v>135</v>
      </c>
      <c r="D13" s="188" t="s">
        <v>121</v>
      </c>
      <c r="E13" s="183">
        <v>40000</v>
      </c>
      <c r="F13" s="183"/>
      <c r="G13" s="182">
        <f t="shared" si="0"/>
        <v>130000</v>
      </c>
      <c r="H13" s="190" t="s">
        <v>123</v>
      </c>
      <c r="I13" s="199" t="s">
        <v>18</v>
      </c>
      <c r="J13" s="454" t="s">
        <v>338</v>
      </c>
      <c r="K13" s="176" t="s">
        <v>64</v>
      </c>
      <c r="L13" s="176" t="s">
        <v>58</v>
      </c>
      <c r="M13" s="176"/>
      <c r="N13" s="178"/>
    </row>
    <row r="14" spans="1:14" x14ac:dyDescent="0.25">
      <c r="A14" s="195">
        <v>44763</v>
      </c>
      <c r="B14" s="176" t="s">
        <v>322</v>
      </c>
      <c r="C14" s="178" t="s">
        <v>135</v>
      </c>
      <c r="D14" s="188" t="s">
        <v>122</v>
      </c>
      <c r="E14" s="183">
        <v>60000</v>
      </c>
      <c r="F14" s="183"/>
      <c r="G14" s="182">
        <f t="shared" si="0"/>
        <v>70000</v>
      </c>
      <c r="H14" s="190" t="s">
        <v>264</v>
      </c>
      <c r="I14" s="199" t="s">
        <v>18</v>
      </c>
      <c r="J14" s="454" t="s">
        <v>338</v>
      </c>
      <c r="K14" s="176" t="s">
        <v>64</v>
      </c>
      <c r="L14" s="176" t="s">
        <v>58</v>
      </c>
      <c r="M14" s="176"/>
      <c r="N14" s="178"/>
    </row>
    <row r="15" spans="1:14" x14ac:dyDescent="0.25">
      <c r="A15" s="195">
        <v>44763</v>
      </c>
      <c r="B15" s="176" t="s">
        <v>323</v>
      </c>
      <c r="C15" s="178" t="s">
        <v>135</v>
      </c>
      <c r="D15" s="188" t="s">
        <v>121</v>
      </c>
      <c r="E15" s="183">
        <v>40000</v>
      </c>
      <c r="F15" s="183"/>
      <c r="G15" s="182">
        <f t="shared" si="0"/>
        <v>30000</v>
      </c>
      <c r="H15" s="190" t="s">
        <v>263</v>
      </c>
      <c r="I15" s="199" t="s">
        <v>18</v>
      </c>
      <c r="J15" s="454" t="s">
        <v>338</v>
      </c>
      <c r="K15" s="176" t="s">
        <v>64</v>
      </c>
      <c r="L15" s="176" t="s">
        <v>58</v>
      </c>
      <c r="M15" s="176"/>
      <c r="N15" s="178"/>
    </row>
    <row r="16" spans="1:14" x14ac:dyDescent="0.25">
      <c r="A16" s="195">
        <v>44772</v>
      </c>
      <c r="B16" s="176" t="s">
        <v>134</v>
      </c>
      <c r="C16" s="178" t="s">
        <v>135</v>
      </c>
      <c r="D16" s="188" t="s">
        <v>14</v>
      </c>
      <c r="E16" s="183">
        <v>5000</v>
      </c>
      <c r="F16" s="183"/>
      <c r="G16" s="182">
        <f t="shared" si="0"/>
        <v>25000</v>
      </c>
      <c r="H16" s="190" t="s">
        <v>42</v>
      </c>
      <c r="I16" s="681" t="s">
        <v>18</v>
      </c>
      <c r="J16" s="206"/>
      <c r="K16" s="176" t="s">
        <v>64</v>
      </c>
      <c r="L16" s="176" t="s">
        <v>58</v>
      </c>
      <c r="M16" s="176"/>
      <c r="N16" s="178"/>
    </row>
    <row r="17" spans="1:14" x14ac:dyDescent="0.25">
      <c r="A17" s="195">
        <v>44772</v>
      </c>
      <c r="B17" s="176" t="s">
        <v>322</v>
      </c>
      <c r="C17" s="178" t="s">
        <v>135</v>
      </c>
      <c r="D17" s="188" t="s">
        <v>122</v>
      </c>
      <c r="E17" s="183">
        <v>10000</v>
      </c>
      <c r="F17" s="183"/>
      <c r="G17" s="182">
        <f t="shared" si="0"/>
        <v>15000</v>
      </c>
      <c r="H17" s="190" t="s">
        <v>264</v>
      </c>
      <c r="I17" s="199" t="s">
        <v>18</v>
      </c>
      <c r="J17" s="206"/>
      <c r="K17" s="176" t="s">
        <v>64</v>
      </c>
      <c r="L17" s="176" t="s">
        <v>58</v>
      </c>
      <c r="M17" s="176"/>
      <c r="N17" s="178"/>
    </row>
    <row r="18" spans="1:14" ht="15.75" thickBot="1" x14ac:dyDescent="0.3">
      <c r="A18" s="195">
        <v>44772</v>
      </c>
      <c r="B18" s="176" t="s">
        <v>139</v>
      </c>
      <c r="C18" s="178" t="s">
        <v>135</v>
      </c>
      <c r="D18" s="188" t="s">
        <v>122</v>
      </c>
      <c r="E18" s="182">
        <v>15000</v>
      </c>
      <c r="F18" s="182"/>
      <c r="G18" s="182">
        <f t="shared" si="0"/>
        <v>0</v>
      </c>
      <c r="H18" s="190" t="s">
        <v>124</v>
      </c>
      <c r="I18" s="199" t="s">
        <v>18</v>
      </c>
      <c r="J18" s="211"/>
      <c r="K18" s="176" t="s">
        <v>64</v>
      </c>
      <c r="L18" s="176" t="s">
        <v>58</v>
      </c>
      <c r="M18" s="176"/>
      <c r="N18" s="178"/>
    </row>
    <row r="19" spans="1:14" ht="15.75" thickBot="1" x14ac:dyDescent="0.3">
      <c r="A19" s="124"/>
      <c r="B19" s="124"/>
      <c r="C19" s="517"/>
      <c r="D19" s="604"/>
      <c r="E19" s="646">
        <f>SUM(E5:E18)</f>
        <v>480000</v>
      </c>
      <c r="F19" s="646">
        <f>SUM(F5:F18)</f>
        <v>480000</v>
      </c>
      <c r="G19" s="499">
        <f>F19-E19</f>
        <v>0</v>
      </c>
      <c r="H19" s="517"/>
      <c r="I19" s="176"/>
      <c r="J19" s="211"/>
      <c r="K19" s="176"/>
      <c r="L19" s="176"/>
      <c r="M19" s="476"/>
      <c r="N19" s="477"/>
    </row>
    <row r="20" spans="1:14" x14ac:dyDescent="0.25">
      <c r="A20" s="474" t="s">
        <v>106</v>
      </c>
      <c r="B20" t="s">
        <v>109</v>
      </c>
      <c r="C20" s="190"/>
      <c r="D20" s="188"/>
      <c r="E20" s="200"/>
      <c r="F20" s="200"/>
      <c r="G20" s="560"/>
      <c r="H20" s="190"/>
      <c r="I20" s="176"/>
      <c r="J20" s="211"/>
      <c r="K20" s="176"/>
      <c r="L20" s="176"/>
      <c r="M20" s="176"/>
      <c r="N20" s="178"/>
    </row>
    <row r="21" spans="1:14" x14ac:dyDescent="0.25">
      <c r="A21" s="203" t="s">
        <v>263</v>
      </c>
      <c r="B21" s="475">
        <v>40000</v>
      </c>
      <c r="C21" s="502"/>
      <c r="D21" s="503"/>
      <c r="E21" s="504"/>
      <c r="F21" s="504"/>
      <c r="G21" s="505"/>
      <c r="H21" s="190"/>
      <c r="I21" s="476"/>
      <c r="J21" s="211"/>
      <c r="K21" s="176"/>
      <c r="L21" s="176"/>
      <c r="M21" s="476"/>
      <c r="N21" s="477"/>
    </row>
    <row r="22" spans="1:14" x14ac:dyDescent="0.25">
      <c r="A22" s="203" t="s">
        <v>123</v>
      </c>
      <c r="B22" s="475">
        <v>80000</v>
      </c>
      <c r="C22" s="190"/>
      <c r="D22" s="188"/>
      <c r="E22" s="183"/>
      <c r="F22" s="183"/>
      <c r="G22" s="182"/>
      <c r="H22" s="190"/>
      <c r="I22" s="176"/>
      <c r="J22" s="211"/>
      <c r="K22" s="176"/>
      <c r="L22" s="176"/>
      <c r="M22" s="176"/>
      <c r="N22" s="178"/>
    </row>
    <row r="23" spans="1:14" x14ac:dyDescent="0.25">
      <c r="A23" s="203" t="s">
        <v>124</v>
      </c>
      <c r="B23" s="475">
        <v>125000</v>
      </c>
      <c r="C23" s="190"/>
      <c r="D23" s="188"/>
      <c r="E23" s="183"/>
      <c r="F23" s="183"/>
      <c r="G23" s="182"/>
      <c r="H23" s="190"/>
      <c r="I23" s="176"/>
      <c r="J23" s="211"/>
      <c r="K23" s="176"/>
      <c r="L23" s="176"/>
      <c r="M23" s="176"/>
      <c r="N23" s="178"/>
    </row>
    <row r="24" spans="1:14" x14ac:dyDescent="0.25">
      <c r="A24" s="203" t="s">
        <v>149</v>
      </c>
      <c r="B24" s="475">
        <v>40000</v>
      </c>
      <c r="C24" s="190"/>
      <c r="D24" s="188"/>
      <c r="E24" s="183"/>
      <c r="F24" s="183"/>
      <c r="G24" s="182"/>
      <c r="H24" s="190"/>
      <c r="I24" s="176"/>
      <c r="J24" s="211"/>
      <c r="K24" s="176"/>
      <c r="L24" s="176"/>
      <c r="M24" s="176"/>
      <c r="N24" s="178"/>
    </row>
    <row r="25" spans="1:14" x14ac:dyDescent="0.25">
      <c r="A25" s="203" t="s">
        <v>264</v>
      </c>
      <c r="B25" s="475">
        <v>70000</v>
      </c>
      <c r="C25" s="190"/>
      <c r="D25" s="188"/>
      <c r="E25" s="183"/>
      <c r="F25" s="183"/>
      <c r="G25" s="182"/>
      <c r="H25" s="190"/>
      <c r="I25" s="176"/>
      <c r="J25" s="211"/>
      <c r="K25" s="176"/>
      <c r="L25" s="176"/>
      <c r="M25" s="176"/>
      <c r="N25" s="178"/>
    </row>
    <row r="26" spans="1:14" x14ac:dyDescent="0.25">
      <c r="A26" s="203" t="s">
        <v>42</v>
      </c>
      <c r="B26" s="475">
        <v>125000</v>
      </c>
      <c r="C26" s="190"/>
      <c r="D26" s="188"/>
      <c r="E26" s="183"/>
      <c r="F26" s="183"/>
      <c r="G26" s="182"/>
      <c r="H26" s="190"/>
      <c r="I26" s="176"/>
      <c r="J26" s="211"/>
      <c r="K26" s="176"/>
      <c r="L26" s="176"/>
      <c r="M26" s="176"/>
      <c r="N26" s="178"/>
    </row>
    <row r="27" spans="1:14" x14ac:dyDescent="0.25">
      <c r="A27" s="203" t="s">
        <v>107</v>
      </c>
      <c r="B27" s="475"/>
      <c r="C27" s="190"/>
      <c r="D27" s="188"/>
      <c r="E27" s="183"/>
      <c r="F27" s="183"/>
      <c r="G27" s="182"/>
      <c r="H27" s="190"/>
      <c r="I27" s="176"/>
      <c r="J27" s="211"/>
      <c r="K27" s="176"/>
      <c r="L27" s="176"/>
      <c r="M27" s="176"/>
      <c r="N27" s="178"/>
    </row>
    <row r="28" spans="1:14" x14ac:dyDescent="0.25">
      <c r="A28" s="203" t="s">
        <v>108</v>
      </c>
      <c r="B28" s="475">
        <v>480000</v>
      </c>
      <c r="C28" s="190"/>
      <c r="D28" s="188"/>
      <c r="E28" s="183"/>
      <c r="F28" s="183"/>
      <c r="G28" s="182"/>
      <c r="H28" s="190"/>
      <c r="I28" s="176"/>
      <c r="J28" s="431"/>
      <c r="K28" s="176"/>
      <c r="L28" s="176"/>
      <c r="M28" s="176"/>
      <c r="N28" s="178"/>
    </row>
    <row r="29" spans="1:14" x14ac:dyDescent="0.25">
      <c r="A29"/>
      <c r="B29"/>
      <c r="C29" s="190"/>
      <c r="D29" s="176"/>
      <c r="E29" s="200"/>
      <c r="F29" s="200"/>
      <c r="G29" s="182"/>
      <c r="H29" s="176"/>
      <c r="I29" s="176"/>
      <c r="J29" s="431"/>
      <c r="K29" s="176"/>
      <c r="L29" s="176"/>
      <c r="M29" s="176"/>
      <c r="N29" s="178"/>
    </row>
    <row r="30" spans="1:14" x14ac:dyDescent="0.25">
      <c r="A30"/>
      <c r="B30"/>
      <c r="C30" s="190"/>
      <c r="D30" s="176"/>
      <c r="E30" s="183"/>
      <c r="F30" s="183"/>
      <c r="G30" s="182"/>
      <c r="H30" s="176"/>
      <c r="I30" s="176"/>
      <c r="J30" s="431"/>
      <c r="K30" s="176"/>
      <c r="L30" s="176"/>
      <c r="M30" s="176"/>
      <c r="N30" s="178"/>
    </row>
    <row r="31" spans="1:14" x14ac:dyDescent="0.25">
      <c r="A31"/>
      <c r="B31"/>
      <c r="C31" s="190"/>
      <c r="D31" s="176"/>
      <c r="E31" s="183"/>
      <c r="F31" s="183"/>
      <c r="G31" s="182"/>
      <c r="H31" s="176"/>
      <c r="I31" s="176"/>
      <c r="J31" s="431"/>
      <c r="K31" s="176"/>
      <c r="L31" s="176"/>
      <c r="M31" s="176"/>
      <c r="N31" s="178"/>
    </row>
    <row r="32" spans="1:14" x14ac:dyDescent="0.25">
      <c r="A32" s="203"/>
      <c r="B32" s="475"/>
      <c r="C32" s="190"/>
      <c r="D32" s="176"/>
      <c r="E32" s="183"/>
      <c r="F32" s="183"/>
      <c r="G32" s="182"/>
      <c r="H32" s="176"/>
      <c r="I32" s="176"/>
      <c r="J32" s="178"/>
      <c r="K32" s="176"/>
      <c r="L32" s="176"/>
      <c r="M32" s="176"/>
      <c r="N32" s="178"/>
    </row>
    <row r="33" spans="1:14" x14ac:dyDescent="0.25">
      <c r="A33" s="209"/>
      <c r="B33" s="176"/>
      <c r="C33" s="190"/>
      <c r="D33" s="176"/>
      <c r="E33" s="182"/>
      <c r="F33" s="182"/>
      <c r="G33" s="182"/>
      <c r="H33" s="176"/>
      <c r="I33" s="176"/>
      <c r="J33" s="178"/>
      <c r="K33" s="176"/>
      <c r="L33" s="176"/>
      <c r="M33" s="176"/>
      <c r="N33" s="178"/>
    </row>
    <row r="34" spans="1:14" x14ac:dyDescent="0.25">
      <c r="A34" s="209"/>
      <c r="B34" s="176"/>
      <c r="C34" s="190"/>
      <c r="D34" s="188"/>
      <c r="E34" s="183"/>
      <c r="F34" s="183"/>
      <c r="G34" s="182"/>
      <c r="H34" s="190"/>
      <c r="I34" s="176"/>
      <c r="J34" s="178"/>
      <c r="K34" s="176"/>
      <c r="L34" s="176"/>
      <c r="M34" s="176"/>
      <c r="N34" s="178"/>
    </row>
    <row r="35" spans="1:14" x14ac:dyDescent="0.25">
      <c r="A35" s="209"/>
      <c r="B35" s="176"/>
      <c r="C35" s="190"/>
      <c r="D35" s="188"/>
      <c r="E35" s="183"/>
      <c r="F35" s="183"/>
      <c r="G35" s="182"/>
      <c r="H35" s="190"/>
      <c r="I35" s="176"/>
      <c r="J35" s="178"/>
      <c r="K35" s="176"/>
      <c r="L35" s="176"/>
      <c r="M35" s="176"/>
      <c r="N35" s="178"/>
    </row>
    <row r="36" spans="1:14" x14ac:dyDescent="0.25">
      <c r="A36" s="209"/>
      <c r="B36" s="176"/>
      <c r="C36" s="190"/>
      <c r="D36" s="188"/>
      <c r="E36" s="183"/>
      <c r="F36" s="183"/>
      <c r="G36" s="182"/>
      <c r="H36" s="190"/>
      <c r="I36" s="176"/>
      <c r="J36" s="178"/>
      <c r="K36" s="176"/>
      <c r="L36" s="176"/>
      <c r="M36" s="176"/>
      <c r="N36" s="178"/>
    </row>
    <row r="37" spans="1:14" x14ac:dyDescent="0.25">
      <c r="A37" s="209"/>
      <c r="B37" s="176"/>
      <c r="C37" s="190"/>
      <c r="D37" s="188"/>
      <c r="E37" s="182"/>
      <c r="F37" s="182"/>
      <c r="G37" s="182"/>
      <c r="H37" s="190"/>
      <c r="I37" s="176"/>
      <c r="J37" s="178"/>
      <c r="K37" s="176"/>
      <c r="L37" s="176"/>
      <c r="M37" s="176"/>
      <c r="N37" s="178"/>
    </row>
    <row r="38" spans="1:14" x14ac:dyDescent="0.25">
      <c r="A38" s="177"/>
      <c r="B38" s="178"/>
      <c r="C38" s="178"/>
      <c r="D38" s="178"/>
      <c r="E38" s="466"/>
      <c r="F38" s="183"/>
      <c r="G38" s="182"/>
      <c r="H38" s="190"/>
      <c r="I38" s="176"/>
      <c r="J38" s="176"/>
      <c r="K38" s="176"/>
      <c r="L38" s="176"/>
      <c r="M38" s="176"/>
      <c r="N38" s="178"/>
    </row>
    <row r="39" spans="1:14" x14ac:dyDescent="0.25">
      <c r="A39" s="209"/>
      <c r="B39" s="432"/>
      <c r="C39" s="176"/>
      <c r="D39" s="176"/>
      <c r="E39" s="173"/>
      <c r="F39" s="176"/>
      <c r="G39" s="183"/>
      <c r="H39" s="176"/>
      <c r="I39" s="176"/>
      <c r="J39" s="176"/>
      <c r="K39" s="176"/>
      <c r="L39" s="176"/>
      <c r="M39" s="176"/>
      <c r="N39" s="178"/>
    </row>
    <row r="40" spans="1:14" x14ac:dyDescent="0.25">
      <c r="A40" s="209"/>
      <c r="B40" s="432"/>
      <c r="C40" s="176"/>
      <c r="D40" s="176"/>
      <c r="E40" s="173"/>
      <c r="F40" s="176"/>
      <c r="G40" s="183"/>
      <c r="H40" s="176"/>
      <c r="I40" s="176"/>
      <c r="J40" s="176"/>
      <c r="K40" s="176"/>
      <c r="L40" s="176"/>
      <c r="M40" s="176"/>
      <c r="N40" s="178"/>
    </row>
    <row r="41" spans="1:14" x14ac:dyDescent="0.25">
      <c r="A41" s="209"/>
      <c r="B41" s="432"/>
      <c r="C41" s="176"/>
      <c r="D41" s="176"/>
      <c r="E41" s="173"/>
      <c r="F41" s="176"/>
      <c r="G41" s="183"/>
      <c r="H41" s="176"/>
      <c r="I41" s="176"/>
      <c r="J41" s="176"/>
      <c r="K41" s="176"/>
      <c r="L41" s="176"/>
      <c r="M41" s="176"/>
      <c r="N41" s="178"/>
    </row>
    <row r="42" spans="1:14" ht="15.75" x14ac:dyDescent="0.25">
      <c r="A42" s="209"/>
      <c r="B42" s="464"/>
      <c r="C42" s="176"/>
      <c r="D42" s="455"/>
      <c r="E42" s="173"/>
      <c r="F42" s="176"/>
      <c r="G42" s="183"/>
      <c r="H42" s="455"/>
      <c r="I42" s="455"/>
      <c r="J42" s="455"/>
      <c r="K42" s="455"/>
      <c r="L42" s="455"/>
      <c r="M42" s="455"/>
      <c r="N42" s="456"/>
    </row>
    <row r="43" spans="1:14" x14ac:dyDescent="0.25">
      <c r="A43" s="209"/>
      <c r="B43" s="432"/>
      <c r="C43" s="176"/>
      <c r="D43" s="176"/>
      <c r="E43" s="173"/>
      <c r="F43" s="176"/>
      <c r="G43" s="183"/>
      <c r="H43" s="176"/>
      <c r="I43" s="176"/>
      <c r="J43" s="176"/>
      <c r="K43" s="176"/>
      <c r="L43" s="176"/>
      <c r="M43" s="176"/>
      <c r="N43" s="178"/>
    </row>
    <row r="44" spans="1:14" x14ac:dyDescent="0.25">
      <c r="A44" s="209"/>
      <c r="B44" s="432"/>
      <c r="C44" s="176"/>
      <c r="D44" s="176"/>
      <c r="E44" s="173"/>
      <c r="F44" s="176"/>
      <c r="G44" s="183"/>
      <c r="H44" s="176"/>
      <c r="I44" s="176"/>
      <c r="J44" s="176"/>
      <c r="K44" s="176"/>
      <c r="L44" s="176"/>
      <c r="M44" s="176"/>
      <c r="N44" s="178"/>
    </row>
    <row r="45" spans="1:14" ht="15.75" thickBot="1" x14ac:dyDescent="0.3">
      <c r="A45" s="209"/>
      <c r="B45" s="432"/>
      <c r="C45" s="176"/>
      <c r="D45" s="176"/>
      <c r="E45" s="182"/>
      <c r="F45" s="184"/>
      <c r="G45" s="182"/>
      <c r="H45" s="176"/>
      <c r="I45" s="176"/>
      <c r="J45" s="176"/>
      <c r="K45" s="176"/>
      <c r="L45" s="176"/>
      <c r="M45" s="176"/>
      <c r="N45" s="178"/>
    </row>
    <row r="46" spans="1:14" ht="15.75" thickBot="1" x14ac:dyDescent="0.3">
      <c r="A46" s="465"/>
      <c r="B46" s="465"/>
      <c r="C46" s="467"/>
      <c r="D46" s="468"/>
      <c r="E46" s="469"/>
      <c r="F46" s="470"/>
      <c r="G46" s="471"/>
      <c r="H46" s="468"/>
      <c r="I46" s="468"/>
      <c r="J46" s="468"/>
      <c r="K46" s="468"/>
      <c r="L46" s="468"/>
      <c r="M46" s="468"/>
      <c r="N46" s="472"/>
    </row>
    <row r="47" spans="1:14" x14ac:dyDescent="0.25">
      <c r="A47" s="465"/>
      <c r="B47" s="465"/>
      <c r="C47" s="467"/>
      <c r="D47" s="468"/>
      <c r="E47" s="468"/>
      <c r="F47" s="468"/>
      <c r="G47" s="473"/>
      <c r="H47" s="468"/>
      <c r="I47" s="468"/>
      <c r="J47" s="468"/>
      <c r="K47" s="468"/>
      <c r="L47" s="468"/>
      <c r="M47" s="468"/>
      <c r="N47" s="472"/>
    </row>
    <row r="48" spans="1:14" x14ac:dyDescent="0.25">
      <c r="A48"/>
      <c r="B48" s="323"/>
      <c r="C48"/>
      <c r="G48" s="446"/>
    </row>
    <row r="49" spans="1:7" x14ac:dyDescent="0.25">
      <c r="G49" s="446"/>
    </row>
    <row r="50" spans="1:7" x14ac:dyDescent="0.25">
      <c r="G50" s="446"/>
    </row>
    <row r="51" spans="1:7" x14ac:dyDescent="0.25">
      <c r="G51" s="446"/>
    </row>
    <row r="52" spans="1:7" x14ac:dyDescent="0.25">
      <c r="G52" s="446"/>
    </row>
    <row r="53" spans="1:7" x14ac:dyDescent="0.25">
      <c r="G53" s="446"/>
    </row>
    <row r="54" spans="1:7" x14ac:dyDescent="0.25">
      <c r="A54"/>
      <c r="B54"/>
      <c r="C54" s="296"/>
      <c r="G54" s="446"/>
    </row>
    <row r="55" spans="1:7" x14ac:dyDescent="0.25">
      <c r="A55"/>
      <c r="B55"/>
    </row>
    <row r="56" spans="1:7" x14ac:dyDescent="0.25">
      <c r="A56"/>
      <c r="B56"/>
    </row>
    <row r="57" spans="1:7" x14ac:dyDescent="0.25">
      <c r="A57"/>
      <c r="B57"/>
    </row>
    <row r="58" spans="1:7" x14ac:dyDescent="0.25">
      <c r="A58"/>
      <c r="B58"/>
    </row>
    <row r="59" spans="1:7" x14ac:dyDescent="0.25">
      <c r="A59"/>
      <c r="B59"/>
    </row>
    <row r="60" spans="1:7" x14ac:dyDescent="0.25">
      <c r="A60"/>
      <c r="B60"/>
    </row>
    <row r="61" spans="1:7" x14ac:dyDescent="0.25">
      <c r="A61"/>
      <c r="B61"/>
    </row>
    <row r="62" spans="1:7" x14ac:dyDescent="0.25">
      <c r="A62"/>
      <c r="B62"/>
    </row>
    <row r="63" spans="1:7" x14ac:dyDescent="0.25">
      <c r="A63"/>
      <c r="B63"/>
    </row>
    <row r="64" spans="1:7" x14ac:dyDescent="0.25">
      <c r="A64"/>
      <c r="B64"/>
    </row>
  </sheetData>
  <autoFilter ref="A1:N9">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orientation="portrait" horizontalDpi="4294967293"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364"/>
  <sheetViews>
    <sheetView topLeftCell="C317" zoomScaleNormal="100" workbookViewId="0">
      <selection activeCell="J335" sqref="J335"/>
    </sheetView>
  </sheetViews>
  <sheetFormatPr defaultColWidth="10.85546875" defaultRowHeight="15" x14ac:dyDescent="0.25"/>
  <cols>
    <col min="1" max="1" width="12.42578125" style="75" customWidth="1"/>
    <col min="2" max="2" width="33.5703125" style="74" customWidth="1"/>
    <col min="3" max="3" width="17.28515625" style="74" customWidth="1"/>
    <col min="4" max="4" width="17.5703125" style="73" customWidth="1"/>
    <col min="5" max="5" width="17.42578125" style="73" customWidth="1"/>
    <col min="6" max="6" width="15" style="71" customWidth="1"/>
    <col min="7" max="7" width="18.42578125" style="72" customWidth="1"/>
    <col min="8" max="8" width="16.5703125" style="73" customWidth="1"/>
    <col min="9" max="9" width="17" style="74" customWidth="1"/>
    <col min="10" max="10" width="25.42578125" style="74" customWidth="1"/>
    <col min="11" max="11" width="13.140625" style="74" customWidth="1"/>
    <col min="12" max="12" width="12.42578125" style="74" customWidth="1"/>
    <col min="13" max="13" width="19.140625" style="74" customWidth="1"/>
    <col min="14" max="14" width="37.140625" style="76" customWidth="1"/>
    <col min="15" max="15" width="11" style="1" customWidth="1"/>
    <col min="16" max="16384" width="10.85546875" style="1"/>
  </cols>
  <sheetData>
    <row r="1" spans="1:14" ht="18.75" x14ac:dyDescent="0.25">
      <c r="A1" s="721" t="s">
        <v>473</v>
      </c>
      <c r="B1" s="721"/>
      <c r="C1" s="721"/>
      <c r="D1" s="721"/>
      <c r="E1" s="721"/>
      <c r="F1" s="721"/>
      <c r="G1" s="721"/>
      <c r="H1" s="721"/>
      <c r="I1" s="721"/>
      <c r="J1" s="721"/>
      <c r="K1" s="721"/>
      <c r="L1" s="721"/>
      <c r="M1" s="721"/>
      <c r="N1" s="721"/>
    </row>
    <row r="2" spans="1:14" s="2" customFormat="1" ht="69.95" customHeight="1" thickBot="1" x14ac:dyDescent="0.3">
      <c r="A2" s="332" t="s">
        <v>0</v>
      </c>
      <c r="B2" s="326" t="s">
        <v>5</v>
      </c>
      <c r="C2" s="326" t="s">
        <v>10</v>
      </c>
      <c r="D2" s="327" t="s">
        <v>8</v>
      </c>
      <c r="E2" s="327" t="s">
        <v>13</v>
      </c>
      <c r="F2" s="328" t="s">
        <v>7</v>
      </c>
      <c r="G2" s="329" t="s">
        <v>6</v>
      </c>
      <c r="H2" s="327" t="s">
        <v>2</v>
      </c>
      <c r="I2" s="327" t="s">
        <v>114</v>
      </c>
      <c r="J2" s="326" t="s">
        <v>9</v>
      </c>
      <c r="K2" s="326" t="s">
        <v>1</v>
      </c>
      <c r="L2" s="326" t="s">
        <v>4</v>
      </c>
      <c r="M2" s="330" t="s">
        <v>12</v>
      </c>
      <c r="N2" s="331" t="s">
        <v>11</v>
      </c>
    </row>
    <row r="3" spans="1:14" s="2" customFormat="1" ht="15" customHeight="1" thickBot="1" x14ac:dyDescent="0.3">
      <c r="A3" s="195">
        <v>44743</v>
      </c>
      <c r="B3" s="196" t="s">
        <v>126</v>
      </c>
      <c r="C3" s="196" t="s">
        <v>127</v>
      </c>
      <c r="D3" s="197" t="s">
        <v>121</v>
      </c>
      <c r="E3" s="173">
        <v>5000</v>
      </c>
      <c r="F3" s="370">
        <v>3520</v>
      </c>
      <c r="G3" s="334">
        <f>E3/F3</f>
        <v>1.4204545454545454</v>
      </c>
      <c r="H3" s="210" t="s">
        <v>123</v>
      </c>
      <c r="I3" s="197" t="s">
        <v>18</v>
      </c>
      <c r="J3" s="454" t="s">
        <v>159</v>
      </c>
      <c r="K3" s="762" t="s">
        <v>484</v>
      </c>
      <c r="L3" s="196" t="s">
        <v>45</v>
      </c>
      <c r="M3" s="459"/>
      <c r="N3" s="371"/>
    </row>
    <row r="4" spans="1:14" s="2" customFormat="1" ht="15" customHeight="1" thickBot="1" x14ac:dyDescent="0.3">
      <c r="A4" s="195">
        <v>44743</v>
      </c>
      <c r="B4" s="196" t="s">
        <v>126</v>
      </c>
      <c r="C4" s="196" t="s">
        <v>127</v>
      </c>
      <c r="D4" s="197" t="s">
        <v>121</v>
      </c>
      <c r="E4" s="173">
        <v>5000</v>
      </c>
      <c r="F4" s="370">
        <v>3520</v>
      </c>
      <c r="G4" s="334">
        <f t="shared" ref="G4:G18" si="0">E4/F4</f>
        <v>1.4204545454545454</v>
      </c>
      <c r="H4" s="210" t="s">
        <v>123</v>
      </c>
      <c r="I4" s="197" t="s">
        <v>18</v>
      </c>
      <c r="J4" s="454" t="s">
        <v>159</v>
      </c>
      <c r="K4" s="763" t="s">
        <v>484</v>
      </c>
      <c r="L4" s="196" t="s">
        <v>45</v>
      </c>
      <c r="M4" s="459"/>
      <c r="N4" s="371"/>
    </row>
    <row r="5" spans="1:14" s="2" customFormat="1" ht="15" customHeight="1" thickBot="1" x14ac:dyDescent="0.3">
      <c r="A5" s="195">
        <v>44743</v>
      </c>
      <c r="B5" s="196" t="s">
        <v>126</v>
      </c>
      <c r="C5" s="196" t="s">
        <v>127</v>
      </c>
      <c r="D5" s="197" t="s">
        <v>122</v>
      </c>
      <c r="E5" s="173">
        <v>60000</v>
      </c>
      <c r="F5" s="370">
        <v>3520</v>
      </c>
      <c r="G5" s="334">
        <f t="shared" si="0"/>
        <v>17.045454545454547</v>
      </c>
      <c r="H5" s="210" t="s">
        <v>149</v>
      </c>
      <c r="I5" s="197" t="s">
        <v>18</v>
      </c>
      <c r="J5" s="454" t="s">
        <v>478</v>
      </c>
      <c r="K5" s="763" t="s">
        <v>484</v>
      </c>
      <c r="L5" s="196" t="s">
        <v>45</v>
      </c>
      <c r="M5" s="459"/>
      <c r="N5" s="371"/>
    </row>
    <row r="6" spans="1:14" s="2" customFormat="1" ht="15" customHeight="1" thickBot="1" x14ac:dyDescent="0.3">
      <c r="A6" s="195">
        <v>44743</v>
      </c>
      <c r="B6" s="196" t="s">
        <v>126</v>
      </c>
      <c r="C6" s="196" t="s">
        <v>127</v>
      </c>
      <c r="D6" s="197" t="s">
        <v>122</v>
      </c>
      <c r="E6" s="173">
        <v>8000</v>
      </c>
      <c r="F6" s="370">
        <v>3520</v>
      </c>
      <c r="G6" s="334">
        <f t="shared" si="0"/>
        <v>2.2727272727272729</v>
      </c>
      <c r="H6" s="210" t="s">
        <v>124</v>
      </c>
      <c r="I6" s="197" t="s">
        <v>18</v>
      </c>
      <c r="J6" s="454" t="s">
        <v>166</v>
      </c>
      <c r="K6" s="763" t="s">
        <v>484</v>
      </c>
      <c r="L6" s="196" t="s">
        <v>45</v>
      </c>
      <c r="M6" s="459"/>
      <c r="N6" s="371"/>
    </row>
    <row r="7" spans="1:14" s="2" customFormat="1" ht="15" customHeight="1" thickBot="1" x14ac:dyDescent="0.3">
      <c r="A7" s="195">
        <v>44743</v>
      </c>
      <c r="B7" s="196" t="s">
        <v>126</v>
      </c>
      <c r="C7" s="196" t="s">
        <v>127</v>
      </c>
      <c r="D7" s="197" t="s">
        <v>122</v>
      </c>
      <c r="E7" s="173">
        <v>14000</v>
      </c>
      <c r="F7" s="370">
        <v>3520</v>
      </c>
      <c r="G7" s="334">
        <f t="shared" si="0"/>
        <v>3.9772727272727271</v>
      </c>
      <c r="H7" s="210" t="s">
        <v>124</v>
      </c>
      <c r="I7" s="197" t="s">
        <v>18</v>
      </c>
      <c r="J7" s="454" t="s">
        <v>166</v>
      </c>
      <c r="K7" s="763" t="s">
        <v>484</v>
      </c>
      <c r="L7" s="196" t="s">
        <v>45</v>
      </c>
      <c r="M7" s="459"/>
      <c r="N7" s="371"/>
    </row>
    <row r="8" spans="1:14" s="2" customFormat="1" ht="15" customHeight="1" thickBot="1" x14ac:dyDescent="0.3">
      <c r="A8" s="195">
        <v>44743</v>
      </c>
      <c r="B8" s="196" t="s">
        <v>126</v>
      </c>
      <c r="C8" s="196" t="s">
        <v>127</v>
      </c>
      <c r="D8" s="197" t="s">
        <v>122</v>
      </c>
      <c r="E8" s="173">
        <v>11000</v>
      </c>
      <c r="F8" s="370">
        <v>3520</v>
      </c>
      <c r="G8" s="334">
        <f t="shared" si="0"/>
        <v>3.125</v>
      </c>
      <c r="H8" s="210" t="s">
        <v>124</v>
      </c>
      <c r="I8" s="197" t="s">
        <v>18</v>
      </c>
      <c r="J8" s="454" t="s">
        <v>166</v>
      </c>
      <c r="K8" s="763" t="s">
        <v>484</v>
      </c>
      <c r="L8" s="196" t="s">
        <v>45</v>
      </c>
      <c r="M8" s="459"/>
      <c r="N8" s="371"/>
    </row>
    <row r="9" spans="1:14" s="2" customFormat="1" ht="15" customHeight="1" thickBot="1" x14ac:dyDescent="0.3">
      <c r="A9" s="195">
        <v>44743</v>
      </c>
      <c r="B9" s="196" t="s">
        <v>126</v>
      </c>
      <c r="C9" s="196" t="s">
        <v>127</v>
      </c>
      <c r="D9" s="197" t="s">
        <v>122</v>
      </c>
      <c r="E9" s="173">
        <v>13000</v>
      </c>
      <c r="F9" s="370">
        <v>3520</v>
      </c>
      <c r="G9" s="334">
        <f t="shared" si="0"/>
        <v>3.6931818181818183</v>
      </c>
      <c r="H9" s="210" t="s">
        <v>124</v>
      </c>
      <c r="I9" s="197" t="s">
        <v>18</v>
      </c>
      <c r="J9" s="454" t="s">
        <v>166</v>
      </c>
      <c r="K9" s="763" t="s">
        <v>484</v>
      </c>
      <c r="L9" s="196" t="s">
        <v>45</v>
      </c>
      <c r="M9" s="459"/>
      <c r="N9" s="371"/>
    </row>
    <row r="10" spans="1:14" s="2" customFormat="1" ht="15" customHeight="1" thickBot="1" x14ac:dyDescent="0.3">
      <c r="A10" s="195">
        <v>44743</v>
      </c>
      <c r="B10" s="196" t="s">
        <v>126</v>
      </c>
      <c r="C10" s="196" t="s">
        <v>127</v>
      </c>
      <c r="D10" s="197" t="s">
        <v>122</v>
      </c>
      <c r="E10" s="173">
        <v>8000</v>
      </c>
      <c r="F10" s="370">
        <v>3520</v>
      </c>
      <c r="G10" s="334">
        <f t="shared" si="0"/>
        <v>2.2727272727272729</v>
      </c>
      <c r="H10" s="210" t="s">
        <v>124</v>
      </c>
      <c r="I10" s="197" t="s">
        <v>18</v>
      </c>
      <c r="J10" s="454" t="s">
        <v>166</v>
      </c>
      <c r="K10" s="763" t="s">
        <v>484</v>
      </c>
      <c r="L10" s="196" t="s">
        <v>45</v>
      </c>
      <c r="M10" s="459"/>
      <c r="N10" s="371"/>
    </row>
    <row r="11" spans="1:14" s="2" customFormat="1" ht="15" customHeight="1" thickBot="1" x14ac:dyDescent="0.3">
      <c r="A11" s="195">
        <v>44743</v>
      </c>
      <c r="B11" s="196" t="s">
        <v>125</v>
      </c>
      <c r="C11" s="196" t="s">
        <v>125</v>
      </c>
      <c r="D11" s="197" t="s">
        <v>122</v>
      </c>
      <c r="E11" s="173">
        <v>5000</v>
      </c>
      <c r="F11" s="370">
        <v>3520</v>
      </c>
      <c r="G11" s="334">
        <f t="shared" si="0"/>
        <v>1.4204545454545454</v>
      </c>
      <c r="H11" s="210" t="s">
        <v>124</v>
      </c>
      <c r="I11" s="197" t="s">
        <v>18</v>
      </c>
      <c r="J11" s="454" t="s">
        <v>166</v>
      </c>
      <c r="K11" s="763" t="s">
        <v>484</v>
      </c>
      <c r="L11" s="196" t="s">
        <v>45</v>
      </c>
      <c r="M11" s="459"/>
      <c r="N11" s="371"/>
    </row>
    <row r="12" spans="1:14" s="2" customFormat="1" ht="15" customHeight="1" thickBot="1" x14ac:dyDescent="0.3">
      <c r="A12" s="195">
        <v>44743</v>
      </c>
      <c r="B12" s="196" t="s">
        <v>125</v>
      </c>
      <c r="C12" s="196" t="s">
        <v>125</v>
      </c>
      <c r="D12" s="197" t="s">
        <v>122</v>
      </c>
      <c r="E12" s="191">
        <v>5000</v>
      </c>
      <c r="F12" s="370">
        <v>3520</v>
      </c>
      <c r="G12" s="334">
        <f t="shared" si="0"/>
        <v>1.4204545454545454</v>
      </c>
      <c r="H12" s="210" t="s">
        <v>124</v>
      </c>
      <c r="I12" s="197" t="s">
        <v>18</v>
      </c>
      <c r="J12" s="454" t="s">
        <v>166</v>
      </c>
      <c r="K12" s="763" t="s">
        <v>484</v>
      </c>
      <c r="L12" s="196" t="s">
        <v>45</v>
      </c>
      <c r="M12" s="459"/>
      <c r="N12" s="371"/>
    </row>
    <row r="13" spans="1:14" s="2" customFormat="1" ht="15" customHeight="1" thickBot="1" x14ac:dyDescent="0.3">
      <c r="A13" s="195">
        <v>44744</v>
      </c>
      <c r="B13" s="196" t="s">
        <v>126</v>
      </c>
      <c r="C13" s="196" t="s">
        <v>127</v>
      </c>
      <c r="D13" s="197" t="s">
        <v>121</v>
      </c>
      <c r="E13" s="173">
        <v>5000</v>
      </c>
      <c r="F13" s="370">
        <v>3520</v>
      </c>
      <c r="G13" s="334">
        <f t="shared" si="0"/>
        <v>1.4204545454545454</v>
      </c>
      <c r="H13" s="210" t="s">
        <v>123</v>
      </c>
      <c r="I13" s="197" t="s">
        <v>18</v>
      </c>
      <c r="J13" s="454" t="s">
        <v>162</v>
      </c>
      <c r="K13" s="763" t="s">
        <v>484</v>
      </c>
      <c r="L13" s="196" t="s">
        <v>45</v>
      </c>
      <c r="M13" s="459"/>
      <c r="N13" s="371"/>
    </row>
    <row r="14" spans="1:14" s="2" customFormat="1" ht="15" customHeight="1" thickBot="1" x14ac:dyDescent="0.3">
      <c r="A14" s="195">
        <v>44744</v>
      </c>
      <c r="B14" s="196" t="s">
        <v>126</v>
      </c>
      <c r="C14" s="196" t="s">
        <v>127</v>
      </c>
      <c r="D14" s="197" t="s">
        <v>121</v>
      </c>
      <c r="E14" s="173">
        <v>5000</v>
      </c>
      <c r="F14" s="370">
        <v>3520</v>
      </c>
      <c r="G14" s="334">
        <f t="shared" si="0"/>
        <v>1.4204545454545454</v>
      </c>
      <c r="H14" s="210" t="s">
        <v>123</v>
      </c>
      <c r="I14" s="197" t="s">
        <v>18</v>
      </c>
      <c r="J14" s="454" t="s">
        <v>162</v>
      </c>
      <c r="K14" s="763" t="s">
        <v>484</v>
      </c>
      <c r="L14" s="196" t="s">
        <v>45</v>
      </c>
      <c r="M14" s="459"/>
      <c r="N14" s="371"/>
    </row>
    <row r="15" spans="1:14" s="2" customFormat="1" ht="15" customHeight="1" thickBot="1" x14ac:dyDescent="0.3">
      <c r="A15" s="195">
        <v>44746</v>
      </c>
      <c r="B15" s="196" t="s">
        <v>482</v>
      </c>
      <c r="C15" s="196" t="s">
        <v>120</v>
      </c>
      <c r="D15" s="197" t="s">
        <v>81</v>
      </c>
      <c r="E15" s="173">
        <v>1600000</v>
      </c>
      <c r="F15" s="370">
        <v>3520</v>
      </c>
      <c r="G15" s="334">
        <f t="shared" si="0"/>
        <v>454.54545454545456</v>
      </c>
      <c r="H15" s="210" t="s">
        <v>156</v>
      </c>
      <c r="I15" s="197" t="s">
        <v>18</v>
      </c>
      <c r="J15" s="454" t="s">
        <v>157</v>
      </c>
      <c r="K15" s="763" t="s">
        <v>484</v>
      </c>
      <c r="L15" s="196" t="s">
        <v>45</v>
      </c>
      <c r="M15" s="459"/>
      <c r="N15" s="371"/>
    </row>
    <row r="16" spans="1:14" s="2" customFormat="1" ht="15" customHeight="1" thickBot="1" x14ac:dyDescent="0.3">
      <c r="A16" s="195">
        <v>44746</v>
      </c>
      <c r="B16" s="196" t="s">
        <v>141</v>
      </c>
      <c r="C16" s="196" t="s">
        <v>142</v>
      </c>
      <c r="D16" s="197" t="s">
        <v>81</v>
      </c>
      <c r="E16" s="179">
        <v>3000</v>
      </c>
      <c r="F16" s="370">
        <v>3520</v>
      </c>
      <c r="G16" s="334">
        <f t="shared" si="0"/>
        <v>0.85227272727272729</v>
      </c>
      <c r="H16" s="210" t="s">
        <v>156</v>
      </c>
      <c r="I16" s="197" t="s">
        <v>18</v>
      </c>
      <c r="J16" s="454" t="s">
        <v>158</v>
      </c>
      <c r="K16" s="763" t="s">
        <v>484</v>
      </c>
      <c r="L16" s="196" t="s">
        <v>45</v>
      </c>
      <c r="M16" s="459"/>
      <c r="N16" s="371"/>
    </row>
    <row r="17" spans="1:14" s="2" customFormat="1" ht="15" customHeight="1" thickBot="1" x14ac:dyDescent="0.3">
      <c r="A17" s="195">
        <v>44746</v>
      </c>
      <c r="B17" s="196" t="s">
        <v>126</v>
      </c>
      <c r="C17" s="196" t="s">
        <v>127</v>
      </c>
      <c r="D17" s="197" t="s">
        <v>122</v>
      </c>
      <c r="E17" s="191">
        <v>8000</v>
      </c>
      <c r="F17" s="370">
        <v>3520</v>
      </c>
      <c r="G17" s="334">
        <f t="shared" si="0"/>
        <v>2.2727272727272729</v>
      </c>
      <c r="H17" s="210" t="s">
        <v>124</v>
      </c>
      <c r="I17" s="197" t="s">
        <v>18</v>
      </c>
      <c r="J17" s="454" t="s">
        <v>171</v>
      </c>
      <c r="K17" s="763" t="s">
        <v>484</v>
      </c>
      <c r="L17" s="196" t="s">
        <v>45</v>
      </c>
      <c r="M17" s="459"/>
      <c r="N17" s="371"/>
    </row>
    <row r="18" spans="1:14" s="2" customFormat="1" ht="15" customHeight="1" thickBot="1" x14ac:dyDescent="0.3">
      <c r="A18" s="195">
        <v>44746</v>
      </c>
      <c r="B18" s="196" t="s">
        <v>126</v>
      </c>
      <c r="C18" s="196" t="s">
        <v>127</v>
      </c>
      <c r="D18" s="197" t="s">
        <v>122</v>
      </c>
      <c r="E18" s="202">
        <v>20000</v>
      </c>
      <c r="F18" s="370">
        <v>3520</v>
      </c>
      <c r="G18" s="334">
        <f t="shared" si="0"/>
        <v>5.6818181818181817</v>
      </c>
      <c r="H18" s="210" t="s">
        <v>124</v>
      </c>
      <c r="I18" s="197" t="s">
        <v>18</v>
      </c>
      <c r="J18" s="454" t="s">
        <v>171</v>
      </c>
      <c r="K18" s="763" t="s">
        <v>484</v>
      </c>
      <c r="L18" s="196" t="s">
        <v>45</v>
      </c>
      <c r="M18" s="459"/>
      <c r="N18" s="371"/>
    </row>
    <row r="19" spans="1:14" s="2" customFormat="1" ht="15" customHeight="1" thickBot="1" x14ac:dyDescent="0.3">
      <c r="A19" s="195">
        <v>44746</v>
      </c>
      <c r="B19" s="196" t="s">
        <v>126</v>
      </c>
      <c r="C19" s="196" t="s">
        <v>127</v>
      </c>
      <c r="D19" s="197" t="s">
        <v>122</v>
      </c>
      <c r="E19" s="183">
        <v>15000</v>
      </c>
      <c r="F19" s="370">
        <v>3520</v>
      </c>
      <c r="G19" s="334">
        <f t="shared" ref="G19:G84" si="1">E19/F19</f>
        <v>4.2613636363636367</v>
      </c>
      <c r="H19" s="210" t="s">
        <v>124</v>
      </c>
      <c r="I19" s="197" t="s">
        <v>18</v>
      </c>
      <c r="J19" s="454" t="s">
        <v>171</v>
      </c>
      <c r="K19" s="763" t="s">
        <v>484</v>
      </c>
      <c r="L19" s="196" t="s">
        <v>45</v>
      </c>
      <c r="M19" s="459"/>
      <c r="N19" s="371"/>
    </row>
    <row r="20" spans="1:14" s="2" customFormat="1" ht="15" customHeight="1" thickBot="1" x14ac:dyDescent="0.3">
      <c r="A20" s="195">
        <v>44746</v>
      </c>
      <c r="B20" s="196" t="s">
        <v>126</v>
      </c>
      <c r="C20" s="196" t="s">
        <v>127</v>
      </c>
      <c r="D20" s="197" t="s">
        <v>122</v>
      </c>
      <c r="E20" s="191">
        <v>15000</v>
      </c>
      <c r="F20" s="370">
        <v>3520</v>
      </c>
      <c r="G20" s="334">
        <f t="shared" si="1"/>
        <v>4.2613636363636367</v>
      </c>
      <c r="H20" s="210" t="s">
        <v>124</v>
      </c>
      <c r="I20" s="197" t="s">
        <v>18</v>
      </c>
      <c r="J20" s="454" t="s">
        <v>171</v>
      </c>
      <c r="K20" s="763" t="s">
        <v>484</v>
      </c>
      <c r="L20" s="196" t="s">
        <v>45</v>
      </c>
      <c r="M20" s="459"/>
      <c r="N20" s="371"/>
    </row>
    <row r="21" spans="1:14" s="2" customFormat="1" ht="15" customHeight="1" thickBot="1" x14ac:dyDescent="0.3">
      <c r="A21" s="195">
        <v>44746</v>
      </c>
      <c r="B21" s="196" t="s">
        <v>126</v>
      </c>
      <c r="C21" s="196" t="s">
        <v>127</v>
      </c>
      <c r="D21" s="197" t="s">
        <v>122</v>
      </c>
      <c r="E21" s="191">
        <v>8000</v>
      </c>
      <c r="F21" s="370">
        <v>3520</v>
      </c>
      <c r="G21" s="334">
        <f t="shared" si="1"/>
        <v>2.2727272727272729</v>
      </c>
      <c r="H21" s="210" t="s">
        <v>124</v>
      </c>
      <c r="I21" s="197" t="s">
        <v>18</v>
      </c>
      <c r="J21" s="454" t="s">
        <v>171</v>
      </c>
      <c r="K21" s="763" t="s">
        <v>484</v>
      </c>
      <c r="L21" s="196" t="s">
        <v>45</v>
      </c>
      <c r="M21" s="459"/>
      <c r="N21" s="371"/>
    </row>
    <row r="22" spans="1:14" s="2" customFormat="1" ht="15" customHeight="1" thickBot="1" x14ac:dyDescent="0.3">
      <c r="A22" s="195">
        <v>44746</v>
      </c>
      <c r="B22" s="196" t="s">
        <v>125</v>
      </c>
      <c r="C22" s="196" t="s">
        <v>125</v>
      </c>
      <c r="D22" s="197" t="s">
        <v>122</v>
      </c>
      <c r="E22" s="191">
        <v>5000</v>
      </c>
      <c r="F22" s="370">
        <v>3520</v>
      </c>
      <c r="G22" s="334">
        <f t="shared" si="1"/>
        <v>1.4204545454545454</v>
      </c>
      <c r="H22" s="210" t="s">
        <v>124</v>
      </c>
      <c r="I22" s="197" t="s">
        <v>18</v>
      </c>
      <c r="J22" s="454" t="s">
        <v>171</v>
      </c>
      <c r="K22" s="763" t="s">
        <v>484</v>
      </c>
      <c r="L22" s="196" t="s">
        <v>45</v>
      </c>
      <c r="M22" s="459"/>
      <c r="N22" s="371"/>
    </row>
    <row r="23" spans="1:14" s="2" customFormat="1" ht="15" customHeight="1" thickBot="1" x14ac:dyDescent="0.3">
      <c r="A23" s="195">
        <v>44746</v>
      </c>
      <c r="B23" s="196" t="s">
        <v>125</v>
      </c>
      <c r="C23" s="196" t="s">
        <v>125</v>
      </c>
      <c r="D23" s="197" t="s">
        <v>122</v>
      </c>
      <c r="E23" s="191">
        <v>5000</v>
      </c>
      <c r="F23" s="370">
        <v>3520</v>
      </c>
      <c r="G23" s="334">
        <f t="shared" si="1"/>
        <v>1.4204545454545454</v>
      </c>
      <c r="H23" s="210" t="s">
        <v>124</v>
      </c>
      <c r="I23" s="197" t="s">
        <v>18</v>
      </c>
      <c r="J23" s="454" t="s">
        <v>171</v>
      </c>
      <c r="K23" s="763" t="s">
        <v>484</v>
      </c>
      <c r="L23" s="196" t="s">
        <v>45</v>
      </c>
      <c r="M23" s="459"/>
      <c r="N23" s="371"/>
    </row>
    <row r="24" spans="1:14" s="2" customFormat="1" ht="15" customHeight="1" thickBot="1" x14ac:dyDescent="0.3">
      <c r="A24" s="195">
        <v>44746</v>
      </c>
      <c r="B24" s="196" t="s">
        <v>126</v>
      </c>
      <c r="C24" s="196" t="s">
        <v>127</v>
      </c>
      <c r="D24" s="197" t="s">
        <v>121</v>
      </c>
      <c r="E24" s="173">
        <v>5000</v>
      </c>
      <c r="F24" s="370">
        <v>3520</v>
      </c>
      <c r="G24" s="334">
        <f t="shared" si="1"/>
        <v>1.4204545454545454</v>
      </c>
      <c r="H24" s="210" t="s">
        <v>123</v>
      </c>
      <c r="I24" s="197" t="s">
        <v>18</v>
      </c>
      <c r="J24" s="454" t="s">
        <v>162</v>
      </c>
      <c r="K24" s="763" t="s">
        <v>484</v>
      </c>
      <c r="L24" s="196" t="s">
        <v>45</v>
      </c>
      <c r="M24" s="459"/>
      <c r="N24" s="371"/>
    </row>
    <row r="25" spans="1:14" s="2" customFormat="1" ht="15" customHeight="1" thickBot="1" x14ac:dyDescent="0.3">
      <c r="A25" s="195">
        <v>44746</v>
      </c>
      <c r="B25" s="196" t="s">
        <v>126</v>
      </c>
      <c r="C25" s="196" t="s">
        <v>127</v>
      </c>
      <c r="D25" s="197" t="s">
        <v>121</v>
      </c>
      <c r="E25" s="173">
        <v>6000</v>
      </c>
      <c r="F25" s="370">
        <v>3520</v>
      </c>
      <c r="G25" s="334">
        <f t="shared" si="1"/>
        <v>1.7045454545454546</v>
      </c>
      <c r="H25" s="210" t="s">
        <v>123</v>
      </c>
      <c r="I25" s="197" t="s">
        <v>18</v>
      </c>
      <c r="J25" s="454" t="s">
        <v>162</v>
      </c>
      <c r="K25" s="763" t="s">
        <v>484</v>
      </c>
      <c r="L25" s="196" t="s">
        <v>45</v>
      </c>
      <c r="M25" s="459"/>
      <c r="N25" s="371"/>
    </row>
    <row r="26" spans="1:14" s="2" customFormat="1" ht="15" customHeight="1" thickBot="1" x14ac:dyDescent="0.3">
      <c r="A26" s="195">
        <v>44746</v>
      </c>
      <c r="B26" s="196" t="s">
        <v>126</v>
      </c>
      <c r="C26" s="196" t="s">
        <v>127</v>
      </c>
      <c r="D26" s="197" t="s">
        <v>121</v>
      </c>
      <c r="E26" s="191">
        <v>6000</v>
      </c>
      <c r="F26" s="370">
        <v>3520</v>
      </c>
      <c r="G26" s="334">
        <f t="shared" si="1"/>
        <v>1.7045454545454546</v>
      </c>
      <c r="H26" s="210" t="s">
        <v>123</v>
      </c>
      <c r="I26" s="197" t="s">
        <v>18</v>
      </c>
      <c r="J26" s="454" t="s">
        <v>162</v>
      </c>
      <c r="K26" s="763" t="s">
        <v>484</v>
      </c>
      <c r="L26" s="196" t="s">
        <v>45</v>
      </c>
      <c r="M26" s="459"/>
      <c r="N26" s="371"/>
    </row>
    <row r="27" spans="1:14" s="2" customFormat="1" ht="15" customHeight="1" thickBot="1" x14ac:dyDescent="0.3">
      <c r="A27" s="195">
        <v>44746</v>
      </c>
      <c r="B27" s="196" t="s">
        <v>126</v>
      </c>
      <c r="C27" s="196" t="s">
        <v>127</v>
      </c>
      <c r="D27" s="197" t="s">
        <v>121</v>
      </c>
      <c r="E27" s="191">
        <v>2000</v>
      </c>
      <c r="F27" s="370">
        <v>3520</v>
      </c>
      <c r="G27" s="334">
        <f t="shared" si="1"/>
        <v>0.56818181818181823</v>
      </c>
      <c r="H27" s="210" t="s">
        <v>123</v>
      </c>
      <c r="I27" s="197" t="s">
        <v>18</v>
      </c>
      <c r="J27" s="454" t="s">
        <v>162</v>
      </c>
      <c r="K27" s="763" t="s">
        <v>484</v>
      </c>
      <c r="L27" s="196" t="s">
        <v>45</v>
      </c>
      <c r="M27" s="459"/>
      <c r="N27" s="371"/>
    </row>
    <row r="28" spans="1:14" s="2" customFormat="1" ht="15" customHeight="1" thickBot="1" x14ac:dyDescent="0.3">
      <c r="A28" s="195">
        <v>44746</v>
      </c>
      <c r="B28" s="196" t="s">
        <v>126</v>
      </c>
      <c r="C28" s="196" t="s">
        <v>127</v>
      </c>
      <c r="D28" s="197" t="s">
        <v>121</v>
      </c>
      <c r="E28" s="191">
        <v>2000</v>
      </c>
      <c r="F28" s="370">
        <v>3520</v>
      </c>
      <c r="G28" s="334">
        <f t="shared" si="1"/>
        <v>0.56818181818181823</v>
      </c>
      <c r="H28" s="210" t="s">
        <v>123</v>
      </c>
      <c r="I28" s="197" t="s">
        <v>18</v>
      </c>
      <c r="J28" s="454" t="s">
        <v>162</v>
      </c>
      <c r="K28" s="763" t="s">
        <v>484</v>
      </c>
      <c r="L28" s="196" t="s">
        <v>45</v>
      </c>
      <c r="M28" s="459"/>
      <c r="N28" s="371"/>
    </row>
    <row r="29" spans="1:14" s="2" customFormat="1" ht="15" customHeight="1" thickBot="1" x14ac:dyDescent="0.3">
      <c r="A29" s="195">
        <v>44746</v>
      </c>
      <c r="B29" s="196" t="s">
        <v>126</v>
      </c>
      <c r="C29" s="196" t="s">
        <v>127</v>
      </c>
      <c r="D29" s="197" t="s">
        <v>121</v>
      </c>
      <c r="E29" s="191">
        <v>4000</v>
      </c>
      <c r="F29" s="370">
        <v>3520</v>
      </c>
      <c r="G29" s="334">
        <f t="shared" si="1"/>
        <v>1.1363636363636365</v>
      </c>
      <c r="H29" s="210" t="s">
        <v>123</v>
      </c>
      <c r="I29" s="197" t="s">
        <v>18</v>
      </c>
      <c r="J29" s="454" t="s">
        <v>162</v>
      </c>
      <c r="K29" s="763" t="s">
        <v>484</v>
      </c>
      <c r="L29" s="196" t="s">
        <v>45</v>
      </c>
      <c r="M29" s="459"/>
      <c r="N29" s="371"/>
    </row>
    <row r="30" spans="1:14" s="2" customFormat="1" ht="15" customHeight="1" thickBot="1" x14ac:dyDescent="0.3">
      <c r="A30" s="195">
        <v>44747</v>
      </c>
      <c r="B30" s="178" t="s">
        <v>126</v>
      </c>
      <c r="C30" s="178" t="s">
        <v>127</v>
      </c>
      <c r="D30" s="204" t="s">
        <v>122</v>
      </c>
      <c r="E30" s="191">
        <v>8000</v>
      </c>
      <c r="F30" s="370">
        <v>3520</v>
      </c>
      <c r="G30" s="334">
        <f t="shared" si="1"/>
        <v>2.2727272727272729</v>
      </c>
      <c r="H30" s="210" t="s">
        <v>124</v>
      </c>
      <c r="I30" s="197" t="s">
        <v>18</v>
      </c>
      <c r="J30" s="454" t="s">
        <v>177</v>
      </c>
      <c r="K30" s="763" t="s">
        <v>484</v>
      </c>
      <c r="L30" s="196" t="s">
        <v>45</v>
      </c>
      <c r="M30" s="459"/>
      <c r="N30" s="371"/>
    </row>
    <row r="31" spans="1:14" s="2" customFormat="1" ht="15" customHeight="1" thickBot="1" x14ac:dyDescent="0.3">
      <c r="A31" s="195">
        <v>44747</v>
      </c>
      <c r="B31" s="178" t="s">
        <v>126</v>
      </c>
      <c r="C31" s="178" t="s">
        <v>127</v>
      </c>
      <c r="D31" s="204" t="s">
        <v>122</v>
      </c>
      <c r="E31" s="183">
        <v>5000</v>
      </c>
      <c r="F31" s="370">
        <v>3520</v>
      </c>
      <c r="G31" s="334">
        <f t="shared" si="1"/>
        <v>1.4204545454545454</v>
      </c>
      <c r="H31" s="210" t="s">
        <v>124</v>
      </c>
      <c r="I31" s="197" t="s">
        <v>18</v>
      </c>
      <c r="J31" s="454" t="s">
        <v>177</v>
      </c>
      <c r="K31" s="763" t="s">
        <v>484</v>
      </c>
      <c r="L31" s="196" t="s">
        <v>45</v>
      </c>
      <c r="M31" s="459"/>
      <c r="N31" s="371"/>
    </row>
    <row r="32" spans="1:14" s="2" customFormat="1" ht="15" customHeight="1" thickBot="1" x14ac:dyDescent="0.3">
      <c r="A32" s="195">
        <v>44747</v>
      </c>
      <c r="B32" s="178" t="s">
        <v>126</v>
      </c>
      <c r="C32" s="178" t="s">
        <v>127</v>
      </c>
      <c r="D32" s="204" t="s">
        <v>122</v>
      </c>
      <c r="E32" s="183">
        <v>6000</v>
      </c>
      <c r="F32" s="370">
        <v>3520</v>
      </c>
      <c r="G32" s="334">
        <f t="shared" si="1"/>
        <v>1.7045454545454546</v>
      </c>
      <c r="H32" s="210" t="s">
        <v>124</v>
      </c>
      <c r="I32" s="197" t="s">
        <v>18</v>
      </c>
      <c r="J32" s="454" t="s">
        <v>177</v>
      </c>
      <c r="K32" s="763" t="s">
        <v>484</v>
      </c>
      <c r="L32" s="196" t="s">
        <v>45</v>
      </c>
      <c r="M32" s="459"/>
      <c r="N32" s="371"/>
    </row>
    <row r="33" spans="1:14" s="2" customFormat="1" ht="15" customHeight="1" thickBot="1" x14ac:dyDescent="0.3">
      <c r="A33" s="195">
        <v>44747</v>
      </c>
      <c r="B33" s="178" t="s">
        <v>126</v>
      </c>
      <c r="C33" s="178" t="s">
        <v>127</v>
      </c>
      <c r="D33" s="204" t="s">
        <v>122</v>
      </c>
      <c r="E33" s="532">
        <v>20000</v>
      </c>
      <c r="F33" s="370">
        <v>3520</v>
      </c>
      <c r="G33" s="334">
        <f t="shared" si="1"/>
        <v>5.6818181818181817</v>
      </c>
      <c r="H33" s="210" t="s">
        <v>124</v>
      </c>
      <c r="I33" s="197" t="s">
        <v>18</v>
      </c>
      <c r="J33" s="454" t="s">
        <v>177</v>
      </c>
      <c r="K33" s="763" t="s">
        <v>484</v>
      </c>
      <c r="L33" s="196" t="s">
        <v>45</v>
      </c>
      <c r="M33" s="459"/>
      <c r="N33" s="371"/>
    </row>
    <row r="34" spans="1:14" s="2" customFormat="1" ht="15" customHeight="1" thickBot="1" x14ac:dyDescent="0.3">
      <c r="A34" s="195">
        <v>44747</v>
      </c>
      <c r="B34" s="178" t="s">
        <v>126</v>
      </c>
      <c r="C34" s="178" t="s">
        <v>127</v>
      </c>
      <c r="D34" s="204" t="s">
        <v>122</v>
      </c>
      <c r="E34" s="532">
        <v>20000</v>
      </c>
      <c r="F34" s="370">
        <v>3520</v>
      </c>
      <c r="G34" s="334">
        <f t="shared" si="1"/>
        <v>5.6818181818181817</v>
      </c>
      <c r="H34" s="210" t="s">
        <v>124</v>
      </c>
      <c r="I34" s="197" t="s">
        <v>18</v>
      </c>
      <c r="J34" s="454" t="s">
        <v>177</v>
      </c>
      <c r="K34" s="763" t="s">
        <v>484</v>
      </c>
      <c r="L34" s="196" t="s">
        <v>45</v>
      </c>
      <c r="M34" s="459"/>
      <c r="N34" s="371"/>
    </row>
    <row r="35" spans="1:14" s="2" customFormat="1" ht="15" customHeight="1" thickBot="1" x14ac:dyDescent="0.3">
      <c r="A35" s="195">
        <v>44747</v>
      </c>
      <c r="B35" s="206" t="s">
        <v>125</v>
      </c>
      <c r="C35" s="206" t="s">
        <v>125</v>
      </c>
      <c r="D35" s="537" t="s">
        <v>122</v>
      </c>
      <c r="E35" s="532">
        <v>5000</v>
      </c>
      <c r="F35" s="370">
        <v>3520</v>
      </c>
      <c r="G35" s="334">
        <f t="shared" si="1"/>
        <v>1.4204545454545454</v>
      </c>
      <c r="H35" s="210" t="s">
        <v>124</v>
      </c>
      <c r="I35" s="197" t="s">
        <v>18</v>
      </c>
      <c r="J35" s="454" t="s">
        <v>177</v>
      </c>
      <c r="K35" s="763" t="s">
        <v>484</v>
      </c>
      <c r="L35" s="196" t="s">
        <v>45</v>
      </c>
      <c r="M35" s="459"/>
      <c r="N35" s="371"/>
    </row>
    <row r="36" spans="1:14" s="2" customFormat="1" ht="15" customHeight="1" thickBot="1" x14ac:dyDescent="0.3">
      <c r="A36" s="195">
        <v>44747</v>
      </c>
      <c r="B36" s="206" t="s">
        <v>125</v>
      </c>
      <c r="C36" s="206" t="s">
        <v>125</v>
      </c>
      <c r="D36" s="537" t="s">
        <v>122</v>
      </c>
      <c r="E36" s="183">
        <v>2500</v>
      </c>
      <c r="F36" s="370">
        <v>3520</v>
      </c>
      <c r="G36" s="334">
        <f t="shared" si="1"/>
        <v>0.71022727272727271</v>
      </c>
      <c r="H36" s="210" t="s">
        <v>124</v>
      </c>
      <c r="I36" s="197" t="s">
        <v>18</v>
      </c>
      <c r="J36" s="454" t="s">
        <v>177</v>
      </c>
      <c r="K36" s="763" t="s">
        <v>484</v>
      </c>
      <c r="L36" s="196" t="s">
        <v>45</v>
      </c>
      <c r="M36" s="459"/>
      <c r="N36" s="371"/>
    </row>
    <row r="37" spans="1:14" s="2" customFormat="1" ht="15" customHeight="1" thickBot="1" x14ac:dyDescent="0.3">
      <c r="A37" s="195">
        <v>44747</v>
      </c>
      <c r="B37" s="206" t="s">
        <v>125</v>
      </c>
      <c r="C37" s="206" t="s">
        <v>125</v>
      </c>
      <c r="D37" s="537" t="s">
        <v>122</v>
      </c>
      <c r="E37" s="183">
        <v>2500</v>
      </c>
      <c r="F37" s="370">
        <v>3520</v>
      </c>
      <c r="G37" s="334">
        <f t="shared" si="1"/>
        <v>0.71022727272727271</v>
      </c>
      <c r="H37" s="210" t="s">
        <v>124</v>
      </c>
      <c r="I37" s="197" t="s">
        <v>18</v>
      </c>
      <c r="J37" s="454" t="s">
        <v>177</v>
      </c>
      <c r="K37" s="763" t="s">
        <v>484</v>
      </c>
      <c r="L37" s="196" t="s">
        <v>45</v>
      </c>
      <c r="M37" s="459"/>
      <c r="N37" s="371"/>
    </row>
    <row r="38" spans="1:14" s="2" customFormat="1" ht="15" customHeight="1" thickBot="1" x14ac:dyDescent="0.3">
      <c r="A38" s="539">
        <v>44747</v>
      </c>
      <c r="B38" s="196" t="s">
        <v>126</v>
      </c>
      <c r="C38" s="196" t="s">
        <v>127</v>
      </c>
      <c r="D38" s="197" t="s">
        <v>121</v>
      </c>
      <c r="E38" s="191">
        <v>5000</v>
      </c>
      <c r="F38" s="370">
        <v>3520</v>
      </c>
      <c r="G38" s="334">
        <f t="shared" si="1"/>
        <v>1.4204545454545454</v>
      </c>
      <c r="H38" s="210" t="s">
        <v>123</v>
      </c>
      <c r="I38" s="197" t="s">
        <v>18</v>
      </c>
      <c r="J38" s="454" t="s">
        <v>161</v>
      </c>
      <c r="K38" s="763" t="s">
        <v>484</v>
      </c>
      <c r="L38" s="196" t="s">
        <v>45</v>
      </c>
      <c r="M38" s="459"/>
      <c r="N38" s="371"/>
    </row>
    <row r="39" spans="1:14" s="2" customFormat="1" ht="15" customHeight="1" thickBot="1" x14ac:dyDescent="0.3">
      <c r="A39" s="539">
        <v>44747</v>
      </c>
      <c r="B39" s="196" t="s">
        <v>126</v>
      </c>
      <c r="C39" s="196" t="s">
        <v>127</v>
      </c>
      <c r="D39" s="197" t="s">
        <v>121</v>
      </c>
      <c r="E39" s="191">
        <v>5000</v>
      </c>
      <c r="F39" s="370">
        <v>3520</v>
      </c>
      <c r="G39" s="334">
        <f t="shared" si="1"/>
        <v>1.4204545454545454</v>
      </c>
      <c r="H39" s="210" t="s">
        <v>123</v>
      </c>
      <c r="I39" s="197" t="s">
        <v>18</v>
      </c>
      <c r="J39" s="454" t="s">
        <v>161</v>
      </c>
      <c r="K39" s="763" t="s">
        <v>484</v>
      </c>
      <c r="L39" s="196" t="s">
        <v>45</v>
      </c>
      <c r="M39" s="459"/>
      <c r="N39" s="371"/>
    </row>
    <row r="40" spans="1:14" s="2" customFormat="1" ht="15" customHeight="1" thickBot="1" x14ac:dyDescent="0.3">
      <c r="A40" s="195">
        <v>44747</v>
      </c>
      <c r="B40" s="196" t="s">
        <v>126</v>
      </c>
      <c r="C40" s="196" t="s">
        <v>127</v>
      </c>
      <c r="D40" s="197" t="s">
        <v>14</v>
      </c>
      <c r="E40" s="173">
        <v>7000</v>
      </c>
      <c r="F40" s="370">
        <v>3520</v>
      </c>
      <c r="G40" s="334">
        <f t="shared" si="1"/>
        <v>1.9886363636363635</v>
      </c>
      <c r="H40" s="210" t="s">
        <v>42</v>
      </c>
      <c r="I40" s="197" t="s">
        <v>18</v>
      </c>
      <c r="J40" s="454" t="s">
        <v>183</v>
      </c>
      <c r="K40" s="763" t="s">
        <v>484</v>
      </c>
      <c r="L40" s="196" t="s">
        <v>45</v>
      </c>
      <c r="M40" s="459"/>
      <c r="N40" s="371"/>
    </row>
    <row r="41" spans="1:14" s="2" customFormat="1" ht="15" customHeight="1" thickBot="1" x14ac:dyDescent="0.3">
      <c r="A41" s="539">
        <v>44747</v>
      </c>
      <c r="B41" s="196" t="s">
        <v>126</v>
      </c>
      <c r="C41" s="196" t="s">
        <v>127</v>
      </c>
      <c r="D41" s="197" t="s">
        <v>14</v>
      </c>
      <c r="E41" s="173">
        <v>5000</v>
      </c>
      <c r="F41" s="370">
        <v>3520</v>
      </c>
      <c r="G41" s="334">
        <f t="shared" si="1"/>
        <v>1.4204545454545454</v>
      </c>
      <c r="H41" s="210" t="s">
        <v>42</v>
      </c>
      <c r="I41" s="197" t="s">
        <v>18</v>
      </c>
      <c r="J41" s="454" t="s">
        <v>183</v>
      </c>
      <c r="K41" s="763" t="s">
        <v>484</v>
      </c>
      <c r="L41" s="196" t="s">
        <v>45</v>
      </c>
      <c r="M41" s="459"/>
      <c r="N41" s="371"/>
    </row>
    <row r="42" spans="1:14" s="2" customFormat="1" ht="15" customHeight="1" thickBot="1" x14ac:dyDescent="0.3">
      <c r="A42" s="195">
        <v>44747</v>
      </c>
      <c r="B42" s="196" t="s">
        <v>126</v>
      </c>
      <c r="C42" s="196" t="s">
        <v>127</v>
      </c>
      <c r="D42" s="197" t="s">
        <v>14</v>
      </c>
      <c r="E42" s="179">
        <v>4000</v>
      </c>
      <c r="F42" s="370">
        <v>3520</v>
      </c>
      <c r="G42" s="334">
        <f t="shared" si="1"/>
        <v>1.1363636363636365</v>
      </c>
      <c r="H42" s="210" t="s">
        <v>42</v>
      </c>
      <c r="I42" s="197" t="s">
        <v>18</v>
      </c>
      <c r="J42" s="454" t="s">
        <v>183</v>
      </c>
      <c r="K42" s="763" t="s">
        <v>484</v>
      </c>
      <c r="L42" s="196" t="s">
        <v>45</v>
      </c>
      <c r="M42" s="459"/>
      <c r="N42" s="371"/>
    </row>
    <row r="43" spans="1:14" s="2" customFormat="1" ht="15" customHeight="1" thickBot="1" x14ac:dyDescent="0.3">
      <c r="A43" s="195">
        <v>44747</v>
      </c>
      <c r="B43" s="178" t="s">
        <v>134</v>
      </c>
      <c r="C43" s="178" t="s">
        <v>135</v>
      </c>
      <c r="D43" s="204" t="s">
        <v>14</v>
      </c>
      <c r="E43" s="191">
        <v>60000</v>
      </c>
      <c r="F43" s="370">
        <v>3520</v>
      </c>
      <c r="G43" s="334">
        <f t="shared" si="1"/>
        <v>17.045454545454547</v>
      </c>
      <c r="H43" s="210" t="s">
        <v>42</v>
      </c>
      <c r="I43" s="197" t="s">
        <v>18</v>
      </c>
      <c r="J43" s="293" t="s">
        <v>187</v>
      </c>
      <c r="K43" s="763" t="s">
        <v>484</v>
      </c>
      <c r="L43" s="196" t="s">
        <v>45</v>
      </c>
      <c r="M43" s="459"/>
      <c r="N43" s="371"/>
    </row>
    <row r="44" spans="1:14" s="2" customFormat="1" ht="15" customHeight="1" thickBot="1" x14ac:dyDescent="0.3">
      <c r="A44" s="195">
        <v>44747</v>
      </c>
      <c r="B44" s="178" t="s">
        <v>139</v>
      </c>
      <c r="C44" s="178" t="s">
        <v>135</v>
      </c>
      <c r="D44" s="178" t="s">
        <v>122</v>
      </c>
      <c r="E44" s="202">
        <v>50000</v>
      </c>
      <c r="F44" s="370">
        <v>3520</v>
      </c>
      <c r="G44" s="334">
        <f t="shared" si="1"/>
        <v>14.204545454545455</v>
      </c>
      <c r="H44" s="210" t="s">
        <v>124</v>
      </c>
      <c r="I44" s="197" t="s">
        <v>18</v>
      </c>
      <c r="J44" s="293" t="s">
        <v>187</v>
      </c>
      <c r="K44" s="763" t="s">
        <v>484</v>
      </c>
      <c r="L44" s="196" t="s">
        <v>45</v>
      </c>
      <c r="M44" s="459"/>
      <c r="N44" s="371"/>
    </row>
    <row r="45" spans="1:14" s="2" customFormat="1" ht="15" customHeight="1" thickBot="1" x14ac:dyDescent="0.3">
      <c r="A45" s="195">
        <v>44747</v>
      </c>
      <c r="B45" s="178" t="s">
        <v>138</v>
      </c>
      <c r="C45" s="178" t="s">
        <v>135</v>
      </c>
      <c r="D45" s="178" t="s">
        <v>121</v>
      </c>
      <c r="E45" s="559">
        <v>40000</v>
      </c>
      <c r="F45" s="370">
        <v>3520</v>
      </c>
      <c r="G45" s="334">
        <f t="shared" si="1"/>
        <v>11.363636363636363</v>
      </c>
      <c r="H45" s="210" t="s">
        <v>123</v>
      </c>
      <c r="I45" s="197" t="s">
        <v>18</v>
      </c>
      <c r="J45" s="293" t="s">
        <v>187</v>
      </c>
      <c r="K45" s="763" t="s">
        <v>484</v>
      </c>
      <c r="L45" s="196" t="s">
        <v>45</v>
      </c>
      <c r="M45" s="459"/>
      <c r="N45" s="371"/>
    </row>
    <row r="46" spans="1:14" s="2" customFormat="1" ht="15" customHeight="1" thickBot="1" x14ac:dyDescent="0.3">
      <c r="A46" s="195">
        <v>44747</v>
      </c>
      <c r="B46" s="176" t="s">
        <v>186</v>
      </c>
      <c r="C46" s="178" t="s">
        <v>135</v>
      </c>
      <c r="D46" s="188" t="s">
        <v>122</v>
      </c>
      <c r="E46" s="183">
        <v>40000</v>
      </c>
      <c r="F46" s="370">
        <v>3520</v>
      </c>
      <c r="G46" s="334">
        <f t="shared" si="1"/>
        <v>11.363636363636363</v>
      </c>
      <c r="H46" s="210" t="s">
        <v>149</v>
      </c>
      <c r="I46" s="197" t="s">
        <v>18</v>
      </c>
      <c r="J46" s="293" t="s">
        <v>187</v>
      </c>
      <c r="K46" s="763" t="s">
        <v>484</v>
      </c>
      <c r="L46" s="196" t="s">
        <v>45</v>
      </c>
      <c r="M46" s="459"/>
      <c r="N46" s="371"/>
    </row>
    <row r="47" spans="1:14" s="2" customFormat="1" ht="15" customHeight="1" thickBot="1" x14ac:dyDescent="0.3">
      <c r="A47" s="195">
        <v>44747</v>
      </c>
      <c r="B47" s="178" t="s">
        <v>141</v>
      </c>
      <c r="C47" s="178" t="s">
        <v>142</v>
      </c>
      <c r="D47" s="178" t="s">
        <v>81</v>
      </c>
      <c r="E47" s="559">
        <v>2000</v>
      </c>
      <c r="F47" s="370">
        <v>3520</v>
      </c>
      <c r="G47" s="334">
        <f t="shared" si="1"/>
        <v>0.56818181818181823</v>
      </c>
      <c r="H47" s="210" t="s">
        <v>193</v>
      </c>
      <c r="I47" s="197" t="s">
        <v>18</v>
      </c>
      <c r="J47" s="206" t="s">
        <v>194</v>
      </c>
      <c r="K47" s="763" t="s">
        <v>484</v>
      </c>
      <c r="L47" s="196" t="s">
        <v>45</v>
      </c>
      <c r="M47" s="459"/>
      <c r="N47" s="371"/>
    </row>
    <row r="48" spans="1:14" s="2" customFormat="1" ht="15" customHeight="1" thickBot="1" x14ac:dyDescent="0.3">
      <c r="A48" s="195">
        <v>44747</v>
      </c>
      <c r="B48" s="178" t="s">
        <v>141</v>
      </c>
      <c r="C48" s="178" t="s">
        <v>142</v>
      </c>
      <c r="D48" s="178" t="s">
        <v>81</v>
      </c>
      <c r="E48" s="559">
        <v>20000</v>
      </c>
      <c r="F48" s="370">
        <v>3520</v>
      </c>
      <c r="G48" s="334">
        <f t="shared" si="1"/>
        <v>5.6818181818181817</v>
      </c>
      <c r="H48" s="210" t="s">
        <v>156</v>
      </c>
      <c r="I48" s="197" t="s">
        <v>18</v>
      </c>
      <c r="J48" s="206" t="s">
        <v>195</v>
      </c>
      <c r="K48" s="763" t="s">
        <v>484</v>
      </c>
      <c r="L48" s="196" t="s">
        <v>45</v>
      </c>
      <c r="M48" s="459"/>
      <c r="N48" s="371"/>
    </row>
    <row r="49" spans="1:14" s="2" customFormat="1" ht="15" customHeight="1" thickBot="1" x14ac:dyDescent="0.3">
      <c r="A49" s="195">
        <v>44748</v>
      </c>
      <c r="B49" s="196" t="s">
        <v>190</v>
      </c>
      <c r="C49" s="196" t="s">
        <v>137</v>
      </c>
      <c r="D49" s="197" t="s">
        <v>81</v>
      </c>
      <c r="E49" s="179">
        <v>10000</v>
      </c>
      <c r="F49" s="370">
        <v>3520</v>
      </c>
      <c r="G49" s="334">
        <f t="shared" si="1"/>
        <v>2.8409090909090908</v>
      </c>
      <c r="H49" s="210" t="s">
        <v>42</v>
      </c>
      <c r="I49" s="197" t="s">
        <v>18</v>
      </c>
      <c r="J49" s="206" t="s">
        <v>191</v>
      </c>
      <c r="K49" s="763" t="s">
        <v>484</v>
      </c>
      <c r="L49" s="196" t="s">
        <v>45</v>
      </c>
      <c r="M49" s="459"/>
      <c r="N49" s="371"/>
    </row>
    <row r="50" spans="1:14" s="2" customFormat="1" ht="15" customHeight="1" thickBot="1" x14ac:dyDescent="0.3">
      <c r="A50" s="195">
        <v>44748</v>
      </c>
      <c r="B50" s="206" t="s">
        <v>126</v>
      </c>
      <c r="C50" s="206" t="s">
        <v>127</v>
      </c>
      <c r="D50" s="537" t="s">
        <v>122</v>
      </c>
      <c r="E50" s="183">
        <v>8000</v>
      </c>
      <c r="F50" s="370">
        <v>3520</v>
      </c>
      <c r="G50" s="334">
        <f t="shared" si="1"/>
        <v>2.2727272727272729</v>
      </c>
      <c r="H50" s="210" t="s">
        <v>124</v>
      </c>
      <c r="I50" s="197" t="s">
        <v>18</v>
      </c>
      <c r="J50" s="206" t="s">
        <v>196</v>
      </c>
      <c r="K50" s="763" t="s">
        <v>484</v>
      </c>
      <c r="L50" s="196" t="s">
        <v>45</v>
      </c>
      <c r="M50" s="459"/>
      <c r="N50" s="371"/>
    </row>
    <row r="51" spans="1:14" s="2" customFormat="1" ht="15" customHeight="1" thickBot="1" x14ac:dyDescent="0.3">
      <c r="A51" s="195">
        <v>44748</v>
      </c>
      <c r="B51" s="206" t="s">
        <v>126</v>
      </c>
      <c r="C51" s="206" t="s">
        <v>127</v>
      </c>
      <c r="D51" s="537" t="s">
        <v>122</v>
      </c>
      <c r="E51" s="191">
        <v>4000</v>
      </c>
      <c r="F51" s="370">
        <v>3520</v>
      </c>
      <c r="G51" s="334">
        <f t="shared" si="1"/>
        <v>1.1363636363636365</v>
      </c>
      <c r="H51" s="210" t="s">
        <v>124</v>
      </c>
      <c r="I51" s="197" t="s">
        <v>18</v>
      </c>
      <c r="J51" s="206" t="s">
        <v>196</v>
      </c>
      <c r="K51" s="763" t="s">
        <v>484</v>
      </c>
      <c r="L51" s="196" t="s">
        <v>45</v>
      </c>
      <c r="M51" s="459"/>
      <c r="N51" s="371"/>
    </row>
    <row r="52" spans="1:14" s="2" customFormat="1" ht="15" customHeight="1" thickBot="1" x14ac:dyDescent="0.3">
      <c r="A52" s="195">
        <v>44748</v>
      </c>
      <c r="B52" s="206" t="s">
        <v>126</v>
      </c>
      <c r="C52" s="206" t="s">
        <v>127</v>
      </c>
      <c r="D52" s="537" t="s">
        <v>122</v>
      </c>
      <c r="E52" s="191">
        <v>25000</v>
      </c>
      <c r="F52" s="370">
        <v>3520</v>
      </c>
      <c r="G52" s="334">
        <f t="shared" si="1"/>
        <v>7.1022727272727275</v>
      </c>
      <c r="H52" s="210" t="s">
        <v>124</v>
      </c>
      <c r="I52" s="197" t="s">
        <v>18</v>
      </c>
      <c r="J52" s="206" t="s">
        <v>196</v>
      </c>
      <c r="K52" s="763" t="s">
        <v>484</v>
      </c>
      <c r="L52" s="196" t="s">
        <v>45</v>
      </c>
      <c r="M52" s="459"/>
      <c r="N52" s="371"/>
    </row>
    <row r="53" spans="1:14" s="2" customFormat="1" ht="15" customHeight="1" thickBot="1" x14ac:dyDescent="0.3">
      <c r="A53" s="195">
        <v>44748</v>
      </c>
      <c r="B53" s="206" t="s">
        <v>126</v>
      </c>
      <c r="C53" s="206" t="s">
        <v>127</v>
      </c>
      <c r="D53" s="537" t="s">
        <v>122</v>
      </c>
      <c r="E53" s="191">
        <v>20000</v>
      </c>
      <c r="F53" s="370">
        <v>3520</v>
      </c>
      <c r="G53" s="334">
        <f t="shared" si="1"/>
        <v>5.6818181818181817</v>
      </c>
      <c r="H53" s="210" t="s">
        <v>124</v>
      </c>
      <c r="I53" s="197" t="s">
        <v>18</v>
      </c>
      <c r="J53" s="206" t="s">
        <v>196</v>
      </c>
      <c r="K53" s="763" t="s">
        <v>484</v>
      </c>
      <c r="L53" s="196" t="s">
        <v>45</v>
      </c>
      <c r="M53" s="459"/>
      <c r="N53" s="371"/>
    </row>
    <row r="54" spans="1:14" s="2" customFormat="1" ht="15" customHeight="1" thickBot="1" x14ac:dyDescent="0.3">
      <c r="A54" s="195">
        <v>44748</v>
      </c>
      <c r="B54" s="206" t="s">
        <v>126</v>
      </c>
      <c r="C54" s="206" t="s">
        <v>127</v>
      </c>
      <c r="D54" s="537" t="s">
        <v>122</v>
      </c>
      <c r="E54" s="191">
        <v>8000</v>
      </c>
      <c r="F54" s="370">
        <v>3520</v>
      </c>
      <c r="G54" s="334">
        <f t="shared" si="1"/>
        <v>2.2727272727272729</v>
      </c>
      <c r="H54" s="210" t="s">
        <v>124</v>
      </c>
      <c r="I54" s="197" t="s">
        <v>18</v>
      </c>
      <c r="J54" s="206" t="s">
        <v>196</v>
      </c>
      <c r="K54" s="763" t="s">
        <v>484</v>
      </c>
      <c r="L54" s="196" t="s">
        <v>45</v>
      </c>
      <c r="M54" s="459"/>
      <c r="N54" s="371"/>
    </row>
    <row r="55" spans="1:14" s="2" customFormat="1" ht="15" customHeight="1" thickBot="1" x14ac:dyDescent="0.3">
      <c r="A55" s="195">
        <v>44748</v>
      </c>
      <c r="B55" s="178" t="s">
        <v>125</v>
      </c>
      <c r="C55" s="178" t="s">
        <v>125</v>
      </c>
      <c r="D55" s="204" t="s">
        <v>122</v>
      </c>
      <c r="E55" s="183">
        <v>6000</v>
      </c>
      <c r="F55" s="370">
        <v>3520</v>
      </c>
      <c r="G55" s="334">
        <f t="shared" si="1"/>
        <v>1.7045454545454546</v>
      </c>
      <c r="H55" s="210" t="s">
        <v>124</v>
      </c>
      <c r="I55" s="197" t="s">
        <v>18</v>
      </c>
      <c r="J55" s="206" t="s">
        <v>196</v>
      </c>
      <c r="K55" s="763" t="s">
        <v>484</v>
      </c>
      <c r="L55" s="196" t="s">
        <v>45</v>
      </c>
      <c r="M55" s="459"/>
      <c r="N55" s="371"/>
    </row>
    <row r="56" spans="1:14" s="2" customFormat="1" ht="15" customHeight="1" thickBot="1" x14ac:dyDescent="0.3">
      <c r="A56" s="195">
        <v>44748</v>
      </c>
      <c r="B56" s="178" t="s">
        <v>125</v>
      </c>
      <c r="C56" s="178" t="s">
        <v>125</v>
      </c>
      <c r="D56" s="204" t="s">
        <v>122</v>
      </c>
      <c r="E56" s="183">
        <v>4000</v>
      </c>
      <c r="F56" s="370">
        <v>3520</v>
      </c>
      <c r="G56" s="334">
        <f t="shared" si="1"/>
        <v>1.1363636363636365</v>
      </c>
      <c r="H56" s="210" t="s">
        <v>124</v>
      </c>
      <c r="I56" s="197" t="s">
        <v>18</v>
      </c>
      <c r="J56" s="206" t="s">
        <v>196</v>
      </c>
      <c r="K56" s="763" t="s">
        <v>484</v>
      </c>
      <c r="L56" s="196" t="s">
        <v>45</v>
      </c>
      <c r="M56" s="459"/>
      <c r="N56" s="371"/>
    </row>
    <row r="57" spans="1:14" s="2" customFormat="1" ht="15" customHeight="1" thickBot="1" x14ac:dyDescent="0.3">
      <c r="A57" s="195">
        <v>44748</v>
      </c>
      <c r="B57" s="196" t="s">
        <v>126</v>
      </c>
      <c r="C57" s="196" t="s">
        <v>127</v>
      </c>
      <c r="D57" s="528" t="s">
        <v>121</v>
      </c>
      <c r="E57" s="191">
        <v>4000</v>
      </c>
      <c r="F57" s="370">
        <v>3520</v>
      </c>
      <c r="G57" s="334">
        <f t="shared" si="1"/>
        <v>1.1363636363636365</v>
      </c>
      <c r="H57" s="210" t="s">
        <v>123</v>
      </c>
      <c r="I57" s="197" t="s">
        <v>18</v>
      </c>
      <c r="J57" s="454" t="s">
        <v>201</v>
      </c>
      <c r="K57" s="763" t="s">
        <v>484</v>
      </c>
      <c r="L57" s="196" t="s">
        <v>45</v>
      </c>
      <c r="M57" s="459"/>
      <c r="N57" s="371"/>
    </row>
    <row r="58" spans="1:14" s="2" customFormat="1" ht="15" customHeight="1" thickBot="1" x14ac:dyDescent="0.3">
      <c r="A58" s="195">
        <v>44748</v>
      </c>
      <c r="B58" s="196" t="s">
        <v>126</v>
      </c>
      <c r="C58" s="196" t="s">
        <v>127</v>
      </c>
      <c r="D58" s="528" t="s">
        <v>121</v>
      </c>
      <c r="E58" s="191">
        <v>4000</v>
      </c>
      <c r="F58" s="370">
        <v>3520</v>
      </c>
      <c r="G58" s="334">
        <f t="shared" si="1"/>
        <v>1.1363636363636365</v>
      </c>
      <c r="H58" s="210" t="s">
        <v>123</v>
      </c>
      <c r="I58" s="197" t="s">
        <v>18</v>
      </c>
      <c r="J58" s="454" t="s">
        <v>201</v>
      </c>
      <c r="K58" s="763" t="s">
        <v>484</v>
      </c>
      <c r="L58" s="196" t="s">
        <v>45</v>
      </c>
      <c r="M58" s="459"/>
      <c r="N58" s="371"/>
    </row>
    <row r="59" spans="1:14" s="2" customFormat="1" ht="15" customHeight="1" thickBot="1" x14ac:dyDescent="0.3">
      <c r="A59" s="195">
        <v>44748</v>
      </c>
      <c r="B59" s="196" t="s">
        <v>126</v>
      </c>
      <c r="C59" s="196" t="s">
        <v>127</v>
      </c>
      <c r="D59" s="528" t="s">
        <v>121</v>
      </c>
      <c r="E59" s="191">
        <v>3000</v>
      </c>
      <c r="F59" s="370">
        <v>3520</v>
      </c>
      <c r="G59" s="334">
        <f t="shared" si="1"/>
        <v>0.85227272727272729</v>
      </c>
      <c r="H59" s="210" t="s">
        <v>123</v>
      </c>
      <c r="I59" s="197" t="s">
        <v>18</v>
      </c>
      <c r="J59" s="454" t="s">
        <v>201</v>
      </c>
      <c r="K59" s="763" t="s">
        <v>484</v>
      </c>
      <c r="L59" s="196" t="s">
        <v>45</v>
      </c>
      <c r="M59" s="459"/>
      <c r="N59" s="371"/>
    </row>
    <row r="60" spans="1:14" s="2" customFormat="1" ht="15" customHeight="1" thickBot="1" x14ac:dyDescent="0.3">
      <c r="A60" s="195">
        <v>44748</v>
      </c>
      <c r="B60" s="196" t="s">
        <v>126</v>
      </c>
      <c r="C60" s="196" t="s">
        <v>127</v>
      </c>
      <c r="D60" s="528" t="s">
        <v>121</v>
      </c>
      <c r="E60" s="191">
        <v>5000</v>
      </c>
      <c r="F60" s="370">
        <v>3520</v>
      </c>
      <c r="G60" s="334">
        <f t="shared" si="1"/>
        <v>1.4204545454545454</v>
      </c>
      <c r="H60" s="210" t="s">
        <v>123</v>
      </c>
      <c r="I60" s="197" t="s">
        <v>18</v>
      </c>
      <c r="J60" s="454" t="s">
        <v>201</v>
      </c>
      <c r="K60" s="763" t="s">
        <v>484</v>
      </c>
      <c r="L60" s="196" t="s">
        <v>45</v>
      </c>
      <c r="M60" s="459"/>
      <c r="N60" s="371"/>
    </row>
    <row r="61" spans="1:14" s="2" customFormat="1" ht="15" customHeight="1" thickBot="1" x14ac:dyDescent="0.3">
      <c r="A61" s="195">
        <v>44748</v>
      </c>
      <c r="B61" s="196" t="s">
        <v>126</v>
      </c>
      <c r="C61" s="196" t="s">
        <v>127</v>
      </c>
      <c r="D61" s="528" t="s">
        <v>121</v>
      </c>
      <c r="E61" s="183">
        <v>5000</v>
      </c>
      <c r="F61" s="370">
        <v>3520</v>
      </c>
      <c r="G61" s="334">
        <f t="shared" si="1"/>
        <v>1.4204545454545454</v>
      </c>
      <c r="H61" s="210" t="s">
        <v>123</v>
      </c>
      <c r="I61" s="197" t="s">
        <v>18</v>
      </c>
      <c r="J61" s="454" t="s">
        <v>201</v>
      </c>
      <c r="K61" s="763" t="s">
        <v>484</v>
      </c>
      <c r="L61" s="196" t="s">
        <v>45</v>
      </c>
      <c r="M61" s="459"/>
      <c r="N61" s="371"/>
    </row>
    <row r="62" spans="1:14" s="2" customFormat="1" ht="15" customHeight="1" thickBot="1" x14ac:dyDescent="0.3">
      <c r="A62" s="195">
        <v>44749</v>
      </c>
      <c r="B62" s="178" t="s">
        <v>126</v>
      </c>
      <c r="C62" s="178" t="s">
        <v>127</v>
      </c>
      <c r="D62" s="204" t="s">
        <v>122</v>
      </c>
      <c r="E62" s="183">
        <v>8000</v>
      </c>
      <c r="F62" s="370">
        <v>3520</v>
      </c>
      <c r="G62" s="334">
        <f t="shared" si="1"/>
        <v>2.2727272727272729</v>
      </c>
      <c r="H62" s="210" t="s">
        <v>124</v>
      </c>
      <c r="I62" s="197" t="s">
        <v>18</v>
      </c>
      <c r="J62" s="206" t="s">
        <v>207</v>
      </c>
      <c r="K62" s="763" t="s">
        <v>484</v>
      </c>
      <c r="L62" s="196" t="s">
        <v>45</v>
      </c>
      <c r="M62" s="459"/>
      <c r="N62" s="371"/>
    </row>
    <row r="63" spans="1:14" s="2" customFormat="1" ht="15" customHeight="1" thickBot="1" x14ac:dyDescent="0.3">
      <c r="A63" s="195">
        <v>44749</v>
      </c>
      <c r="B63" s="178" t="s">
        <v>126</v>
      </c>
      <c r="C63" s="178" t="s">
        <v>127</v>
      </c>
      <c r="D63" s="204" t="s">
        <v>122</v>
      </c>
      <c r="E63" s="183">
        <v>25000</v>
      </c>
      <c r="F63" s="370">
        <v>3520</v>
      </c>
      <c r="G63" s="334">
        <f t="shared" si="1"/>
        <v>7.1022727272727275</v>
      </c>
      <c r="H63" s="210" t="s">
        <v>124</v>
      </c>
      <c r="I63" s="197" t="s">
        <v>18</v>
      </c>
      <c r="J63" s="206" t="s">
        <v>207</v>
      </c>
      <c r="K63" s="763" t="s">
        <v>484</v>
      </c>
      <c r="L63" s="196" t="s">
        <v>45</v>
      </c>
      <c r="M63" s="459"/>
      <c r="N63" s="371"/>
    </row>
    <row r="64" spans="1:14" s="2" customFormat="1" ht="15" customHeight="1" thickBot="1" x14ac:dyDescent="0.3">
      <c r="A64" s="195">
        <v>44749</v>
      </c>
      <c r="B64" s="178" t="s">
        <v>126</v>
      </c>
      <c r="C64" s="178" t="s">
        <v>127</v>
      </c>
      <c r="D64" s="204" t="s">
        <v>122</v>
      </c>
      <c r="E64" s="183">
        <v>25000</v>
      </c>
      <c r="F64" s="370">
        <v>3520</v>
      </c>
      <c r="G64" s="334">
        <f t="shared" si="1"/>
        <v>7.1022727272727275</v>
      </c>
      <c r="H64" s="210" t="s">
        <v>124</v>
      </c>
      <c r="I64" s="197" t="s">
        <v>18</v>
      </c>
      <c r="J64" s="206" t="s">
        <v>207</v>
      </c>
      <c r="K64" s="763" t="s">
        <v>484</v>
      </c>
      <c r="L64" s="196" t="s">
        <v>45</v>
      </c>
      <c r="M64" s="459"/>
      <c r="N64" s="371"/>
    </row>
    <row r="65" spans="1:14" s="2" customFormat="1" ht="15" customHeight="1" thickBot="1" x14ac:dyDescent="0.3">
      <c r="A65" s="195">
        <v>44749</v>
      </c>
      <c r="B65" s="178" t="s">
        <v>126</v>
      </c>
      <c r="C65" s="178" t="s">
        <v>127</v>
      </c>
      <c r="D65" s="204" t="s">
        <v>122</v>
      </c>
      <c r="E65" s="191">
        <v>2000</v>
      </c>
      <c r="F65" s="370">
        <v>3520</v>
      </c>
      <c r="G65" s="334">
        <f t="shared" si="1"/>
        <v>0.56818181818181823</v>
      </c>
      <c r="H65" s="210" t="s">
        <v>124</v>
      </c>
      <c r="I65" s="197" t="s">
        <v>18</v>
      </c>
      <c r="J65" s="206" t="s">
        <v>207</v>
      </c>
      <c r="K65" s="763" t="s">
        <v>484</v>
      </c>
      <c r="L65" s="196" t="s">
        <v>45</v>
      </c>
      <c r="M65" s="459"/>
      <c r="N65" s="371"/>
    </row>
    <row r="66" spans="1:14" s="2" customFormat="1" ht="15" customHeight="1" thickBot="1" x14ac:dyDescent="0.3">
      <c r="A66" s="195">
        <v>44749</v>
      </c>
      <c r="B66" s="178" t="s">
        <v>126</v>
      </c>
      <c r="C66" s="178" t="s">
        <v>127</v>
      </c>
      <c r="D66" s="204" t="s">
        <v>122</v>
      </c>
      <c r="E66" s="191">
        <v>8000</v>
      </c>
      <c r="F66" s="370">
        <v>3520</v>
      </c>
      <c r="G66" s="334">
        <f t="shared" si="1"/>
        <v>2.2727272727272729</v>
      </c>
      <c r="H66" s="210" t="s">
        <v>124</v>
      </c>
      <c r="I66" s="197" t="s">
        <v>18</v>
      </c>
      <c r="J66" s="206" t="s">
        <v>207</v>
      </c>
      <c r="K66" s="763" t="s">
        <v>484</v>
      </c>
      <c r="L66" s="196" t="s">
        <v>45</v>
      </c>
      <c r="M66" s="459"/>
      <c r="N66" s="371"/>
    </row>
    <row r="67" spans="1:14" s="2" customFormat="1" ht="15" customHeight="1" thickBot="1" x14ac:dyDescent="0.3">
      <c r="A67" s="195">
        <v>44749</v>
      </c>
      <c r="B67" s="196" t="s">
        <v>125</v>
      </c>
      <c r="C67" s="196" t="s">
        <v>125</v>
      </c>
      <c r="D67" s="204" t="s">
        <v>122</v>
      </c>
      <c r="E67" s="183">
        <v>5000</v>
      </c>
      <c r="F67" s="370">
        <v>3520</v>
      </c>
      <c r="G67" s="334">
        <f t="shared" si="1"/>
        <v>1.4204545454545454</v>
      </c>
      <c r="H67" s="210" t="s">
        <v>124</v>
      </c>
      <c r="I67" s="197" t="s">
        <v>18</v>
      </c>
      <c r="J67" s="206" t="s">
        <v>207</v>
      </c>
      <c r="K67" s="763" t="s">
        <v>484</v>
      </c>
      <c r="L67" s="196" t="s">
        <v>45</v>
      </c>
      <c r="M67" s="459"/>
      <c r="N67" s="371"/>
    </row>
    <row r="68" spans="1:14" s="2" customFormat="1" ht="15" customHeight="1" thickBot="1" x14ac:dyDescent="0.3">
      <c r="A68" s="195">
        <v>44749</v>
      </c>
      <c r="B68" s="196" t="s">
        <v>125</v>
      </c>
      <c r="C68" s="196" t="s">
        <v>125</v>
      </c>
      <c r="D68" s="204" t="s">
        <v>122</v>
      </c>
      <c r="E68" s="191">
        <v>5000</v>
      </c>
      <c r="F68" s="370">
        <v>3520</v>
      </c>
      <c r="G68" s="334">
        <f t="shared" si="1"/>
        <v>1.4204545454545454</v>
      </c>
      <c r="H68" s="210" t="s">
        <v>124</v>
      </c>
      <c r="I68" s="197" t="s">
        <v>18</v>
      </c>
      <c r="J68" s="206" t="s">
        <v>207</v>
      </c>
      <c r="K68" s="763" t="s">
        <v>484</v>
      </c>
      <c r="L68" s="196" t="s">
        <v>45</v>
      </c>
      <c r="M68" s="459"/>
      <c r="N68" s="371"/>
    </row>
    <row r="69" spans="1:14" s="2" customFormat="1" ht="15" customHeight="1" thickBot="1" x14ac:dyDescent="0.3">
      <c r="A69" s="195">
        <v>44750</v>
      </c>
      <c r="B69" s="178" t="s">
        <v>126</v>
      </c>
      <c r="C69" s="178" t="s">
        <v>127</v>
      </c>
      <c r="D69" s="204" t="s">
        <v>122</v>
      </c>
      <c r="E69" s="191">
        <v>8000</v>
      </c>
      <c r="F69" s="370">
        <v>3520</v>
      </c>
      <c r="G69" s="334">
        <f t="shared" si="1"/>
        <v>2.2727272727272729</v>
      </c>
      <c r="H69" s="210" t="s">
        <v>124</v>
      </c>
      <c r="I69" s="197" t="s">
        <v>18</v>
      </c>
      <c r="J69" s="454" t="s">
        <v>213</v>
      </c>
      <c r="K69" s="763" t="s">
        <v>484</v>
      </c>
      <c r="L69" s="196" t="s">
        <v>45</v>
      </c>
      <c r="M69" s="459"/>
      <c r="N69" s="371"/>
    </row>
    <row r="70" spans="1:14" s="2" customFormat="1" ht="15" customHeight="1" thickBot="1" x14ac:dyDescent="0.3">
      <c r="A70" s="195">
        <v>44750</v>
      </c>
      <c r="B70" s="178" t="s">
        <v>126</v>
      </c>
      <c r="C70" s="178" t="s">
        <v>127</v>
      </c>
      <c r="D70" s="204" t="s">
        <v>122</v>
      </c>
      <c r="E70" s="191">
        <v>20000</v>
      </c>
      <c r="F70" s="370">
        <v>3520</v>
      </c>
      <c r="G70" s="334">
        <f t="shared" si="1"/>
        <v>5.6818181818181817</v>
      </c>
      <c r="H70" s="210" t="s">
        <v>124</v>
      </c>
      <c r="I70" s="197" t="s">
        <v>18</v>
      </c>
      <c r="J70" s="454" t="s">
        <v>213</v>
      </c>
      <c r="K70" s="763" t="s">
        <v>484</v>
      </c>
      <c r="L70" s="196" t="s">
        <v>45</v>
      </c>
      <c r="M70" s="459"/>
      <c r="N70" s="371"/>
    </row>
    <row r="71" spans="1:14" s="2" customFormat="1" ht="15" customHeight="1" thickBot="1" x14ac:dyDescent="0.3">
      <c r="A71" s="195">
        <v>44750</v>
      </c>
      <c r="B71" s="178" t="s">
        <v>126</v>
      </c>
      <c r="C71" s="178" t="s">
        <v>127</v>
      </c>
      <c r="D71" s="204" t="s">
        <v>122</v>
      </c>
      <c r="E71" s="191">
        <v>21000</v>
      </c>
      <c r="F71" s="370">
        <v>3520</v>
      </c>
      <c r="G71" s="334">
        <f t="shared" si="1"/>
        <v>5.9659090909090908</v>
      </c>
      <c r="H71" s="210" t="s">
        <v>124</v>
      </c>
      <c r="I71" s="197" t="s">
        <v>18</v>
      </c>
      <c r="J71" s="454" t="s">
        <v>213</v>
      </c>
      <c r="K71" s="763" t="s">
        <v>484</v>
      </c>
      <c r="L71" s="196" t="s">
        <v>45</v>
      </c>
      <c r="M71" s="459"/>
      <c r="N71" s="371"/>
    </row>
    <row r="72" spans="1:14" s="2" customFormat="1" ht="15" customHeight="1" thickBot="1" x14ac:dyDescent="0.3">
      <c r="A72" s="195">
        <v>44750</v>
      </c>
      <c r="B72" s="178" t="s">
        <v>126</v>
      </c>
      <c r="C72" s="178" t="s">
        <v>127</v>
      </c>
      <c r="D72" s="204" t="s">
        <v>122</v>
      </c>
      <c r="E72" s="191">
        <v>6000</v>
      </c>
      <c r="F72" s="370">
        <v>3520</v>
      </c>
      <c r="G72" s="334">
        <f t="shared" si="1"/>
        <v>1.7045454545454546</v>
      </c>
      <c r="H72" s="210" t="s">
        <v>124</v>
      </c>
      <c r="I72" s="197" t="s">
        <v>18</v>
      </c>
      <c r="J72" s="454" t="s">
        <v>213</v>
      </c>
      <c r="K72" s="763" t="s">
        <v>484</v>
      </c>
      <c r="L72" s="196" t="s">
        <v>45</v>
      </c>
      <c r="M72" s="459"/>
      <c r="N72" s="371"/>
    </row>
    <row r="73" spans="1:14" s="2" customFormat="1" ht="15" customHeight="1" thickBot="1" x14ac:dyDescent="0.3">
      <c r="A73" s="195">
        <v>44750</v>
      </c>
      <c r="B73" s="178" t="s">
        <v>126</v>
      </c>
      <c r="C73" s="178" t="s">
        <v>127</v>
      </c>
      <c r="D73" s="204" t="s">
        <v>122</v>
      </c>
      <c r="E73" s="183">
        <v>8000</v>
      </c>
      <c r="F73" s="541">
        <v>3520</v>
      </c>
      <c r="G73" s="334">
        <f t="shared" si="1"/>
        <v>2.2727272727272729</v>
      </c>
      <c r="H73" s="210" t="s">
        <v>124</v>
      </c>
      <c r="I73" s="197" t="s">
        <v>18</v>
      </c>
      <c r="J73" s="454" t="s">
        <v>213</v>
      </c>
      <c r="K73" s="763" t="s">
        <v>484</v>
      </c>
      <c r="L73" s="196" t="s">
        <v>45</v>
      </c>
      <c r="M73" s="459"/>
      <c r="N73" s="371"/>
    </row>
    <row r="74" spans="1:14" ht="14.25" customHeight="1" thickBot="1" x14ac:dyDescent="0.3">
      <c r="A74" s="195">
        <v>44750</v>
      </c>
      <c r="B74" s="178" t="s">
        <v>125</v>
      </c>
      <c r="C74" s="178" t="s">
        <v>125</v>
      </c>
      <c r="D74" s="204" t="s">
        <v>122</v>
      </c>
      <c r="E74" s="183">
        <v>5000</v>
      </c>
      <c r="F74" s="541">
        <v>3520</v>
      </c>
      <c r="G74" s="334">
        <f t="shared" si="1"/>
        <v>1.4204545454545454</v>
      </c>
      <c r="H74" s="550" t="s">
        <v>124</v>
      </c>
      <c r="I74" s="197" t="s">
        <v>18</v>
      </c>
      <c r="J74" s="454" t="s">
        <v>213</v>
      </c>
      <c r="K74" s="763" t="s">
        <v>484</v>
      </c>
      <c r="L74" s="548" t="s">
        <v>45</v>
      </c>
      <c r="M74" s="547"/>
      <c r="N74" s="549"/>
    </row>
    <row r="75" spans="1:14" ht="15.75" thickBot="1" x14ac:dyDescent="0.3">
      <c r="A75" s="195">
        <v>44750</v>
      </c>
      <c r="B75" s="178" t="s">
        <v>125</v>
      </c>
      <c r="C75" s="178" t="s">
        <v>125</v>
      </c>
      <c r="D75" s="204" t="s">
        <v>122</v>
      </c>
      <c r="E75" s="183">
        <v>5000</v>
      </c>
      <c r="F75" s="541">
        <v>3520</v>
      </c>
      <c r="G75" s="334">
        <f t="shared" si="1"/>
        <v>1.4204545454545454</v>
      </c>
      <c r="H75" s="551" t="s">
        <v>124</v>
      </c>
      <c r="I75" s="197" t="s">
        <v>18</v>
      </c>
      <c r="J75" s="454" t="s">
        <v>213</v>
      </c>
      <c r="K75" s="763" t="s">
        <v>484</v>
      </c>
      <c r="L75" s="548" t="s">
        <v>45</v>
      </c>
      <c r="M75" s="497"/>
      <c r="N75" s="498"/>
    </row>
    <row r="76" spans="1:14" ht="15.75" thickBot="1" x14ac:dyDescent="0.3">
      <c r="A76" s="195">
        <v>44749</v>
      </c>
      <c r="B76" s="196" t="s">
        <v>126</v>
      </c>
      <c r="C76" s="196" t="s">
        <v>127</v>
      </c>
      <c r="D76" s="528" t="s">
        <v>121</v>
      </c>
      <c r="E76" s="183">
        <v>8000</v>
      </c>
      <c r="F76" s="541">
        <v>3520</v>
      </c>
      <c r="G76" s="334">
        <f t="shared" si="1"/>
        <v>2.2727272727272729</v>
      </c>
      <c r="H76" s="551" t="s">
        <v>123</v>
      </c>
      <c r="I76" s="197" t="s">
        <v>18</v>
      </c>
      <c r="J76" s="454" t="s">
        <v>207</v>
      </c>
      <c r="K76" s="763" t="s">
        <v>484</v>
      </c>
      <c r="L76" s="548" t="s">
        <v>45</v>
      </c>
      <c r="M76" s="497"/>
      <c r="N76" s="498"/>
    </row>
    <row r="77" spans="1:14" ht="15.75" thickBot="1" x14ac:dyDescent="0.3">
      <c r="A77" s="195">
        <v>44749</v>
      </c>
      <c r="B77" s="206" t="s">
        <v>126</v>
      </c>
      <c r="C77" s="206" t="s">
        <v>127</v>
      </c>
      <c r="D77" s="537" t="s">
        <v>121</v>
      </c>
      <c r="E77" s="532">
        <v>7000</v>
      </c>
      <c r="F77" s="541">
        <v>3520</v>
      </c>
      <c r="G77" s="334">
        <f t="shared" si="1"/>
        <v>1.9886363636363635</v>
      </c>
      <c r="H77" s="551" t="s">
        <v>123</v>
      </c>
      <c r="I77" s="197" t="s">
        <v>18</v>
      </c>
      <c r="J77" s="454" t="s">
        <v>207</v>
      </c>
      <c r="K77" s="763" t="s">
        <v>484</v>
      </c>
      <c r="L77" s="548" t="s">
        <v>45</v>
      </c>
      <c r="M77" s="497"/>
      <c r="N77" s="498"/>
    </row>
    <row r="78" spans="1:14" ht="15.75" thickBot="1" x14ac:dyDescent="0.3">
      <c r="A78" s="195">
        <v>44750</v>
      </c>
      <c r="B78" s="206" t="s">
        <v>126</v>
      </c>
      <c r="C78" s="206" t="s">
        <v>127</v>
      </c>
      <c r="D78" s="537" t="s">
        <v>121</v>
      </c>
      <c r="E78" s="532">
        <v>8000</v>
      </c>
      <c r="F78" s="541">
        <v>3520</v>
      </c>
      <c r="G78" s="334">
        <f t="shared" si="1"/>
        <v>2.2727272727272729</v>
      </c>
      <c r="H78" s="551" t="s">
        <v>123</v>
      </c>
      <c r="I78" s="197" t="s">
        <v>18</v>
      </c>
      <c r="J78" s="454" t="s">
        <v>207</v>
      </c>
      <c r="K78" s="763" t="s">
        <v>484</v>
      </c>
      <c r="L78" s="548" t="s">
        <v>45</v>
      </c>
      <c r="M78" s="497"/>
      <c r="N78" s="498"/>
    </row>
    <row r="79" spans="1:14" ht="15.75" thickBot="1" x14ac:dyDescent="0.3">
      <c r="A79" s="195">
        <v>44750</v>
      </c>
      <c r="B79" s="206" t="s">
        <v>126</v>
      </c>
      <c r="C79" s="206" t="s">
        <v>127</v>
      </c>
      <c r="D79" s="537" t="s">
        <v>121</v>
      </c>
      <c r="E79" s="183">
        <v>7000</v>
      </c>
      <c r="F79" s="541">
        <v>3520</v>
      </c>
      <c r="G79" s="334">
        <f t="shared" si="1"/>
        <v>1.9886363636363635</v>
      </c>
      <c r="H79" s="551" t="s">
        <v>123</v>
      </c>
      <c r="I79" s="197" t="s">
        <v>18</v>
      </c>
      <c r="J79" s="454" t="s">
        <v>207</v>
      </c>
      <c r="K79" s="763" t="s">
        <v>484</v>
      </c>
      <c r="L79" s="548" t="s">
        <v>45</v>
      </c>
      <c r="M79" s="497"/>
      <c r="N79" s="498"/>
    </row>
    <row r="80" spans="1:14" ht="15.75" thickBot="1" x14ac:dyDescent="0.3">
      <c r="A80" s="195">
        <v>44751</v>
      </c>
      <c r="B80" s="196" t="s">
        <v>126</v>
      </c>
      <c r="C80" s="196" t="s">
        <v>127</v>
      </c>
      <c r="D80" s="197" t="s">
        <v>122</v>
      </c>
      <c r="E80" s="191">
        <v>20000</v>
      </c>
      <c r="F80" s="541">
        <v>3520</v>
      </c>
      <c r="G80" s="334">
        <f t="shared" si="1"/>
        <v>5.6818181818181817</v>
      </c>
      <c r="H80" s="551" t="s">
        <v>124</v>
      </c>
      <c r="I80" s="197" t="s">
        <v>18</v>
      </c>
      <c r="J80" s="454" t="s">
        <v>218</v>
      </c>
      <c r="K80" s="763" t="s">
        <v>484</v>
      </c>
      <c r="L80" s="548" t="s">
        <v>45</v>
      </c>
      <c r="M80" s="497"/>
      <c r="N80" s="498"/>
    </row>
    <row r="81" spans="1:14" ht="15.75" thickBot="1" x14ac:dyDescent="0.3">
      <c r="A81" s="195">
        <v>44751</v>
      </c>
      <c r="B81" s="196" t="s">
        <v>126</v>
      </c>
      <c r="C81" s="196" t="s">
        <v>127</v>
      </c>
      <c r="D81" s="197" t="s">
        <v>122</v>
      </c>
      <c r="E81" s="191">
        <v>20000</v>
      </c>
      <c r="F81" s="541">
        <v>3520</v>
      </c>
      <c r="G81" s="334">
        <f t="shared" si="1"/>
        <v>5.6818181818181817</v>
      </c>
      <c r="H81" s="551" t="s">
        <v>124</v>
      </c>
      <c r="I81" s="197" t="s">
        <v>18</v>
      </c>
      <c r="J81" s="454" t="s">
        <v>218</v>
      </c>
      <c r="K81" s="763" t="s">
        <v>484</v>
      </c>
      <c r="L81" s="548" t="s">
        <v>45</v>
      </c>
      <c r="M81" s="497"/>
      <c r="N81" s="498"/>
    </row>
    <row r="82" spans="1:14" ht="15.75" thickBot="1" x14ac:dyDescent="0.3">
      <c r="A82" s="195">
        <v>44751</v>
      </c>
      <c r="B82" s="196" t="s">
        <v>125</v>
      </c>
      <c r="C82" s="196" t="s">
        <v>125</v>
      </c>
      <c r="D82" s="197" t="s">
        <v>122</v>
      </c>
      <c r="E82" s="173">
        <v>10000</v>
      </c>
      <c r="F82" s="541">
        <v>3520</v>
      </c>
      <c r="G82" s="334">
        <f t="shared" si="1"/>
        <v>2.8409090909090908</v>
      </c>
      <c r="H82" s="551" t="s">
        <v>124</v>
      </c>
      <c r="I82" s="197" t="s">
        <v>18</v>
      </c>
      <c r="J82" s="454" t="s">
        <v>218</v>
      </c>
      <c r="K82" s="763" t="s">
        <v>484</v>
      </c>
      <c r="L82" s="548" t="s">
        <v>45</v>
      </c>
      <c r="M82" s="497"/>
      <c r="N82" s="498"/>
    </row>
    <row r="83" spans="1:14" ht="15.75" thickBot="1" x14ac:dyDescent="0.3">
      <c r="A83" s="195">
        <v>44751</v>
      </c>
      <c r="B83" s="196" t="s">
        <v>223</v>
      </c>
      <c r="C83" s="196" t="s">
        <v>224</v>
      </c>
      <c r="D83" s="197" t="s">
        <v>81</v>
      </c>
      <c r="E83" s="179">
        <v>195000</v>
      </c>
      <c r="F83" s="541">
        <v>3520</v>
      </c>
      <c r="G83" s="334">
        <f t="shared" si="1"/>
        <v>55.397727272727273</v>
      </c>
      <c r="H83" s="551" t="s">
        <v>42</v>
      </c>
      <c r="I83" s="197" t="s">
        <v>18</v>
      </c>
      <c r="J83" s="454" t="s">
        <v>227</v>
      </c>
      <c r="K83" s="763" t="s">
        <v>484</v>
      </c>
      <c r="L83" s="548" t="s">
        <v>45</v>
      </c>
      <c r="M83" s="497"/>
      <c r="N83" s="498"/>
    </row>
    <row r="84" spans="1:14" ht="15.75" thickBot="1" x14ac:dyDescent="0.3">
      <c r="A84" s="195">
        <v>44751</v>
      </c>
      <c r="B84" s="196" t="s">
        <v>225</v>
      </c>
      <c r="C84" s="196" t="s">
        <v>226</v>
      </c>
      <c r="D84" s="197" t="s">
        <v>81</v>
      </c>
      <c r="E84" s="191">
        <v>5000</v>
      </c>
      <c r="F84" s="541">
        <v>3520</v>
      </c>
      <c r="G84" s="334">
        <f t="shared" si="1"/>
        <v>1.4204545454545454</v>
      </c>
      <c r="H84" s="551" t="s">
        <v>42</v>
      </c>
      <c r="I84" s="197" t="s">
        <v>18</v>
      </c>
      <c r="J84" s="454" t="s">
        <v>227</v>
      </c>
      <c r="K84" s="763" t="s">
        <v>484</v>
      </c>
      <c r="L84" s="548" t="s">
        <v>45</v>
      </c>
      <c r="M84" s="497"/>
      <c r="N84" s="498"/>
    </row>
    <row r="85" spans="1:14" ht="15.75" thickBot="1" x14ac:dyDescent="0.3">
      <c r="A85" s="195">
        <v>44753</v>
      </c>
      <c r="B85" s="178" t="s">
        <v>126</v>
      </c>
      <c r="C85" s="178" t="s">
        <v>127</v>
      </c>
      <c r="D85" s="204" t="s">
        <v>122</v>
      </c>
      <c r="E85" s="191">
        <v>8000</v>
      </c>
      <c r="F85" s="541">
        <v>3520</v>
      </c>
      <c r="G85" s="334">
        <f t="shared" ref="G85:G150" si="2">E85/F85</f>
        <v>2.2727272727272729</v>
      </c>
      <c r="H85" s="551" t="s">
        <v>124</v>
      </c>
      <c r="I85" s="197" t="s">
        <v>18</v>
      </c>
      <c r="J85" s="454" t="s">
        <v>228</v>
      </c>
      <c r="K85" s="763" t="s">
        <v>484</v>
      </c>
      <c r="L85" s="548" t="s">
        <v>45</v>
      </c>
      <c r="M85" s="497"/>
      <c r="N85" s="498"/>
    </row>
    <row r="86" spans="1:14" ht="15.75" thickBot="1" x14ac:dyDescent="0.3">
      <c r="A86" s="195">
        <v>44753</v>
      </c>
      <c r="B86" s="178" t="s">
        <v>126</v>
      </c>
      <c r="C86" s="178" t="s">
        <v>127</v>
      </c>
      <c r="D86" s="204" t="s">
        <v>122</v>
      </c>
      <c r="E86" s="191">
        <v>6000</v>
      </c>
      <c r="F86" s="541">
        <v>3520</v>
      </c>
      <c r="G86" s="334">
        <f t="shared" si="2"/>
        <v>1.7045454545454546</v>
      </c>
      <c r="H86" s="551" t="s">
        <v>124</v>
      </c>
      <c r="I86" s="197" t="s">
        <v>18</v>
      </c>
      <c r="J86" s="454" t="s">
        <v>228</v>
      </c>
      <c r="K86" s="763" t="s">
        <v>484</v>
      </c>
      <c r="L86" s="548" t="s">
        <v>45</v>
      </c>
      <c r="M86" s="497"/>
      <c r="N86" s="498"/>
    </row>
    <row r="87" spans="1:14" ht="15.75" thickBot="1" x14ac:dyDescent="0.3">
      <c r="A87" s="195">
        <v>44753</v>
      </c>
      <c r="B87" s="178" t="s">
        <v>126</v>
      </c>
      <c r="C87" s="178" t="s">
        <v>127</v>
      </c>
      <c r="D87" s="204" t="s">
        <v>122</v>
      </c>
      <c r="E87" s="191">
        <v>15000</v>
      </c>
      <c r="F87" s="541">
        <v>3520</v>
      </c>
      <c r="G87" s="334">
        <f t="shared" si="2"/>
        <v>4.2613636363636367</v>
      </c>
      <c r="H87" s="551" t="s">
        <v>124</v>
      </c>
      <c r="I87" s="197" t="s">
        <v>18</v>
      </c>
      <c r="J87" s="454" t="s">
        <v>228</v>
      </c>
      <c r="K87" s="763" t="s">
        <v>484</v>
      </c>
      <c r="L87" s="548" t="s">
        <v>45</v>
      </c>
      <c r="M87" s="497"/>
      <c r="N87" s="498"/>
    </row>
    <row r="88" spans="1:14" ht="15.75" thickBot="1" x14ac:dyDescent="0.3">
      <c r="A88" s="195">
        <v>44753</v>
      </c>
      <c r="B88" s="178" t="s">
        <v>126</v>
      </c>
      <c r="C88" s="178" t="s">
        <v>127</v>
      </c>
      <c r="D88" s="204" t="s">
        <v>122</v>
      </c>
      <c r="E88" s="191">
        <v>15000</v>
      </c>
      <c r="F88" s="541">
        <v>3520</v>
      </c>
      <c r="G88" s="334">
        <f t="shared" si="2"/>
        <v>4.2613636363636367</v>
      </c>
      <c r="H88" s="551" t="s">
        <v>124</v>
      </c>
      <c r="I88" s="197" t="s">
        <v>18</v>
      </c>
      <c r="J88" s="454" t="s">
        <v>228</v>
      </c>
      <c r="K88" s="763" t="s">
        <v>484</v>
      </c>
      <c r="L88" s="548" t="s">
        <v>45</v>
      </c>
      <c r="M88" s="497"/>
      <c r="N88" s="498"/>
    </row>
    <row r="89" spans="1:14" ht="15.75" thickBot="1" x14ac:dyDescent="0.3">
      <c r="A89" s="195">
        <v>44753</v>
      </c>
      <c r="B89" s="178" t="s">
        <v>126</v>
      </c>
      <c r="C89" s="178" t="s">
        <v>127</v>
      </c>
      <c r="D89" s="204" t="s">
        <v>122</v>
      </c>
      <c r="E89" s="191">
        <v>8000</v>
      </c>
      <c r="F89" s="541">
        <v>3520</v>
      </c>
      <c r="G89" s="334">
        <f t="shared" si="2"/>
        <v>2.2727272727272729</v>
      </c>
      <c r="H89" s="551" t="s">
        <v>124</v>
      </c>
      <c r="I89" s="197" t="s">
        <v>18</v>
      </c>
      <c r="J89" s="454" t="s">
        <v>228</v>
      </c>
      <c r="K89" s="763" t="s">
        <v>484</v>
      </c>
      <c r="L89" s="548" t="s">
        <v>45</v>
      </c>
      <c r="M89" s="497"/>
      <c r="N89" s="498"/>
    </row>
    <row r="90" spans="1:14" ht="15.75" thickBot="1" x14ac:dyDescent="0.3">
      <c r="A90" s="195">
        <v>44753</v>
      </c>
      <c r="B90" s="178" t="s">
        <v>125</v>
      </c>
      <c r="C90" s="178" t="s">
        <v>125</v>
      </c>
      <c r="D90" s="178" t="s">
        <v>122</v>
      </c>
      <c r="E90" s="191">
        <v>5000</v>
      </c>
      <c r="F90" s="541">
        <v>3520</v>
      </c>
      <c r="G90" s="334">
        <f t="shared" si="2"/>
        <v>1.4204545454545454</v>
      </c>
      <c r="H90" s="551" t="s">
        <v>124</v>
      </c>
      <c r="I90" s="197" t="s">
        <v>18</v>
      </c>
      <c r="J90" s="454" t="s">
        <v>228</v>
      </c>
      <c r="K90" s="763" t="s">
        <v>484</v>
      </c>
      <c r="L90" s="548" t="s">
        <v>45</v>
      </c>
      <c r="M90" s="497"/>
      <c r="N90" s="498"/>
    </row>
    <row r="91" spans="1:14" ht="15.75" thickBot="1" x14ac:dyDescent="0.3">
      <c r="A91" s="195">
        <v>44753</v>
      </c>
      <c r="B91" s="178" t="s">
        <v>125</v>
      </c>
      <c r="C91" s="178" t="s">
        <v>125</v>
      </c>
      <c r="D91" s="178" t="s">
        <v>122</v>
      </c>
      <c r="E91" s="427">
        <v>5000</v>
      </c>
      <c r="F91" s="541">
        <v>3520</v>
      </c>
      <c r="G91" s="334">
        <f t="shared" si="2"/>
        <v>1.4204545454545454</v>
      </c>
      <c r="H91" s="551" t="s">
        <v>124</v>
      </c>
      <c r="I91" s="197" t="s">
        <v>18</v>
      </c>
      <c r="J91" s="454" t="s">
        <v>228</v>
      </c>
      <c r="K91" s="763" t="s">
        <v>484</v>
      </c>
      <c r="L91" s="548" t="s">
        <v>45</v>
      </c>
      <c r="M91" s="497"/>
      <c r="N91" s="498"/>
    </row>
    <row r="92" spans="1:14" ht="15.75" thickBot="1" x14ac:dyDescent="0.3">
      <c r="A92" s="195">
        <v>44753</v>
      </c>
      <c r="B92" s="206" t="s">
        <v>126</v>
      </c>
      <c r="C92" s="206" t="s">
        <v>127</v>
      </c>
      <c r="D92" s="537" t="s">
        <v>121</v>
      </c>
      <c r="E92" s="183">
        <v>8000</v>
      </c>
      <c r="F92" s="541">
        <v>3520</v>
      </c>
      <c r="G92" s="334">
        <f t="shared" si="2"/>
        <v>2.2727272727272729</v>
      </c>
      <c r="H92" s="551" t="s">
        <v>123</v>
      </c>
      <c r="I92" s="197" t="s">
        <v>18</v>
      </c>
      <c r="J92" s="454" t="s">
        <v>222</v>
      </c>
      <c r="K92" s="763" t="s">
        <v>484</v>
      </c>
      <c r="L92" s="548" t="s">
        <v>45</v>
      </c>
      <c r="M92" s="497"/>
      <c r="N92" s="498"/>
    </row>
    <row r="93" spans="1:14" ht="15.75" thickBot="1" x14ac:dyDescent="0.3">
      <c r="A93" s="195">
        <v>44753</v>
      </c>
      <c r="B93" s="206" t="s">
        <v>126</v>
      </c>
      <c r="C93" s="206" t="s">
        <v>127</v>
      </c>
      <c r="D93" s="537" t="s">
        <v>121</v>
      </c>
      <c r="E93" s="191">
        <v>7000</v>
      </c>
      <c r="F93" s="541">
        <v>3520</v>
      </c>
      <c r="G93" s="334">
        <f t="shared" si="2"/>
        <v>1.9886363636363635</v>
      </c>
      <c r="H93" s="551" t="s">
        <v>123</v>
      </c>
      <c r="I93" s="197" t="s">
        <v>18</v>
      </c>
      <c r="J93" s="454" t="s">
        <v>222</v>
      </c>
      <c r="K93" s="763" t="s">
        <v>484</v>
      </c>
      <c r="L93" s="548" t="s">
        <v>45</v>
      </c>
      <c r="M93" s="497"/>
      <c r="N93" s="498"/>
    </row>
    <row r="94" spans="1:14" ht="15.75" thickBot="1" x14ac:dyDescent="0.3">
      <c r="A94" s="181">
        <v>44754</v>
      </c>
      <c r="B94" s="176" t="s">
        <v>126</v>
      </c>
      <c r="C94" s="176" t="s">
        <v>127</v>
      </c>
      <c r="D94" s="176" t="s">
        <v>122</v>
      </c>
      <c r="E94" s="191">
        <v>8000</v>
      </c>
      <c r="F94" s="541">
        <v>3520</v>
      </c>
      <c r="G94" s="334">
        <f t="shared" si="2"/>
        <v>2.2727272727272729</v>
      </c>
      <c r="H94" s="551" t="s">
        <v>124</v>
      </c>
      <c r="I94" s="197" t="s">
        <v>18</v>
      </c>
      <c r="J94" s="454" t="s">
        <v>235</v>
      </c>
      <c r="K94" s="763" t="s">
        <v>484</v>
      </c>
      <c r="L94" s="548" t="s">
        <v>45</v>
      </c>
      <c r="M94" s="497"/>
      <c r="N94" s="498"/>
    </row>
    <row r="95" spans="1:14" ht="15.75" thickBot="1" x14ac:dyDescent="0.3">
      <c r="A95" s="181">
        <v>44754</v>
      </c>
      <c r="B95" s="176" t="s">
        <v>126</v>
      </c>
      <c r="C95" s="176" t="s">
        <v>127</v>
      </c>
      <c r="D95" s="176" t="s">
        <v>122</v>
      </c>
      <c r="E95" s="427">
        <v>6000</v>
      </c>
      <c r="F95" s="541">
        <v>3520</v>
      </c>
      <c r="G95" s="334">
        <f t="shared" si="2"/>
        <v>1.7045454545454546</v>
      </c>
      <c r="H95" s="551" t="s">
        <v>124</v>
      </c>
      <c r="I95" s="197" t="s">
        <v>18</v>
      </c>
      <c r="J95" s="454" t="s">
        <v>235</v>
      </c>
      <c r="K95" s="763" t="s">
        <v>484</v>
      </c>
      <c r="L95" s="548" t="s">
        <v>45</v>
      </c>
      <c r="M95" s="497"/>
      <c r="N95" s="498"/>
    </row>
    <row r="96" spans="1:14" ht="15.75" thickBot="1" x14ac:dyDescent="0.3">
      <c r="A96" s="181">
        <v>44754</v>
      </c>
      <c r="B96" s="176" t="s">
        <v>126</v>
      </c>
      <c r="C96" s="176" t="s">
        <v>127</v>
      </c>
      <c r="D96" s="176" t="s">
        <v>122</v>
      </c>
      <c r="E96" s="427">
        <v>15000</v>
      </c>
      <c r="F96" s="541">
        <v>3520</v>
      </c>
      <c r="G96" s="334">
        <f t="shared" si="2"/>
        <v>4.2613636363636367</v>
      </c>
      <c r="H96" s="551" t="s">
        <v>124</v>
      </c>
      <c r="I96" s="197" t="s">
        <v>18</v>
      </c>
      <c r="J96" s="454" t="s">
        <v>235</v>
      </c>
      <c r="K96" s="763" t="s">
        <v>484</v>
      </c>
      <c r="L96" s="548" t="s">
        <v>45</v>
      </c>
      <c r="M96" s="497"/>
      <c r="N96" s="498"/>
    </row>
    <row r="97" spans="1:14" ht="20.25" customHeight="1" thickBot="1" x14ac:dyDescent="0.3">
      <c r="A97" s="181">
        <v>44754</v>
      </c>
      <c r="B97" s="176" t="s">
        <v>126</v>
      </c>
      <c r="C97" s="176" t="s">
        <v>127</v>
      </c>
      <c r="D97" s="176" t="s">
        <v>122</v>
      </c>
      <c r="E97" s="427">
        <v>18000</v>
      </c>
      <c r="F97" s="541">
        <v>3520</v>
      </c>
      <c r="G97" s="334">
        <f t="shared" si="2"/>
        <v>5.1136363636363633</v>
      </c>
      <c r="H97" s="551" t="s">
        <v>124</v>
      </c>
      <c r="I97" s="537" t="s">
        <v>18</v>
      </c>
      <c r="J97" s="454" t="s">
        <v>235</v>
      </c>
      <c r="K97" s="763" t="s">
        <v>484</v>
      </c>
      <c r="L97" s="548" t="s">
        <v>45</v>
      </c>
      <c r="M97" s="561"/>
      <c r="N97" s="549"/>
    </row>
    <row r="98" spans="1:14" ht="18.75" customHeight="1" thickBot="1" x14ac:dyDescent="0.3">
      <c r="A98" s="181">
        <v>44754</v>
      </c>
      <c r="B98" s="176" t="s">
        <v>126</v>
      </c>
      <c r="C98" s="176" t="s">
        <v>127</v>
      </c>
      <c r="D98" s="176" t="s">
        <v>122</v>
      </c>
      <c r="E98" s="427">
        <v>8000</v>
      </c>
      <c r="F98" s="541">
        <v>3520</v>
      </c>
      <c r="G98" s="334">
        <f t="shared" si="2"/>
        <v>2.2727272727272729</v>
      </c>
      <c r="H98" s="551" t="s">
        <v>124</v>
      </c>
      <c r="I98" s="537" t="s">
        <v>18</v>
      </c>
      <c r="J98" s="454" t="s">
        <v>235</v>
      </c>
      <c r="K98" s="763" t="s">
        <v>484</v>
      </c>
      <c r="L98" s="548" t="s">
        <v>45</v>
      </c>
      <c r="M98" s="561"/>
      <c r="N98" s="549"/>
    </row>
    <row r="99" spans="1:14" ht="15.75" thickBot="1" x14ac:dyDescent="0.3">
      <c r="A99" s="181">
        <v>44754</v>
      </c>
      <c r="B99" s="176" t="s">
        <v>125</v>
      </c>
      <c r="C99" s="176" t="s">
        <v>125</v>
      </c>
      <c r="D99" s="176" t="s">
        <v>122</v>
      </c>
      <c r="E99" s="427">
        <v>5000</v>
      </c>
      <c r="F99" s="541">
        <v>3520</v>
      </c>
      <c r="G99" s="334">
        <f t="shared" si="2"/>
        <v>1.4204545454545454</v>
      </c>
      <c r="H99" s="551" t="s">
        <v>124</v>
      </c>
      <c r="I99" s="537" t="s">
        <v>18</v>
      </c>
      <c r="J99" s="454" t="s">
        <v>235</v>
      </c>
      <c r="K99" s="763" t="s">
        <v>484</v>
      </c>
      <c r="L99" s="548" t="s">
        <v>45</v>
      </c>
      <c r="M99" s="561"/>
      <c r="N99" s="549"/>
    </row>
    <row r="100" spans="1:14" ht="15.75" thickBot="1" x14ac:dyDescent="0.3">
      <c r="A100" s="181">
        <v>44754</v>
      </c>
      <c r="B100" s="176" t="s">
        <v>125</v>
      </c>
      <c r="C100" s="176" t="s">
        <v>125</v>
      </c>
      <c r="D100" s="176" t="s">
        <v>122</v>
      </c>
      <c r="E100" s="427">
        <v>5000</v>
      </c>
      <c r="F100" s="541">
        <v>3520</v>
      </c>
      <c r="G100" s="334">
        <f t="shared" si="2"/>
        <v>1.4204545454545454</v>
      </c>
      <c r="H100" s="551" t="s">
        <v>124</v>
      </c>
      <c r="I100" s="537" t="s">
        <v>18</v>
      </c>
      <c r="J100" s="454" t="s">
        <v>235</v>
      </c>
      <c r="K100" s="763" t="s">
        <v>484</v>
      </c>
      <c r="L100" s="548" t="s">
        <v>45</v>
      </c>
      <c r="M100" s="561"/>
      <c r="N100" s="549"/>
    </row>
    <row r="101" spans="1:14" ht="15.75" thickBot="1" x14ac:dyDescent="0.3">
      <c r="A101" s="195">
        <v>44754</v>
      </c>
      <c r="B101" s="178" t="s">
        <v>126</v>
      </c>
      <c r="C101" s="178" t="s">
        <v>127</v>
      </c>
      <c r="D101" s="204" t="s">
        <v>121</v>
      </c>
      <c r="E101" s="191">
        <v>8000</v>
      </c>
      <c r="F101" s="541">
        <v>3520</v>
      </c>
      <c r="G101" s="334">
        <f t="shared" si="2"/>
        <v>2.2727272727272729</v>
      </c>
      <c r="H101" s="551" t="s">
        <v>123</v>
      </c>
      <c r="I101" s="537" t="s">
        <v>18</v>
      </c>
      <c r="J101" s="540" t="s">
        <v>234</v>
      </c>
      <c r="K101" s="763" t="s">
        <v>484</v>
      </c>
      <c r="L101" s="548" t="s">
        <v>45</v>
      </c>
      <c r="M101" s="561"/>
      <c r="N101" s="549"/>
    </row>
    <row r="102" spans="1:14" ht="15.75" thickBot="1" x14ac:dyDescent="0.3">
      <c r="A102" s="195">
        <v>44754</v>
      </c>
      <c r="B102" s="178" t="s">
        <v>126</v>
      </c>
      <c r="C102" s="178" t="s">
        <v>127</v>
      </c>
      <c r="D102" s="204" t="s">
        <v>121</v>
      </c>
      <c r="E102" s="183">
        <v>7000</v>
      </c>
      <c r="F102" s="541">
        <v>3520</v>
      </c>
      <c r="G102" s="334">
        <f t="shared" si="2"/>
        <v>1.9886363636363635</v>
      </c>
      <c r="H102" s="551" t="s">
        <v>123</v>
      </c>
      <c r="I102" s="537" t="s">
        <v>18</v>
      </c>
      <c r="J102" s="540" t="s">
        <v>234</v>
      </c>
      <c r="K102" s="763" t="s">
        <v>484</v>
      </c>
      <c r="L102" s="548" t="s">
        <v>45</v>
      </c>
      <c r="M102" s="561"/>
      <c r="N102" s="549"/>
    </row>
    <row r="103" spans="1:14" ht="15.75" thickBot="1" x14ac:dyDescent="0.3">
      <c r="A103" s="195">
        <v>44754</v>
      </c>
      <c r="B103" s="178" t="s">
        <v>126</v>
      </c>
      <c r="C103" s="178" t="s">
        <v>127</v>
      </c>
      <c r="D103" s="204" t="s">
        <v>121</v>
      </c>
      <c r="E103" s="183">
        <v>8000</v>
      </c>
      <c r="F103" s="541">
        <v>3520</v>
      </c>
      <c r="G103" s="334">
        <f t="shared" si="2"/>
        <v>2.2727272727272729</v>
      </c>
      <c r="H103" s="562" t="s">
        <v>123</v>
      </c>
      <c r="I103" s="537" t="s">
        <v>18</v>
      </c>
      <c r="J103" s="540" t="s">
        <v>234</v>
      </c>
      <c r="K103" s="763" t="s">
        <v>484</v>
      </c>
      <c r="L103" s="548" t="s">
        <v>45</v>
      </c>
      <c r="M103" s="561"/>
      <c r="N103" s="549"/>
    </row>
    <row r="104" spans="1:14" ht="15.75" thickBot="1" x14ac:dyDescent="0.3">
      <c r="A104" s="195">
        <v>44754</v>
      </c>
      <c r="B104" s="178" t="s">
        <v>126</v>
      </c>
      <c r="C104" s="178" t="s">
        <v>127</v>
      </c>
      <c r="D104" s="204" t="s">
        <v>121</v>
      </c>
      <c r="E104" s="183">
        <v>7000</v>
      </c>
      <c r="F104" s="541">
        <v>3520</v>
      </c>
      <c r="G104" s="334">
        <f t="shared" si="2"/>
        <v>1.9886363636363635</v>
      </c>
      <c r="H104" s="562" t="s">
        <v>123</v>
      </c>
      <c r="I104" s="537" t="s">
        <v>18</v>
      </c>
      <c r="J104" s="540" t="s">
        <v>234</v>
      </c>
      <c r="K104" s="763" t="s">
        <v>484</v>
      </c>
      <c r="L104" s="548" t="s">
        <v>45</v>
      </c>
      <c r="M104" s="561"/>
      <c r="N104" s="549"/>
    </row>
    <row r="105" spans="1:14" ht="15.75" thickBot="1" x14ac:dyDescent="0.3">
      <c r="A105" s="181">
        <v>44755</v>
      </c>
      <c r="B105" s="176" t="s">
        <v>126</v>
      </c>
      <c r="C105" s="176" t="s">
        <v>127</v>
      </c>
      <c r="D105" s="176" t="s">
        <v>122</v>
      </c>
      <c r="E105" s="427">
        <v>8000</v>
      </c>
      <c r="F105" s="541">
        <v>3520</v>
      </c>
      <c r="G105" s="334">
        <f t="shared" si="2"/>
        <v>2.2727272727272729</v>
      </c>
      <c r="H105" s="562" t="s">
        <v>124</v>
      </c>
      <c r="I105" s="537" t="s">
        <v>18</v>
      </c>
      <c r="J105" s="454" t="s">
        <v>242</v>
      </c>
      <c r="K105" s="763" t="s">
        <v>484</v>
      </c>
      <c r="L105" s="548" t="s">
        <v>45</v>
      </c>
      <c r="M105" s="561"/>
      <c r="N105" s="549"/>
    </row>
    <row r="106" spans="1:14" ht="15.75" thickBot="1" x14ac:dyDescent="0.3">
      <c r="A106" s="181">
        <v>44755</v>
      </c>
      <c r="B106" s="176" t="s">
        <v>126</v>
      </c>
      <c r="C106" s="176" t="s">
        <v>127</v>
      </c>
      <c r="D106" s="176" t="s">
        <v>122</v>
      </c>
      <c r="E106" s="427">
        <v>13000</v>
      </c>
      <c r="F106" s="541">
        <v>3520</v>
      </c>
      <c r="G106" s="334">
        <f t="shared" si="2"/>
        <v>3.6931818181818183</v>
      </c>
      <c r="H106" s="562" t="s">
        <v>124</v>
      </c>
      <c r="I106" s="537" t="s">
        <v>18</v>
      </c>
      <c r="J106" s="454" t="s">
        <v>242</v>
      </c>
      <c r="K106" s="763" t="s">
        <v>484</v>
      </c>
      <c r="L106" s="548" t="s">
        <v>45</v>
      </c>
      <c r="M106" s="561"/>
      <c r="N106" s="549"/>
    </row>
    <row r="107" spans="1:14" ht="15.75" thickBot="1" x14ac:dyDescent="0.3">
      <c r="A107" s="181">
        <v>44755</v>
      </c>
      <c r="B107" s="176" t="s">
        <v>126</v>
      </c>
      <c r="C107" s="176" t="s">
        <v>127</v>
      </c>
      <c r="D107" s="176" t="s">
        <v>122</v>
      </c>
      <c r="E107" s="427">
        <v>20000</v>
      </c>
      <c r="F107" s="541">
        <v>3520</v>
      </c>
      <c r="G107" s="334">
        <f t="shared" si="2"/>
        <v>5.6818181818181817</v>
      </c>
      <c r="H107" s="562" t="s">
        <v>124</v>
      </c>
      <c r="I107" s="537" t="s">
        <v>18</v>
      </c>
      <c r="J107" s="454" t="s">
        <v>242</v>
      </c>
      <c r="K107" s="763" t="s">
        <v>484</v>
      </c>
      <c r="L107" s="548" t="s">
        <v>45</v>
      </c>
      <c r="M107" s="561"/>
      <c r="N107" s="549"/>
    </row>
    <row r="108" spans="1:14" ht="15.75" thickBot="1" x14ac:dyDescent="0.3">
      <c r="A108" s="181">
        <v>44755</v>
      </c>
      <c r="B108" s="176" t="s">
        <v>126</v>
      </c>
      <c r="C108" s="176" t="s">
        <v>127</v>
      </c>
      <c r="D108" s="176" t="s">
        <v>122</v>
      </c>
      <c r="E108" s="427">
        <v>15000</v>
      </c>
      <c r="F108" s="541">
        <v>3520</v>
      </c>
      <c r="G108" s="334">
        <f t="shared" si="2"/>
        <v>4.2613636363636367</v>
      </c>
      <c r="H108" s="562" t="s">
        <v>124</v>
      </c>
      <c r="I108" s="537" t="s">
        <v>18</v>
      </c>
      <c r="J108" s="454" t="s">
        <v>242</v>
      </c>
      <c r="K108" s="763" t="s">
        <v>484</v>
      </c>
      <c r="L108" s="548" t="s">
        <v>45</v>
      </c>
      <c r="M108" s="561"/>
      <c r="N108" s="549"/>
    </row>
    <row r="109" spans="1:14" ht="15.75" thickBot="1" x14ac:dyDescent="0.3">
      <c r="A109" s="181">
        <v>44755</v>
      </c>
      <c r="B109" s="176" t="s">
        <v>126</v>
      </c>
      <c r="C109" s="176" t="s">
        <v>127</v>
      </c>
      <c r="D109" s="176" t="s">
        <v>122</v>
      </c>
      <c r="E109" s="191">
        <v>8000</v>
      </c>
      <c r="F109" s="541">
        <v>3520</v>
      </c>
      <c r="G109" s="334">
        <f t="shared" si="2"/>
        <v>2.2727272727272729</v>
      </c>
      <c r="H109" s="562" t="s">
        <v>124</v>
      </c>
      <c r="I109" s="537" t="s">
        <v>18</v>
      </c>
      <c r="J109" s="454" t="s">
        <v>242</v>
      </c>
      <c r="K109" s="763" t="s">
        <v>484</v>
      </c>
      <c r="L109" s="548" t="s">
        <v>45</v>
      </c>
      <c r="M109" s="561"/>
      <c r="N109" s="549"/>
    </row>
    <row r="110" spans="1:14" ht="15.75" thickBot="1" x14ac:dyDescent="0.3">
      <c r="A110" s="181">
        <v>44755</v>
      </c>
      <c r="B110" s="178" t="s">
        <v>125</v>
      </c>
      <c r="C110" s="178" t="s">
        <v>125</v>
      </c>
      <c r="D110" s="204" t="s">
        <v>122</v>
      </c>
      <c r="E110" s="191">
        <v>5000</v>
      </c>
      <c r="F110" s="541">
        <v>3520</v>
      </c>
      <c r="G110" s="334">
        <f t="shared" si="2"/>
        <v>1.4204545454545454</v>
      </c>
      <c r="H110" s="562" t="s">
        <v>124</v>
      </c>
      <c r="I110" s="537" t="s">
        <v>18</v>
      </c>
      <c r="J110" s="454" t="s">
        <v>242</v>
      </c>
      <c r="K110" s="763" t="s">
        <v>484</v>
      </c>
      <c r="L110" s="548" t="s">
        <v>45</v>
      </c>
      <c r="M110" s="561"/>
      <c r="N110" s="549"/>
    </row>
    <row r="111" spans="1:14" ht="15.75" thickBot="1" x14ac:dyDescent="0.3">
      <c r="A111" s="181">
        <v>44755</v>
      </c>
      <c r="B111" s="178" t="s">
        <v>125</v>
      </c>
      <c r="C111" s="178" t="s">
        <v>125</v>
      </c>
      <c r="D111" s="204" t="s">
        <v>122</v>
      </c>
      <c r="E111" s="191">
        <v>5000</v>
      </c>
      <c r="F111" s="541">
        <v>3520</v>
      </c>
      <c r="G111" s="334">
        <f t="shared" si="2"/>
        <v>1.4204545454545454</v>
      </c>
      <c r="H111" s="562" t="s">
        <v>124</v>
      </c>
      <c r="I111" s="537" t="s">
        <v>18</v>
      </c>
      <c r="J111" s="454" t="s">
        <v>242</v>
      </c>
      <c r="K111" s="763" t="s">
        <v>484</v>
      </c>
      <c r="L111" s="548" t="s">
        <v>45</v>
      </c>
      <c r="M111" s="561"/>
      <c r="N111" s="549"/>
    </row>
    <row r="112" spans="1:14" ht="15.75" thickBot="1" x14ac:dyDescent="0.3">
      <c r="A112" s="195">
        <v>44755</v>
      </c>
      <c r="B112" s="196" t="s">
        <v>126</v>
      </c>
      <c r="C112" s="196" t="s">
        <v>127</v>
      </c>
      <c r="D112" s="197" t="s">
        <v>121</v>
      </c>
      <c r="E112" s="183">
        <v>5000</v>
      </c>
      <c r="F112" s="541">
        <v>3520</v>
      </c>
      <c r="G112" s="334">
        <f t="shared" si="2"/>
        <v>1.4204545454545454</v>
      </c>
      <c r="H112" s="562" t="s">
        <v>123</v>
      </c>
      <c r="I112" s="537" t="s">
        <v>18</v>
      </c>
      <c r="J112" s="454" t="s">
        <v>247</v>
      </c>
      <c r="K112" s="763" t="s">
        <v>484</v>
      </c>
      <c r="L112" s="548" t="s">
        <v>45</v>
      </c>
      <c r="M112" s="561"/>
      <c r="N112" s="549"/>
    </row>
    <row r="113" spans="1:14" ht="15.75" thickBot="1" x14ac:dyDescent="0.3">
      <c r="A113" s="195">
        <v>44755</v>
      </c>
      <c r="B113" s="196" t="s">
        <v>126</v>
      </c>
      <c r="C113" s="196" t="s">
        <v>127</v>
      </c>
      <c r="D113" s="197" t="s">
        <v>121</v>
      </c>
      <c r="E113" s="183">
        <v>3000</v>
      </c>
      <c r="F113" s="541">
        <v>3520</v>
      </c>
      <c r="G113" s="334">
        <f t="shared" si="2"/>
        <v>0.85227272727272729</v>
      </c>
      <c r="H113" s="562" t="s">
        <v>123</v>
      </c>
      <c r="I113" s="537" t="s">
        <v>18</v>
      </c>
      <c r="J113" s="454" t="s">
        <v>247</v>
      </c>
      <c r="K113" s="763" t="s">
        <v>484</v>
      </c>
      <c r="L113" s="548" t="s">
        <v>45</v>
      </c>
      <c r="M113" s="561"/>
      <c r="N113" s="549"/>
    </row>
    <row r="114" spans="1:14" ht="15.75" thickBot="1" x14ac:dyDescent="0.3">
      <c r="A114" s="195">
        <v>44755</v>
      </c>
      <c r="B114" s="196" t="s">
        <v>126</v>
      </c>
      <c r="C114" s="196" t="s">
        <v>127</v>
      </c>
      <c r="D114" s="197" t="s">
        <v>121</v>
      </c>
      <c r="E114" s="183">
        <v>5000</v>
      </c>
      <c r="F114" s="541">
        <v>3520</v>
      </c>
      <c r="G114" s="334">
        <f t="shared" si="2"/>
        <v>1.4204545454545454</v>
      </c>
      <c r="H114" s="562" t="s">
        <v>123</v>
      </c>
      <c r="I114" s="537" t="s">
        <v>18</v>
      </c>
      <c r="J114" s="454" t="s">
        <v>247</v>
      </c>
      <c r="K114" s="763" t="s">
        <v>484</v>
      </c>
      <c r="L114" s="548" t="s">
        <v>45</v>
      </c>
      <c r="M114" s="561"/>
      <c r="N114" s="549"/>
    </row>
    <row r="115" spans="1:14" ht="15.75" thickBot="1" x14ac:dyDescent="0.3">
      <c r="A115" s="195">
        <v>44755</v>
      </c>
      <c r="B115" s="196" t="s">
        <v>126</v>
      </c>
      <c r="C115" s="196" t="s">
        <v>127</v>
      </c>
      <c r="D115" s="197" t="s">
        <v>121</v>
      </c>
      <c r="E115" s="191">
        <v>5000</v>
      </c>
      <c r="F115" s="541">
        <v>3520</v>
      </c>
      <c r="G115" s="334">
        <f t="shared" si="2"/>
        <v>1.4204545454545454</v>
      </c>
      <c r="H115" s="551" t="s">
        <v>123</v>
      </c>
      <c r="I115" s="537" t="s">
        <v>18</v>
      </c>
      <c r="J115" s="454" t="s">
        <v>247</v>
      </c>
      <c r="K115" s="763" t="s">
        <v>484</v>
      </c>
      <c r="L115" s="548" t="s">
        <v>45</v>
      </c>
      <c r="M115" s="497"/>
      <c r="N115" s="498"/>
    </row>
    <row r="116" spans="1:14" ht="15.75" thickBot="1" x14ac:dyDescent="0.3">
      <c r="A116" s="195">
        <v>44755</v>
      </c>
      <c r="B116" s="196" t="s">
        <v>126</v>
      </c>
      <c r="C116" s="196" t="s">
        <v>127</v>
      </c>
      <c r="D116" s="197" t="s">
        <v>121</v>
      </c>
      <c r="E116" s="191">
        <v>6000</v>
      </c>
      <c r="F116" s="541">
        <v>3520</v>
      </c>
      <c r="G116" s="334">
        <f t="shared" si="2"/>
        <v>1.7045454545454546</v>
      </c>
      <c r="H116" s="551" t="s">
        <v>123</v>
      </c>
      <c r="I116" s="197" t="s">
        <v>18</v>
      </c>
      <c r="J116" s="454" t="s">
        <v>247</v>
      </c>
      <c r="K116" s="763" t="s">
        <v>484</v>
      </c>
      <c r="L116" s="548" t="s">
        <v>45</v>
      </c>
      <c r="M116" s="497"/>
      <c r="N116" s="498"/>
    </row>
    <row r="117" spans="1:14" ht="15.75" thickBot="1" x14ac:dyDescent="0.3">
      <c r="A117" s="195">
        <v>44755</v>
      </c>
      <c r="B117" s="196" t="s">
        <v>126</v>
      </c>
      <c r="C117" s="196" t="s">
        <v>127</v>
      </c>
      <c r="D117" s="197" t="s">
        <v>121</v>
      </c>
      <c r="E117" s="183">
        <v>7000</v>
      </c>
      <c r="F117" s="541">
        <v>3520</v>
      </c>
      <c r="G117" s="334">
        <f t="shared" si="2"/>
        <v>1.9886363636363635</v>
      </c>
      <c r="H117" s="551" t="s">
        <v>123</v>
      </c>
      <c r="I117" s="197" t="s">
        <v>18</v>
      </c>
      <c r="J117" s="454" t="s">
        <v>247</v>
      </c>
      <c r="K117" s="763" t="s">
        <v>484</v>
      </c>
      <c r="L117" s="548" t="s">
        <v>45</v>
      </c>
      <c r="M117" s="497"/>
      <c r="N117" s="498"/>
    </row>
    <row r="118" spans="1:14" ht="15.75" thickBot="1" x14ac:dyDescent="0.3">
      <c r="A118" s="195">
        <v>44755</v>
      </c>
      <c r="B118" s="196" t="s">
        <v>291</v>
      </c>
      <c r="C118" s="196" t="s">
        <v>142</v>
      </c>
      <c r="D118" s="197" t="s">
        <v>81</v>
      </c>
      <c r="E118" s="183">
        <f>F118*G118</f>
        <v>52800</v>
      </c>
      <c r="F118" s="541">
        <v>3520</v>
      </c>
      <c r="G118" s="334">
        <v>15</v>
      </c>
      <c r="H118" s="551" t="s">
        <v>287</v>
      </c>
      <c r="I118" s="197" t="s">
        <v>18</v>
      </c>
      <c r="J118" s="454" t="s">
        <v>292</v>
      </c>
      <c r="K118" s="763" t="s">
        <v>484</v>
      </c>
      <c r="L118" s="548" t="s">
        <v>45</v>
      </c>
      <c r="M118" s="497"/>
      <c r="N118" s="498"/>
    </row>
    <row r="119" spans="1:14" ht="15.75" thickBot="1" x14ac:dyDescent="0.3">
      <c r="A119" s="195">
        <v>44756</v>
      </c>
      <c r="B119" s="178" t="s">
        <v>126</v>
      </c>
      <c r="C119" s="178" t="s">
        <v>127</v>
      </c>
      <c r="D119" s="204" t="s">
        <v>122</v>
      </c>
      <c r="E119" s="191">
        <v>8000</v>
      </c>
      <c r="F119" s="541">
        <v>3520</v>
      </c>
      <c r="G119" s="334">
        <f t="shared" si="2"/>
        <v>2.2727272727272729</v>
      </c>
      <c r="H119" s="551" t="s">
        <v>124</v>
      </c>
      <c r="I119" s="197" t="s">
        <v>18</v>
      </c>
      <c r="J119" s="454" t="s">
        <v>254</v>
      </c>
      <c r="K119" s="763" t="s">
        <v>484</v>
      </c>
      <c r="L119" s="548" t="s">
        <v>45</v>
      </c>
      <c r="M119" s="497"/>
      <c r="N119" s="498"/>
    </row>
    <row r="120" spans="1:14" ht="15.75" thickBot="1" x14ac:dyDescent="0.3">
      <c r="A120" s="195">
        <v>44756</v>
      </c>
      <c r="B120" s="178" t="s">
        <v>126</v>
      </c>
      <c r="C120" s="178" t="s">
        <v>127</v>
      </c>
      <c r="D120" s="204" t="s">
        <v>122</v>
      </c>
      <c r="E120" s="191">
        <v>20000</v>
      </c>
      <c r="F120" s="541">
        <v>3520</v>
      </c>
      <c r="G120" s="334">
        <f t="shared" si="2"/>
        <v>5.6818181818181817</v>
      </c>
      <c r="H120" s="551" t="s">
        <v>124</v>
      </c>
      <c r="I120" s="197" t="s">
        <v>18</v>
      </c>
      <c r="J120" s="454" t="s">
        <v>254</v>
      </c>
      <c r="K120" s="763" t="s">
        <v>484</v>
      </c>
      <c r="L120" s="548" t="s">
        <v>45</v>
      </c>
      <c r="M120" s="497"/>
      <c r="N120" s="498"/>
    </row>
    <row r="121" spans="1:14" ht="15.75" thickBot="1" x14ac:dyDescent="0.3">
      <c r="A121" s="195">
        <v>44756</v>
      </c>
      <c r="B121" s="178" t="s">
        <v>126</v>
      </c>
      <c r="C121" s="178" t="s">
        <v>127</v>
      </c>
      <c r="D121" s="204" t="s">
        <v>122</v>
      </c>
      <c r="E121" s="191">
        <v>20000</v>
      </c>
      <c r="F121" s="541">
        <v>3520</v>
      </c>
      <c r="G121" s="334">
        <f t="shared" si="2"/>
        <v>5.6818181818181817</v>
      </c>
      <c r="H121" s="551" t="s">
        <v>124</v>
      </c>
      <c r="I121" s="197" t="s">
        <v>18</v>
      </c>
      <c r="J121" s="454" t="s">
        <v>254</v>
      </c>
      <c r="K121" s="763" t="s">
        <v>484</v>
      </c>
      <c r="L121" s="548" t="s">
        <v>45</v>
      </c>
      <c r="M121" s="497"/>
      <c r="N121" s="498"/>
    </row>
    <row r="122" spans="1:14" ht="15.75" thickBot="1" x14ac:dyDescent="0.3">
      <c r="A122" s="195">
        <v>44756</v>
      </c>
      <c r="B122" s="178" t="s">
        <v>126</v>
      </c>
      <c r="C122" s="178" t="s">
        <v>127</v>
      </c>
      <c r="D122" s="204" t="s">
        <v>122</v>
      </c>
      <c r="E122" s="191">
        <v>6000</v>
      </c>
      <c r="F122" s="541">
        <v>3520</v>
      </c>
      <c r="G122" s="334">
        <f t="shared" si="2"/>
        <v>1.7045454545454546</v>
      </c>
      <c r="H122" s="551" t="s">
        <v>124</v>
      </c>
      <c r="I122" s="197" t="s">
        <v>18</v>
      </c>
      <c r="J122" s="454" t="s">
        <v>254</v>
      </c>
      <c r="K122" s="763" t="s">
        <v>484</v>
      </c>
      <c r="L122" s="548" t="s">
        <v>45</v>
      </c>
      <c r="M122" s="497"/>
      <c r="N122" s="498"/>
    </row>
    <row r="123" spans="1:14" ht="15.75" thickBot="1" x14ac:dyDescent="0.3">
      <c r="A123" s="195">
        <v>44756</v>
      </c>
      <c r="B123" s="178" t="s">
        <v>126</v>
      </c>
      <c r="C123" s="178" t="s">
        <v>127</v>
      </c>
      <c r="D123" s="204" t="s">
        <v>122</v>
      </c>
      <c r="E123" s="191">
        <v>8000</v>
      </c>
      <c r="F123" s="541">
        <v>3520</v>
      </c>
      <c r="G123" s="334">
        <f t="shared" si="2"/>
        <v>2.2727272727272729</v>
      </c>
      <c r="H123" s="551" t="s">
        <v>124</v>
      </c>
      <c r="I123" s="197" t="s">
        <v>18</v>
      </c>
      <c r="J123" s="454" t="s">
        <v>254</v>
      </c>
      <c r="K123" s="763" t="s">
        <v>484</v>
      </c>
      <c r="L123" s="548" t="s">
        <v>45</v>
      </c>
      <c r="M123" s="497"/>
      <c r="N123" s="498"/>
    </row>
    <row r="124" spans="1:14" ht="15.75" thickBot="1" x14ac:dyDescent="0.3">
      <c r="A124" s="195">
        <v>44756</v>
      </c>
      <c r="B124" s="178" t="s">
        <v>125</v>
      </c>
      <c r="C124" s="178" t="s">
        <v>125</v>
      </c>
      <c r="D124" s="204" t="s">
        <v>122</v>
      </c>
      <c r="E124" s="191">
        <v>5000</v>
      </c>
      <c r="F124" s="541">
        <v>3520</v>
      </c>
      <c r="G124" s="334">
        <f t="shared" si="2"/>
        <v>1.4204545454545454</v>
      </c>
      <c r="H124" s="551" t="s">
        <v>124</v>
      </c>
      <c r="I124" s="197" t="s">
        <v>18</v>
      </c>
      <c r="J124" s="454" t="s">
        <v>254</v>
      </c>
      <c r="K124" s="763" t="s">
        <v>484</v>
      </c>
      <c r="L124" s="548" t="s">
        <v>45</v>
      </c>
      <c r="M124" s="497"/>
      <c r="N124" s="498"/>
    </row>
    <row r="125" spans="1:14" ht="15.75" thickBot="1" x14ac:dyDescent="0.3">
      <c r="A125" s="195">
        <v>44756</v>
      </c>
      <c r="B125" s="178" t="s">
        <v>125</v>
      </c>
      <c r="C125" s="178" t="s">
        <v>125</v>
      </c>
      <c r="D125" s="204" t="s">
        <v>122</v>
      </c>
      <c r="E125" s="191">
        <v>5000</v>
      </c>
      <c r="F125" s="541">
        <v>3520</v>
      </c>
      <c r="G125" s="334">
        <f t="shared" si="2"/>
        <v>1.4204545454545454</v>
      </c>
      <c r="H125" s="551" t="s">
        <v>124</v>
      </c>
      <c r="I125" s="197" t="s">
        <v>18</v>
      </c>
      <c r="J125" s="454" t="s">
        <v>254</v>
      </c>
      <c r="K125" s="763" t="s">
        <v>484</v>
      </c>
      <c r="L125" s="548" t="s">
        <v>45</v>
      </c>
      <c r="M125" s="497"/>
      <c r="N125" s="498"/>
    </row>
    <row r="126" spans="1:14" ht="15.75" thickBot="1" x14ac:dyDescent="0.3">
      <c r="A126" s="195">
        <v>44756</v>
      </c>
      <c r="B126" s="196" t="s">
        <v>126</v>
      </c>
      <c r="C126" s="196" t="s">
        <v>127</v>
      </c>
      <c r="D126" s="197" t="s">
        <v>14</v>
      </c>
      <c r="E126" s="191">
        <v>7000</v>
      </c>
      <c r="F126" s="541">
        <v>3520</v>
      </c>
      <c r="G126" s="334">
        <f t="shared" si="2"/>
        <v>1.9886363636363635</v>
      </c>
      <c r="H126" s="551" t="s">
        <v>42</v>
      </c>
      <c r="I126" s="197" t="s">
        <v>18</v>
      </c>
      <c r="J126" s="454" t="s">
        <v>260</v>
      </c>
      <c r="K126" s="763" t="s">
        <v>484</v>
      </c>
      <c r="L126" s="548" t="s">
        <v>45</v>
      </c>
      <c r="M126" s="497"/>
      <c r="N126" s="498"/>
    </row>
    <row r="127" spans="1:14" ht="15.75" thickBot="1" x14ac:dyDescent="0.3">
      <c r="A127" s="195">
        <v>44756</v>
      </c>
      <c r="B127" s="196" t="s">
        <v>126</v>
      </c>
      <c r="C127" s="196" t="s">
        <v>127</v>
      </c>
      <c r="D127" s="528" t="s">
        <v>121</v>
      </c>
      <c r="E127" s="183">
        <v>10000</v>
      </c>
      <c r="F127" s="541">
        <v>3520</v>
      </c>
      <c r="G127" s="334">
        <f t="shared" si="2"/>
        <v>2.8409090909090908</v>
      </c>
      <c r="H127" s="718" t="s">
        <v>123</v>
      </c>
      <c r="I127" s="197" t="s">
        <v>18</v>
      </c>
      <c r="J127" s="454" t="s">
        <v>247</v>
      </c>
      <c r="K127" s="763" t="s">
        <v>484</v>
      </c>
      <c r="L127" s="548" t="s">
        <v>45</v>
      </c>
      <c r="M127" s="497"/>
      <c r="N127" s="498"/>
    </row>
    <row r="128" spans="1:14" ht="15.75" thickBot="1" x14ac:dyDescent="0.3">
      <c r="A128" s="195">
        <v>44756</v>
      </c>
      <c r="B128" s="196" t="s">
        <v>126</v>
      </c>
      <c r="C128" s="196" t="s">
        <v>127</v>
      </c>
      <c r="D128" s="528" t="s">
        <v>121</v>
      </c>
      <c r="E128" s="183">
        <v>10000</v>
      </c>
      <c r="F128" s="541">
        <v>3520</v>
      </c>
      <c r="G128" s="334">
        <f t="shared" si="2"/>
        <v>2.8409090909090908</v>
      </c>
      <c r="H128" s="718" t="s">
        <v>123</v>
      </c>
      <c r="I128" s="197" t="s">
        <v>18</v>
      </c>
      <c r="J128" s="454" t="s">
        <v>247</v>
      </c>
      <c r="K128" s="763" t="s">
        <v>484</v>
      </c>
      <c r="L128" s="548" t="s">
        <v>45</v>
      </c>
      <c r="M128" s="497"/>
      <c r="N128" s="498"/>
    </row>
    <row r="129" spans="1:14" ht="15.75" thickBot="1" x14ac:dyDescent="0.3">
      <c r="A129" s="195">
        <v>44758</v>
      </c>
      <c r="B129" s="196" t="s">
        <v>190</v>
      </c>
      <c r="C129" s="196" t="s">
        <v>137</v>
      </c>
      <c r="D129" s="528" t="s">
        <v>81</v>
      </c>
      <c r="E129" s="183">
        <v>10000</v>
      </c>
      <c r="F129" s="541">
        <v>3520</v>
      </c>
      <c r="G129" s="334">
        <f t="shared" si="2"/>
        <v>2.8409090909090908</v>
      </c>
      <c r="H129" s="719" t="s">
        <v>42</v>
      </c>
      <c r="I129" s="197" t="s">
        <v>18</v>
      </c>
      <c r="J129" s="454" t="s">
        <v>285</v>
      </c>
      <c r="K129" s="763" t="s">
        <v>484</v>
      </c>
      <c r="L129" s="720" t="s">
        <v>45</v>
      </c>
      <c r="M129" s="497"/>
      <c r="N129" s="498"/>
    </row>
    <row r="130" spans="1:14" ht="15.75" thickBot="1" x14ac:dyDescent="0.3">
      <c r="A130" s="195">
        <v>44760</v>
      </c>
      <c r="B130" s="176" t="s">
        <v>126</v>
      </c>
      <c r="C130" s="176" t="s">
        <v>127</v>
      </c>
      <c r="D130" s="176" t="s">
        <v>122</v>
      </c>
      <c r="E130" s="427">
        <v>8000</v>
      </c>
      <c r="F130" s="541">
        <v>3520</v>
      </c>
      <c r="G130" s="334">
        <f t="shared" si="2"/>
        <v>2.2727272727272729</v>
      </c>
      <c r="H130" s="454" t="s">
        <v>124</v>
      </c>
      <c r="I130" s="197" t="s">
        <v>18</v>
      </c>
      <c r="J130" s="454" t="s">
        <v>265</v>
      </c>
      <c r="K130" s="763" t="s">
        <v>484</v>
      </c>
      <c r="L130" s="548" t="s">
        <v>45</v>
      </c>
      <c r="M130" s="497"/>
      <c r="N130" s="498"/>
    </row>
    <row r="131" spans="1:14" ht="15.75" thickBot="1" x14ac:dyDescent="0.3">
      <c r="A131" s="195">
        <v>44760</v>
      </c>
      <c r="B131" s="176" t="s">
        <v>126</v>
      </c>
      <c r="C131" s="176" t="s">
        <v>127</v>
      </c>
      <c r="D131" s="176" t="s">
        <v>122</v>
      </c>
      <c r="E131" s="552">
        <v>6000</v>
      </c>
      <c r="F131" s="541">
        <v>3520</v>
      </c>
      <c r="G131" s="334">
        <f t="shared" si="2"/>
        <v>1.7045454545454546</v>
      </c>
      <c r="H131" s="454" t="s">
        <v>124</v>
      </c>
      <c r="I131" s="197" t="s">
        <v>18</v>
      </c>
      <c r="J131" s="454" t="s">
        <v>265</v>
      </c>
      <c r="K131" s="763" t="s">
        <v>484</v>
      </c>
      <c r="L131" s="548" t="s">
        <v>45</v>
      </c>
      <c r="M131" s="497"/>
      <c r="N131" s="498"/>
    </row>
    <row r="132" spans="1:14" ht="15.75" thickBot="1" x14ac:dyDescent="0.3">
      <c r="A132" s="195">
        <v>44760</v>
      </c>
      <c r="B132" s="176" t="s">
        <v>126</v>
      </c>
      <c r="C132" s="176" t="s">
        <v>127</v>
      </c>
      <c r="D132" s="176" t="s">
        <v>122</v>
      </c>
      <c r="E132" s="552">
        <v>6000</v>
      </c>
      <c r="F132" s="541">
        <v>3520</v>
      </c>
      <c r="G132" s="334">
        <f t="shared" si="2"/>
        <v>1.7045454545454546</v>
      </c>
      <c r="H132" s="454" t="s">
        <v>124</v>
      </c>
      <c r="I132" s="197" t="s">
        <v>18</v>
      </c>
      <c r="J132" s="454" t="s">
        <v>265</v>
      </c>
      <c r="K132" s="763" t="s">
        <v>484</v>
      </c>
      <c r="L132" s="548" t="s">
        <v>45</v>
      </c>
      <c r="M132" s="497"/>
      <c r="N132" s="498"/>
    </row>
    <row r="133" spans="1:14" ht="15.75" thickBot="1" x14ac:dyDescent="0.3">
      <c r="A133" s="195">
        <v>44760</v>
      </c>
      <c r="B133" s="176" t="s">
        <v>126</v>
      </c>
      <c r="C133" s="176" t="s">
        <v>127</v>
      </c>
      <c r="D133" s="176" t="s">
        <v>122</v>
      </c>
      <c r="E133" s="427">
        <v>15000</v>
      </c>
      <c r="F133" s="541">
        <v>3520</v>
      </c>
      <c r="G133" s="334">
        <f t="shared" si="2"/>
        <v>4.2613636363636367</v>
      </c>
      <c r="H133" s="454" t="s">
        <v>124</v>
      </c>
      <c r="I133" s="197" t="s">
        <v>18</v>
      </c>
      <c r="J133" s="454" t="s">
        <v>265</v>
      </c>
      <c r="K133" s="763" t="s">
        <v>484</v>
      </c>
      <c r="L133" s="548" t="s">
        <v>45</v>
      </c>
      <c r="M133" s="497"/>
      <c r="N133" s="498"/>
    </row>
    <row r="134" spans="1:14" ht="15.75" thickBot="1" x14ac:dyDescent="0.3">
      <c r="A134" s="195">
        <v>44760</v>
      </c>
      <c r="B134" s="176" t="s">
        <v>126</v>
      </c>
      <c r="C134" s="176" t="s">
        <v>127</v>
      </c>
      <c r="D134" s="176" t="s">
        <v>122</v>
      </c>
      <c r="E134" s="427">
        <v>8000</v>
      </c>
      <c r="F134" s="541">
        <v>3520</v>
      </c>
      <c r="G134" s="334">
        <f t="shared" si="2"/>
        <v>2.2727272727272729</v>
      </c>
      <c r="H134" s="454" t="s">
        <v>124</v>
      </c>
      <c r="I134" s="197" t="s">
        <v>18</v>
      </c>
      <c r="J134" s="454" t="s">
        <v>265</v>
      </c>
      <c r="K134" s="763" t="s">
        <v>484</v>
      </c>
      <c r="L134" s="548" t="s">
        <v>45</v>
      </c>
      <c r="M134" s="497"/>
      <c r="N134" s="498"/>
    </row>
    <row r="135" spans="1:14" ht="15.75" thickBot="1" x14ac:dyDescent="0.3">
      <c r="A135" s="195">
        <v>44760</v>
      </c>
      <c r="B135" s="176" t="s">
        <v>125</v>
      </c>
      <c r="C135" s="176" t="s">
        <v>125</v>
      </c>
      <c r="D135" s="176" t="s">
        <v>122</v>
      </c>
      <c r="E135" s="427">
        <v>5000</v>
      </c>
      <c r="F135" s="541">
        <v>3520</v>
      </c>
      <c r="G135" s="334">
        <f t="shared" si="2"/>
        <v>1.4204545454545454</v>
      </c>
      <c r="H135" s="454" t="s">
        <v>124</v>
      </c>
      <c r="I135" s="197" t="s">
        <v>18</v>
      </c>
      <c r="J135" s="454" t="s">
        <v>265</v>
      </c>
      <c r="K135" s="763" t="s">
        <v>484</v>
      </c>
      <c r="L135" s="548" t="s">
        <v>45</v>
      </c>
      <c r="M135" s="497"/>
      <c r="N135" s="498"/>
    </row>
    <row r="136" spans="1:14" ht="15.75" thickBot="1" x14ac:dyDescent="0.3">
      <c r="A136" s="195">
        <v>44760</v>
      </c>
      <c r="B136" s="176" t="s">
        <v>125</v>
      </c>
      <c r="C136" s="176" t="s">
        <v>125</v>
      </c>
      <c r="D136" s="176" t="s">
        <v>122</v>
      </c>
      <c r="E136" s="427">
        <v>5000</v>
      </c>
      <c r="F136" s="541">
        <v>3520</v>
      </c>
      <c r="G136" s="334">
        <f t="shared" si="2"/>
        <v>1.4204545454545454</v>
      </c>
      <c r="H136" s="454" t="s">
        <v>124</v>
      </c>
      <c r="I136" s="197" t="s">
        <v>18</v>
      </c>
      <c r="J136" s="454" t="s">
        <v>265</v>
      </c>
      <c r="K136" s="763" t="s">
        <v>484</v>
      </c>
      <c r="L136" s="548" t="s">
        <v>45</v>
      </c>
      <c r="M136" s="497"/>
      <c r="N136" s="498"/>
    </row>
    <row r="137" spans="1:14" ht="15.75" thickBot="1" x14ac:dyDescent="0.3">
      <c r="A137" s="195">
        <v>44760</v>
      </c>
      <c r="B137" s="176" t="s">
        <v>126</v>
      </c>
      <c r="C137" s="176" t="s">
        <v>127</v>
      </c>
      <c r="D137" s="188" t="s">
        <v>122</v>
      </c>
      <c r="E137" s="427">
        <v>20000</v>
      </c>
      <c r="F137" s="541">
        <v>3520</v>
      </c>
      <c r="G137" s="334">
        <f t="shared" si="2"/>
        <v>5.6818181818181817</v>
      </c>
      <c r="H137" s="551" t="s">
        <v>124</v>
      </c>
      <c r="I137" s="197" t="s">
        <v>18</v>
      </c>
      <c r="J137" s="454" t="s">
        <v>269</v>
      </c>
      <c r="K137" s="763" t="s">
        <v>484</v>
      </c>
      <c r="L137" s="548" t="s">
        <v>45</v>
      </c>
      <c r="M137" s="497"/>
      <c r="N137" s="498"/>
    </row>
    <row r="138" spans="1:14" ht="15.75" thickBot="1" x14ac:dyDescent="0.3">
      <c r="A138" s="195">
        <v>44760</v>
      </c>
      <c r="B138" s="176" t="s">
        <v>126</v>
      </c>
      <c r="C138" s="176" t="s">
        <v>127</v>
      </c>
      <c r="D138" s="188" t="s">
        <v>122</v>
      </c>
      <c r="E138" s="427">
        <v>5000</v>
      </c>
      <c r="F138" s="541">
        <v>3520</v>
      </c>
      <c r="G138" s="334">
        <f t="shared" si="2"/>
        <v>1.4204545454545454</v>
      </c>
      <c r="H138" s="551" t="s">
        <v>124</v>
      </c>
      <c r="I138" s="197" t="s">
        <v>18</v>
      </c>
      <c r="J138" s="454" t="s">
        <v>269</v>
      </c>
      <c r="K138" s="763" t="s">
        <v>484</v>
      </c>
      <c r="L138" s="548" t="s">
        <v>45</v>
      </c>
      <c r="M138" s="497"/>
      <c r="N138" s="498"/>
    </row>
    <row r="139" spans="1:14" ht="15.75" thickBot="1" x14ac:dyDescent="0.3">
      <c r="A139" s="195">
        <v>44760</v>
      </c>
      <c r="B139" s="176" t="s">
        <v>126</v>
      </c>
      <c r="C139" s="176" t="s">
        <v>127</v>
      </c>
      <c r="D139" s="188" t="s">
        <v>122</v>
      </c>
      <c r="E139" s="427">
        <v>20000</v>
      </c>
      <c r="F139" s="541">
        <v>3520</v>
      </c>
      <c r="G139" s="334">
        <f t="shared" si="2"/>
        <v>5.6818181818181817</v>
      </c>
      <c r="H139" s="551" t="s">
        <v>124</v>
      </c>
      <c r="I139" s="197" t="s">
        <v>18</v>
      </c>
      <c r="J139" s="454" t="s">
        <v>269</v>
      </c>
      <c r="K139" s="763" t="s">
        <v>484</v>
      </c>
      <c r="L139" s="548" t="s">
        <v>45</v>
      </c>
      <c r="M139" s="497"/>
      <c r="N139" s="498"/>
    </row>
    <row r="140" spans="1:14" ht="15.75" thickBot="1" x14ac:dyDescent="0.3">
      <c r="A140" s="195">
        <v>44761</v>
      </c>
      <c r="B140" s="176" t="s">
        <v>126</v>
      </c>
      <c r="C140" s="176" t="s">
        <v>127</v>
      </c>
      <c r="D140" s="188" t="s">
        <v>122</v>
      </c>
      <c r="E140" s="427">
        <v>8000</v>
      </c>
      <c r="F140" s="541">
        <v>3520</v>
      </c>
      <c r="G140" s="334">
        <f t="shared" si="2"/>
        <v>2.2727272727272729</v>
      </c>
      <c r="H140" s="551" t="s">
        <v>124</v>
      </c>
      <c r="I140" s="197" t="s">
        <v>18</v>
      </c>
      <c r="J140" s="454" t="s">
        <v>272</v>
      </c>
      <c r="K140" s="763" t="s">
        <v>484</v>
      </c>
      <c r="L140" s="548" t="s">
        <v>45</v>
      </c>
      <c r="M140" s="497"/>
      <c r="N140" s="498"/>
    </row>
    <row r="141" spans="1:14" ht="15.75" thickBot="1" x14ac:dyDescent="0.3">
      <c r="A141" s="195">
        <v>44761</v>
      </c>
      <c r="B141" s="176" t="s">
        <v>126</v>
      </c>
      <c r="C141" s="176" t="s">
        <v>127</v>
      </c>
      <c r="D141" s="188" t="s">
        <v>122</v>
      </c>
      <c r="E141" s="427">
        <v>6000</v>
      </c>
      <c r="F141" s="541">
        <v>3520</v>
      </c>
      <c r="G141" s="334">
        <f t="shared" si="2"/>
        <v>1.7045454545454546</v>
      </c>
      <c r="H141" s="551" t="s">
        <v>124</v>
      </c>
      <c r="I141" s="197" t="s">
        <v>18</v>
      </c>
      <c r="J141" s="454" t="s">
        <v>272</v>
      </c>
      <c r="K141" s="763" t="s">
        <v>484</v>
      </c>
      <c r="L141" s="548" t="s">
        <v>45</v>
      </c>
      <c r="M141" s="497"/>
      <c r="N141" s="498"/>
    </row>
    <row r="142" spans="1:14" ht="15.75" thickBot="1" x14ac:dyDescent="0.3">
      <c r="A142" s="195">
        <v>44761</v>
      </c>
      <c r="B142" s="176" t="s">
        <v>126</v>
      </c>
      <c r="C142" s="176" t="s">
        <v>127</v>
      </c>
      <c r="D142" s="188" t="s">
        <v>122</v>
      </c>
      <c r="E142" s="427">
        <v>13000</v>
      </c>
      <c r="F142" s="541">
        <v>3520</v>
      </c>
      <c r="G142" s="334">
        <f t="shared" si="2"/>
        <v>3.6931818181818183</v>
      </c>
      <c r="H142" s="551" t="s">
        <v>124</v>
      </c>
      <c r="I142" s="197" t="s">
        <v>18</v>
      </c>
      <c r="J142" s="454" t="s">
        <v>272</v>
      </c>
      <c r="K142" s="763" t="s">
        <v>484</v>
      </c>
      <c r="L142" s="548" t="s">
        <v>45</v>
      </c>
      <c r="M142" s="497"/>
      <c r="N142" s="498"/>
    </row>
    <row r="143" spans="1:14" ht="15.75" thickBot="1" x14ac:dyDescent="0.3">
      <c r="A143" s="195">
        <v>44761</v>
      </c>
      <c r="B143" s="176" t="s">
        <v>126</v>
      </c>
      <c r="C143" s="176" t="s">
        <v>127</v>
      </c>
      <c r="D143" s="188" t="s">
        <v>122</v>
      </c>
      <c r="E143" s="427">
        <v>15000</v>
      </c>
      <c r="F143" s="541">
        <v>3520</v>
      </c>
      <c r="G143" s="334">
        <f t="shared" si="2"/>
        <v>4.2613636363636367</v>
      </c>
      <c r="H143" s="551" t="s">
        <v>124</v>
      </c>
      <c r="I143" s="197" t="s">
        <v>18</v>
      </c>
      <c r="J143" s="454" t="s">
        <v>272</v>
      </c>
      <c r="K143" s="763" t="s">
        <v>484</v>
      </c>
      <c r="L143" s="548" t="s">
        <v>45</v>
      </c>
      <c r="M143" s="497"/>
      <c r="N143" s="498"/>
    </row>
    <row r="144" spans="1:14" ht="15.75" thickBot="1" x14ac:dyDescent="0.3">
      <c r="A144" s="195">
        <v>44761</v>
      </c>
      <c r="B144" s="176" t="s">
        <v>126</v>
      </c>
      <c r="C144" s="176" t="s">
        <v>127</v>
      </c>
      <c r="D144" s="188" t="s">
        <v>122</v>
      </c>
      <c r="E144" s="427">
        <v>10000</v>
      </c>
      <c r="F144" s="541">
        <v>3520</v>
      </c>
      <c r="G144" s="334">
        <f t="shared" si="2"/>
        <v>2.8409090909090908</v>
      </c>
      <c r="H144" s="551" t="s">
        <v>124</v>
      </c>
      <c r="I144" s="197" t="s">
        <v>18</v>
      </c>
      <c r="J144" s="454" t="s">
        <v>272</v>
      </c>
      <c r="K144" s="763" t="s">
        <v>484</v>
      </c>
      <c r="L144" s="548" t="s">
        <v>45</v>
      </c>
      <c r="M144" s="497"/>
      <c r="N144" s="498"/>
    </row>
    <row r="145" spans="1:14" ht="15.75" thickBot="1" x14ac:dyDescent="0.3">
      <c r="A145" s="195">
        <v>44761</v>
      </c>
      <c r="B145" s="176" t="s">
        <v>125</v>
      </c>
      <c r="C145" s="176" t="s">
        <v>125</v>
      </c>
      <c r="D145" s="188" t="s">
        <v>122</v>
      </c>
      <c r="E145" s="427">
        <v>5000</v>
      </c>
      <c r="F145" s="541">
        <v>3520</v>
      </c>
      <c r="G145" s="334">
        <f t="shared" si="2"/>
        <v>1.4204545454545454</v>
      </c>
      <c r="H145" s="551" t="s">
        <v>124</v>
      </c>
      <c r="I145" s="197" t="s">
        <v>18</v>
      </c>
      <c r="J145" s="454" t="s">
        <v>272</v>
      </c>
      <c r="K145" s="763" t="s">
        <v>484</v>
      </c>
      <c r="L145" s="548" t="s">
        <v>45</v>
      </c>
      <c r="M145" s="497"/>
      <c r="N145" s="498"/>
    </row>
    <row r="146" spans="1:14" ht="15.75" thickBot="1" x14ac:dyDescent="0.3">
      <c r="A146" s="195">
        <v>44761</v>
      </c>
      <c r="B146" s="176" t="s">
        <v>125</v>
      </c>
      <c r="C146" s="176" t="s">
        <v>125</v>
      </c>
      <c r="D146" s="188" t="s">
        <v>122</v>
      </c>
      <c r="E146" s="427">
        <v>5000</v>
      </c>
      <c r="F146" s="541">
        <v>3520</v>
      </c>
      <c r="G146" s="334">
        <f t="shared" si="2"/>
        <v>1.4204545454545454</v>
      </c>
      <c r="H146" s="551" t="s">
        <v>124</v>
      </c>
      <c r="I146" s="197" t="s">
        <v>18</v>
      </c>
      <c r="J146" s="454" t="s">
        <v>272</v>
      </c>
      <c r="K146" s="763" t="s">
        <v>484</v>
      </c>
      <c r="L146" s="548" t="s">
        <v>45</v>
      </c>
      <c r="M146" s="497"/>
      <c r="N146" s="498"/>
    </row>
    <row r="147" spans="1:14" ht="15.75" thickBot="1" x14ac:dyDescent="0.3">
      <c r="A147" s="195">
        <v>44761</v>
      </c>
      <c r="B147" s="196" t="s">
        <v>126</v>
      </c>
      <c r="C147" s="196" t="s">
        <v>127</v>
      </c>
      <c r="D147" s="197" t="s">
        <v>14</v>
      </c>
      <c r="E147" s="191">
        <v>8000</v>
      </c>
      <c r="F147" s="541">
        <v>3520</v>
      </c>
      <c r="G147" s="334">
        <f t="shared" si="2"/>
        <v>2.2727272727272729</v>
      </c>
      <c r="H147" s="551" t="s">
        <v>42</v>
      </c>
      <c r="I147" s="197" t="s">
        <v>18</v>
      </c>
      <c r="J147" s="454" t="s">
        <v>277</v>
      </c>
      <c r="K147" s="763" t="s">
        <v>484</v>
      </c>
      <c r="L147" s="548" t="s">
        <v>45</v>
      </c>
      <c r="M147" s="497"/>
      <c r="N147" s="498"/>
    </row>
    <row r="148" spans="1:14" ht="15.75" thickBot="1" x14ac:dyDescent="0.3">
      <c r="A148" s="195">
        <v>44761</v>
      </c>
      <c r="B148" s="196" t="s">
        <v>126</v>
      </c>
      <c r="C148" s="196" t="s">
        <v>127</v>
      </c>
      <c r="D148" s="197" t="s">
        <v>14</v>
      </c>
      <c r="E148" s="191">
        <v>9000</v>
      </c>
      <c r="F148" s="541">
        <v>3520</v>
      </c>
      <c r="G148" s="334">
        <f t="shared" si="2"/>
        <v>2.5568181818181817</v>
      </c>
      <c r="H148" s="551" t="s">
        <v>42</v>
      </c>
      <c r="I148" s="197" t="s">
        <v>18</v>
      </c>
      <c r="J148" s="454" t="s">
        <v>277</v>
      </c>
      <c r="K148" s="763" t="s">
        <v>484</v>
      </c>
      <c r="L148" s="548" t="s">
        <v>45</v>
      </c>
      <c r="M148" s="497"/>
      <c r="N148" s="498"/>
    </row>
    <row r="149" spans="1:14" ht="17.25" customHeight="1" thickBot="1" x14ac:dyDescent="0.3">
      <c r="A149" s="611">
        <v>44761</v>
      </c>
      <c r="B149" s="206" t="s">
        <v>283</v>
      </c>
      <c r="C149" s="206" t="s">
        <v>280</v>
      </c>
      <c r="D149" s="537" t="s">
        <v>14</v>
      </c>
      <c r="E149" s="532">
        <v>10000</v>
      </c>
      <c r="F149" s="541">
        <v>3520</v>
      </c>
      <c r="G149" s="334">
        <f t="shared" si="2"/>
        <v>2.8409090909090908</v>
      </c>
      <c r="H149" s="562" t="s">
        <v>42</v>
      </c>
      <c r="I149" s="537" t="s">
        <v>18</v>
      </c>
      <c r="J149" s="454" t="s">
        <v>277</v>
      </c>
      <c r="K149" s="763" t="s">
        <v>484</v>
      </c>
      <c r="L149" s="548" t="s">
        <v>45</v>
      </c>
      <c r="M149" s="561"/>
      <c r="N149" s="549"/>
    </row>
    <row r="150" spans="1:14" ht="16.5" customHeight="1" thickBot="1" x14ac:dyDescent="0.3">
      <c r="A150" s="611">
        <v>44761</v>
      </c>
      <c r="B150" s="206" t="s">
        <v>284</v>
      </c>
      <c r="C150" s="206" t="s">
        <v>280</v>
      </c>
      <c r="D150" s="537" t="s">
        <v>14</v>
      </c>
      <c r="E150" s="532">
        <v>10000</v>
      </c>
      <c r="F150" s="541">
        <v>3520</v>
      </c>
      <c r="G150" s="334">
        <f t="shared" si="2"/>
        <v>2.8409090909090908</v>
      </c>
      <c r="H150" s="562" t="s">
        <v>42</v>
      </c>
      <c r="I150" s="537" t="s">
        <v>18</v>
      </c>
      <c r="J150" s="454" t="s">
        <v>277</v>
      </c>
      <c r="K150" s="763" t="s">
        <v>484</v>
      </c>
      <c r="L150" s="548" t="s">
        <v>45</v>
      </c>
      <c r="M150" s="561"/>
      <c r="N150" s="549"/>
    </row>
    <row r="151" spans="1:14" ht="15.75" thickBot="1" x14ac:dyDescent="0.3">
      <c r="A151" s="611">
        <v>44761</v>
      </c>
      <c r="B151" s="206" t="s">
        <v>278</v>
      </c>
      <c r="C151" s="206" t="s">
        <v>279</v>
      </c>
      <c r="D151" s="612" t="s">
        <v>81</v>
      </c>
      <c r="E151" s="532">
        <v>319000</v>
      </c>
      <c r="F151" s="541">
        <v>3520</v>
      </c>
      <c r="G151" s="334">
        <f t="shared" ref="G151:G224" si="3">E151/F151</f>
        <v>90.625</v>
      </c>
      <c r="H151" s="562" t="s">
        <v>42</v>
      </c>
      <c r="I151" s="537" t="s">
        <v>18</v>
      </c>
      <c r="J151" s="627" t="s">
        <v>288</v>
      </c>
      <c r="K151" s="763" t="s">
        <v>484</v>
      </c>
      <c r="L151" s="548" t="s">
        <v>45</v>
      </c>
      <c r="M151" s="561"/>
      <c r="N151" s="549"/>
    </row>
    <row r="152" spans="1:14" ht="15" customHeight="1" thickBot="1" x14ac:dyDescent="0.3">
      <c r="A152" s="611">
        <v>44761</v>
      </c>
      <c r="B152" s="538" t="s">
        <v>286</v>
      </c>
      <c r="C152" s="538" t="s">
        <v>224</v>
      </c>
      <c r="D152" s="537" t="s">
        <v>81</v>
      </c>
      <c r="E152" s="532">
        <f>F152*G152</f>
        <v>9048000</v>
      </c>
      <c r="F152" s="541">
        <v>3770</v>
      </c>
      <c r="G152" s="334">
        <v>2400</v>
      </c>
      <c r="H152" s="562" t="s">
        <v>287</v>
      </c>
      <c r="I152" s="537" t="s">
        <v>18</v>
      </c>
      <c r="J152" s="454" t="s">
        <v>303</v>
      </c>
      <c r="K152" s="762" t="s">
        <v>64</v>
      </c>
      <c r="L152" s="548" t="s">
        <v>45</v>
      </c>
      <c r="M152" s="561"/>
      <c r="N152" s="549"/>
    </row>
    <row r="153" spans="1:14" x14ac:dyDescent="0.25">
      <c r="A153" s="195">
        <v>44761</v>
      </c>
      <c r="B153" s="178" t="s">
        <v>141</v>
      </c>
      <c r="C153" s="178" t="s">
        <v>142</v>
      </c>
      <c r="D153" s="197" t="s">
        <v>81</v>
      </c>
      <c r="E153" s="191">
        <f>F153*G153</f>
        <v>2148.8999999999996</v>
      </c>
      <c r="F153" s="541">
        <v>3770</v>
      </c>
      <c r="G153" s="334">
        <v>0.56999999999999995</v>
      </c>
      <c r="H153" s="562" t="s">
        <v>287</v>
      </c>
      <c r="I153" s="197" t="s">
        <v>18</v>
      </c>
      <c r="J153" s="454" t="s">
        <v>294</v>
      </c>
      <c r="K153" s="763" t="s">
        <v>484</v>
      </c>
      <c r="L153" s="548" t="s">
        <v>45</v>
      </c>
      <c r="M153" s="497"/>
      <c r="N153" s="498"/>
    </row>
    <row r="154" spans="1:14" x14ac:dyDescent="0.25">
      <c r="A154" s="195">
        <v>44762</v>
      </c>
      <c r="B154" s="176" t="s">
        <v>126</v>
      </c>
      <c r="C154" s="176" t="s">
        <v>127</v>
      </c>
      <c r="D154" s="188" t="s">
        <v>122</v>
      </c>
      <c r="E154" s="427">
        <v>8000</v>
      </c>
      <c r="F154" s="541">
        <v>3520</v>
      </c>
      <c r="G154" s="334">
        <f t="shared" si="3"/>
        <v>2.2727272727272729</v>
      </c>
      <c r="H154" s="551" t="s">
        <v>124</v>
      </c>
      <c r="I154" s="197" t="s">
        <v>18</v>
      </c>
      <c r="J154" s="613" t="s">
        <v>295</v>
      </c>
      <c r="K154" s="764" t="s">
        <v>64</v>
      </c>
      <c r="L154" s="548" t="s">
        <v>45</v>
      </c>
      <c r="M154" s="497"/>
      <c r="N154" s="498"/>
    </row>
    <row r="155" spans="1:14" x14ac:dyDescent="0.25">
      <c r="A155" s="195">
        <v>44762</v>
      </c>
      <c r="B155" s="176" t="s">
        <v>126</v>
      </c>
      <c r="C155" s="176" t="s">
        <v>127</v>
      </c>
      <c r="D155" s="188" t="s">
        <v>122</v>
      </c>
      <c r="E155" s="427">
        <v>20000</v>
      </c>
      <c r="F155" s="541">
        <v>3520</v>
      </c>
      <c r="G155" s="334">
        <f t="shared" si="3"/>
        <v>5.6818181818181817</v>
      </c>
      <c r="H155" s="551" t="s">
        <v>124</v>
      </c>
      <c r="I155" s="197" t="s">
        <v>18</v>
      </c>
      <c r="J155" s="613" t="s">
        <v>295</v>
      </c>
      <c r="K155" s="764" t="s">
        <v>64</v>
      </c>
      <c r="L155" s="548" t="s">
        <v>45</v>
      </c>
      <c r="M155" s="497"/>
      <c r="N155" s="498"/>
    </row>
    <row r="156" spans="1:14" x14ac:dyDescent="0.25">
      <c r="A156" s="195">
        <v>44762</v>
      </c>
      <c r="B156" s="176" t="s">
        <v>126</v>
      </c>
      <c r="C156" s="176" t="s">
        <v>127</v>
      </c>
      <c r="D156" s="188" t="s">
        <v>122</v>
      </c>
      <c r="E156" s="427">
        <v>10000</v>
      </c>
      <c r="F156" s="541">
        <v>3520</v>
      </c>
      <c r="G156" s="334">
        <f t="shared" si="3"/>
        <v>2.8409090909090908</v>
      </c>
      <c r="H156" s="551" t="s">
        <v>124</v>
      </c>
      <c r="I156" s="197" t="s">
        <v>18</v>
      </c>
      <c r="J156" s="613" t="s">
        <v>295</v>
      </c>
      <c r="K156" s="764" t="s">
        <v>64</v>
      </c>
      <c r="L156" s="548" t="s">
        <v>45</v>
      </c>
      <c r="M156" s="497"/>
      <c r="N156" s="498"/>
    </row>
    <row r="157" spans="1:14" x14ac:dyDescent="0.25">
      <c r="A157" s="195">
        <v>44762</v>
      </c>
      <c r="B157" s="176" t="s">
        <v>126</v>
      </c>
      <c r="C157" s="176" t="s">
        <v>127</v>
      </c>
      <c r="D157" s="188" t="s">
        <v>122</v>
      </c>
      <c r="E157" s="427">
        <v>10000</v>
      </c>
      <c r="F157" s="541">
        <v>3520</v>
      </c>
      <c r="G157" s="334">
        <f t="shared" si="3"/>
        <v>2.8409090909090908</v>
      </c>
      <c r="H157" s="551" t="s">
        <v>124</v>
      </c>
      <c r="I157" s="197" t="s">
        <v>18</v>
      </c>
      <c r="J157" s="613" t="s">
        <v>295</v>
      </c>
      <c r="K157" s="764" t="s">
        <v>64</v>
      </c>
      <c r="L157" s="548" t="s">
        <v>45</v>
      </c>
      <c r="M157" s="497"/>
      <c r="N157" s="498"/>
    </row>
    <row r="158" spans="1:14" x14ac:dyDescent="0.25">
      <c r="A158" s="195">
        <v>44762</v>
      </c>
      <c r="B158" s="176" t="s">
        <v>126</v>
      </c>
      <c r="C158" s="176" t="s">
        <v>127</v>
      </c>
      <c r="D158" s="188" t="s">
        <v>122</v>
      </c>
      <c r="E158" s="427">
        <v>8000</v>
      </c>
      <c r="F158" s="541">
        <v>3520</v>
      </c>
      <c r="G158" s="334">
        <f t="shared" si="3"/>
        <v>2.2727272727272729</v>
      </c>
      <c r="H158" s="551" t="s">
        <v>124</v>
      </c>
      <c r="I158" s="197" t="s">
        <v>18</v>
      </c>
      <c r="J158" s="613" t="s">
        <v>295</v>
      </c>
      <c r="K158" s="764" t="s">
        <v>64</v>
      </c>
      <c r="L158" s="548" t="s">
        <v>45</v>
      </c>
      <c r="M158" s="497"/>
      <c r="N158" s="498"/>
    </row>
    <row r="159" spans="1:14" x14ac:dyDescent="0.25">
      <c r="A159" s="195">
        <v>44762</v>
      </c>
      <c r="B159" s="176" t="s">
        <v>125</v>
      </c>
      <c r="C159" s="176" t="s">
        <v>125</v>
      </c>
      <c r="D159" s="188" t="s">
        <v>122</v>
      </c>
      <c r="E159" s="427">
        <v>6000</v>
      </c>
      <c r="F159" s="541">
        <v>3520</v>
      </c>
      <c r="G159" s="334">
        <f t="shared" si="3"/>
        <v>1.7045454545454546</v>
      </c>
      <c r="H159" s="551" t="s">
        <v>124</v>
      </c>
      <c r="I159" s="197" t="s">
        <v>18</v>
      </c>
      <c r="J159" s="613" t="s">
        <v>295</v>
      </c>
      <c r="K159" s="764" t="s">
        <v>64</v>
      </c>
      <c r="L159" s="548" t="s">
        <v>45</v>
      </c>
      <c r="M159" s="497"/>
      <c r="N159" s="498"/>
    </row>
    <row r="160" spans="1:14" x14ac:dyDescent="0.25">
      <c r="A160" s="195">
        <v>44762</v>
      </c>
      <c r="B160" s="176" t="s">
        <v>125</v>
      </c>
      <c r="C160" s="176" t="s">
        <v>125</v>
      </c>
      <c r="D160" s="188" t="s">
        <v>122</v>
      </c>
      <c r="E160" s="427">
        <v>4000</v>
      </c>
      <c r="F160" s="541">
        <v>3520</v>
      </c>
      <c r="G160" s="334">
        <f t="shared" si="3"/>
        <v>1.1363636363636365</v>
      </c>
      <c r="H160" s="551" t="s">
        <v>124</v>
      </c>
      <c r="I160" s="197" t="s">
        <v>18</v>
      </c>
      <c r="J160" s="613" t="s">
        <v>295</v>
      </c>
      <c r="K160" s="764" t="s">
        <v>64</v>
      </c>
      <c r="L160" s="548" t="s">
        <v>45</v>
      </c>
      <c r="M160" s="497"/>
      <c r="N160" s="498"/>
    </row>
    <row r="161" spans="1:14" x14ac:dyDescent="0.25">
      <c r="A161" s="195">
        <v>44763</v>
      </c>
      <c r="B161" s="178" t="s">
        <v>300</v>
      </c>
      <c r="C161" s="178" t="s">
        <v>302</v>
      </c>
      <c r="D161" s="204" t="s">
        <v>14</v>
      </c>
      <c r="E161" s="183">
        <v>654720</v>
      </c>
      <c r="F161" s="541">
        <v>3520</v>
      </c>
      <c r="G161" s="334">
        <f t="shared" si="3"/>
        <v>186</v>
      </c>
      <c r="H161" s="551" t="s">
        <v>156</v>
      </c>
      <c r="I161" s="197" t="s">
        <v>18</v>
      </c>
      <c r="J161" s="454" t="s">
        <v>304</v>
      </c>
      <c r="K161" s="764" t="s">
        <v>64</v>
      </c>
      <c r="L161" s="548" t="s">
        <v>45</v>
      </c>
      <c r="M161" s="497"/>
      <c r="N161" s="498"/>
    </row>
    <row r="162" spans="1:14" x14ac:dyDescent="0.25">
      <c r="A162" s="195">
        <v>44763</v>
      </c>
      <c r="B162" s="178" t="s">
        <v>365</v>
      </c>
      <c r="C162" s="178" t="s">
        <v>142</v>
      </c>
      <c r="D162" s="204" t="s">
        <v>81</v>
      </c>
      <c r="E162" s="183">
        <v>2000</v>
      </c>
      <c r="F162" s="541">
        <v>3520</v>
      </c>
      <c r="G162" s="334">
        <f t="shared" si="3"/>
        <v>0.56818181818181823</v>
      </c>
      <c r="H162" s="551" t="s">
        <v>156</v>
      </c>
      <c r="I162" s="197" t="s">
        <v>18</v>
      </c>
      <c r="J162" s="454" t="s">
        <v>305</v>
      </c>
      <c r="K162" s="764" t="s">
        <v>64</v>
      </c>
      <c r="L162" s="548" t="s">
        <v>45</v>
      </c>
      <c r="M162" s="497"/>
      <c r="N162" s="498"/>
    </row>
    <row r="163" spans="1:14" x14ac:dyDescent="0.25">
      <c r="A163" s="195">
        <v>44763</v>
      </c>
      <c r="B163" s="178" t="s">
        <v>301</v>
      </c>
      <c r="C163" s="178" t="s">
        <v>302</v>
      </c>
      <c r="D163" s="204" t="s">
        <v>14</v>
      </c>
      <c r="E163" s="183">
        <v>1211440</v>
      </c>
      <c r="F163" s="541">
        <v>3520</v>
      </c>
      <c r="G163" s="334">
        <f t="shared" si="3"/>
        <v>344.15909090909093</v>
      </c>
      <c r="H163" s="551" t="s">
        <v>156</v>
      </c>
      <c r="I163" s="197" t="s">
        <v>18</v>
      </c>
      <c r="J163" s="454" t="s">
        <v>337</v>
      </c>
      <c r="K163" s="764" t="s">
        <v>64</v>
      </c>
      <c r="L163" s="548" t="s">
        <v>45</v>
      </c>
      <c r="M163" s="497"/>
      <c r="N163" s="498"/>
    </row>
    <row r="164" spans="1:14" x14ac:dyDescent="0.25">
      <c r="A164" s="195">
        <v>44762</v>
      </c>
      <c r="B164" s="196" t="s">
        <v>141</v>
      </c>
      <c r="C164" s="196" t="s">
        <v>142</v>
      </c>
      <c r="D164" s="197" t="s">
        <v>81</v>
      </c>
      <c r="E164" s="183">
        <v>2500</v>
      </c>
      <c r="F164" s="541">
        <v>3520</v>
      </c>
      <c r="G164" s="334">
        <f t="shared" si="3"/>
        <v>0.71022727272727271</v>
      </c>
      <c r="H164" s="551" t="s">
        <v>156</v>
      </c>
      <c r="I164" s="197" t="s">
        <v>18</v>
      </c>
      <c r="J164" s="454" t="s">
        <v>474</v>
      </c>
      <c r="K164" s="764" t="s">
        <v>64</v>
      </c>
      <c r="L164" s="548" t="s">
        <v>45</v>
      </c>
      <c r="M164" s="497"/>
      <c r="N164" s="498"/>
    </row>
    <row r="165" spans="1:14" x14ac:dyDescent="0.25">
      <c r="A165" s="195">
        <v>44763</v>
      </c>
      <c r="B165" s="176" t="s">
        <v>126</v>
      </c>
      <c r="C165" s="176" t="s">
        <v>127</v>
      </c>
      <c r="D165" s="188" t="s">
        <v>122</v>
      </c>
      <c r="E165" s="427">
        <v>8000</v>
      </c>
      <c r="F165" s="541">
        <v>3520</v>
      </c>
      <c r="G165" s="334">
        <f t="shared" si="3"/>
        <v>2.2727272727272729</v>
      </c>
      <c r="H165" s="551" t="s">
        <v>124</v>
      </c>
      <c r="I165" s="197" t="s">
        <v>18</v>
      </c>
      <c r="J165" s="454" t="s">
        <v>306</v>
      </c>
      <c r="K165" s="764" t="s">
        <v>64</v>
      </c>
      <c r="L165" s="548" t="s">
        <v>45</v>
      </c>
      <c r="M165" s="497"/>
      <c r="N165" s="498"/>
    </row>
    <row r="166" spans="1:14" x14ac:dyDescent="0.25">
      <c r="A166" s="195">
        <v>44763</v>
      </c>
      <c r="B166" s="176" t="s">
        <v>126</v>
      </c>
      <c r="C166" s="176" t="s">
        <v>127</v>
      </c>
      <c r="D166" s="188" t="s">
        <v>122</v>
      </c>
      <c r="E166" s="427">
        <v>18000</v>
      </c>
      <c r="F166" s="541">
        <v>3520</v>
      </c>
      <c r="G166" s="334">
        <f t="shared" si="3"/>
        <v>5.1136363636363633</v>
      </c>
      <c r="H166" s="551" t="s">
        <v>124</v>
      </c>
      <c r="I166" s="197" t="s">
        <v>18</v>
      </c>
      <c r="J166" s="454" t="s">
        <v>306</v>
      </c>
      <c r="K166" s="764" t="s">
        <v>64</v>
      </c>
      <c r="L166" s="548" t="s">
        <v>45</v>
      </c>
      <c r="M166" s="497"/>
      <c r="N166" s="498"/>
    </row>
    <row r="167" spans="1:14" x14ac:dyDescent="0.25">
      <c r="A167" s="195">
        <v>44763</v>
      </c>
      <c r="B167" s="176" t="s">
        <v>126</v>
      </c>
      <c r="C167" s="176" t="s">
        <v>127</v>
      </c>
      <c r="D167" s="188" t="s">
        <v>122</v>
      </c>
      <c r="E167" s="427">
        <v>5000</v>
      </c>
      <c r="F167" s="541">
        <v>3520</v>
      </c>
      <c r="G167" s="334">
        <f t="shared" si="3"/>
        <v>1.4204545454545454</v>
      </c>
      <c r="H167" s="551" t="s">
        <v>124</v>
      </c>
      <c r="I167" s="197" t="s">
        <v>18</v>
      </c>
      <c r="J167" s="454" t="s">
        <v>306</v>
      </c>
      <c r="K167" s="764" t="s">
        <v>64</v>
      </c>
      <c r="L167" s="548" t="s">
        <v>45</v>
      </c>
      <c r="M167" s="497"/>
      <c r="N167" s="498"/>
    </row>
    <row r="168" spans="1:14" x14ac:dyDescent="0.25">
      <c r="A168" s="195">
        <v>44763</v>
      </c>
      <c r="B168" s="176" t="s">
        <v>126</v>
      </c>
      <c r="C168" s="176" t="s">
        <v>127</v>
      </c>
      <c r="D168" s="188" t="s">
        <v>122</v>
      </c>
      <c r="E168" s="427">
        <v>20000</v>
      </c>
      <c r="F168" s="541">
        <v>3520</v>
      </c>
      <c r="G168" s="334">
        <f t="shared" si="3"/>
        <v>5.6818181818181817</v>
      </c>
      <c r="H168" s="551" t="s">
        <v>124</v>
      </c>
      <c r="I168" s="197" t="s">
        <v>18</v>
      </c>
      <c r="J168" s="454" t="s">
        <v>306</v>
      </c>
      <c r="K168" s="764" t="s">
        <v>64</v>
      </c>
      <c r="L168" s="548" t="s">
        <v>45</v>
      </c>
      <c r="M168" s="497"/>
      <c r="N168" s="498"/>
    </row>
    <row r="169" spans="1:14" x14ac:dyDescent="0.25">
      <c r="A169" s="195">
        <v>44763</v>
      </c>
      <c r="B169" s="176" t="s">
        <v>126</v>
      </c>
      <c r="C169" s="176" t="s">
        <v>127</v>
      </c>
      <c r="D169" s="188" t="s">
        <v>122</v>
      </c>
      <c r="E169" s="427">
        <v>10000</v>
      </c>
      <c r="F169" s="541">
        <v>3520</v>
      </c>
      <c r="G169" s="334">
        <f t="shared" si="3"/>
        <v>2.8409090909090908</v>
      </c>
      <c r="H169" s="551" t="s">
        <v>124</v>
      </c>
      <c r="I169" s="197" t="s">
        <v>18</v>
      </c>
      <c r="J169" s="454" t="s">
        <v>306</v>
      </c>
      <c r="K169" s="764" t="s">
        <v>64</v>
      </c>
      <c r="L169" s="548" t="s">
        <v>45</v>
      </c>
      <c r="M169" s="497"/>
      <c r="N169" s="498"/>
    </row>
    <row r="170" spans="1:14" x14ac:dyDescent="0.25">
      <c r="A170" s="195">
        <v>44763</v>
      </c>
      <c r="B170" s="176" t="s">
        <v>126</v>
      </c>
      <c r="C170" s="176" t="s">
        <v>127</v>
      </c>
      <c r="D170" s="188" t="s">
        <v>122</v>
      </c>
      <c r="E170" s="427">
        <v>8000</v>
      </c>
      <c r="F170" s="541">
        <v>3520</v>
      </c>
      <c r="G170" s="334">
        <f t="shared" si="3"/>
        <v>2.2727272727272729</v>
      </c>
      <c r="H170" s="551" t="s">
        <v>124</v>
      </c>
      <c r="I170" s="197" t="s">
        <v>18</v>
      </c>
      <c r="J170" s="454" t="s">
        <v>306</v>
      </c>
      <c r="K170" s="764" t="s">
        <v>64</v>
      </c>
      <c r="L170" s="548" t="s">
        <v>45</v>
      </c>
      <c r="M170" s="497"/>
      <c r="N170" s="498"/>
    </row>
    <row r="171" spans="1:14" x14ac:dyDescent="0.25">
      <c r="A171" s="195">
        <v>44763</v>
      </c>
      <c r="B171" s="176" t="s">
        <v>125</v>
      </c>
      <c r="C171" s="176" t="s">
        <v>125</v>
      </c>
      <c r="D171" s="188" t="s">
        <v>122</v>
      </c>
      <c r="E171" s="427">
        <v>5000</v>
      </c>
      <c r="F171" s="541">
        <v>3520</v>
      </c>
      <c r="G171" s="334">
        <f t="shared" si="3"/>
        <v>1.4204545454545454</v>
      </c>
      <c r="H171" s="551" t="s">
        <v>124</v>
      </c>
      <c r="I171" s="197" t="s">
        <v>18</v>
      </c>
      <c r="J171" s="454" t="s">
        <v>306</v>
      </c>
      <c r="K171" s="764" t="s">
        <v>64</v>
      </c>
      <c r="L171" s="548" t="s">
        <v>45</v>
      </c>
      <c r="M171" s="497"/>
      <c r="N171" s="498"/>
    </row>
    <row r="172" spans="1:14" x14ac:dyDescent="0.25">
      <c r="A172" s="195">
        <v>44763</v>
      </c>
      <c r="B172" s="176" t="s">
        <v>125</v>
      </c>
      <c r="C172" s="176" t="s">
        <v>125</v>
      </c>
      <c r="D172" s="188" t="s">
        <v>122</v>
      </c>
      <c r="E172" s="427">
        <v>5000</v>
      </c>
      <c r="F172" s="541">
        <v>3520</v>
      </c>
      <c r="G172" s="334">
        <f t="shared" si="3"/>
        <v>1.4204545454545454</v>
      </c>
      <c r="H172" s="551" t="s">
        <v>124</v>
      </c>
      <c r="I172" s="197" t="s">
        <v>18</v>
      </c>
      <c r="J172" s="454" t="s">
        <v>306</v>
      </c>
      <c r="K172" s="764" t="s">
        <v>64</v>
      </c>
      <c r="L172" s="548" t="s">
        <v>45</v>
      </c>
      <c r="M172" s="497"/>
      <c r="N172" s="498"/>
    </row>
    <row r="173" spans="1:14" x14ac:dyDescent="0.25">
      <c r="A173" s="195">
        <v>44763</v>
      </c>
      <c r="B173" s="196" t="s">
        <v>126</v>
      </c>
      <c r="C173" s="196" t="s">
        <v>127</v>
      </c>
      <c r="D173" s="197" t="s">
        <v>121</v>
      </c>
      <c r="E173" s="173">
        <v>4500</v>
      </c>
      <c r="F173" s="541">
        <v>3520</v>
      </c>
      <c r="G173" s="334">
        <f t="shared" si="3"/>
        <v>1.2784090909090908</v>
      </c>
      <c r="H173" s="551" t="s">
        <v>263</v>
      </c>
      <c r="I173" s="197" t="s">
        <v>18</v>
      </c>
      <c r="J173" s="454" t="s">
        <v>314</v>
      </c>
      <c r="K173" s="764" t="s">
        <v>64</v>
      </c>
      <c r="L173" s="548" t="s">
        <v>45</v>
      </c>
      <c r="M173" s="497"/>
      <c r="N173" s="498"/>
    </row>
    <row r="174" spans="1:14" x14ac:dyDescent="0.25">
      <c r="A174" s="195">
        <v>44763</v>
      </c>
      <c r="B174" s="196" t="s">
        <v>126</v>
      </c>
      <c r="C174" s="196" t="s">
        <v>127</v>
      </c>
      <c r="D174" s="197" t="s">
        <v>121</v>
      </c>
      <c r="E174" s="173">
        <v>8000</v>
      </c>
      <c r="F174" s="541">
        <v>3520</v>
      </c>
      <c r="G174" s="334">
        <f t="shared" si="3"/>
        <v>2.2727272727272729</v>
      </c>
      <c r="H174" s="551" t="s">
        <v>263</v>
      </c>
      <c r="I174" s="197" t="s">
        <v>18</v>
      </c>
      <c r="J174" s="454" t="s">
        <v>314</v>
      </c>
      <c r="K174" s="764" t="s">
        <v>64</v>
      </c>
      <c r="L174" s="548" t="s">
        <v>45</v>
      </c>
      <c r="M174" s="497"/>
      <c r="N174" s="498"/>
    </row>
    <row r="175" spans="1:14" x14ac:dyDescent="0.25">
      <c r="A175" s="195">
        <v>44763</v>
      </c>
      <c r="B175" s="196" t="s">
        <v>126</v>
      </c>
      <c r="C175" s="196" t="s">
        <v>127</v>
      </c>
      <c r="D175" s="197" t="s">
        <v>122</v>
      </c>
      <c r="E175" s="173">
        <v>20000</v>
      </c>
      <c r="F175" s="541">
        <v>3520</v>
      </c>
      <c r="G175" s="334">
        <f t="shared" si="3"/>
        <v>5.6818181818181817</v>
      </c>
      <c r="H175" s="551" t="s">
        <v>264</v>
      </c>
      <c r="I175" s="197" t="s">
        <v>18</v>
      </c>
      <c r="J175" s="454" t="s">
        <v>318</v>
      </c>
      <c r="K175" s="764" t="s">
        <v>64</v>
      </c>
      <c r="L175" s="548" t="s">
        <v>45</v>
      </c>
      <c r="M175" s="497"/>
      <c r="N175" s="498"/>
    </row>
    <row r="176" spans="1:14" x14ac:dyDescent="0.25">
      <c r="A176" s="195">
        <v>44763</v>
      </c>
      <c r="B176" s="196" t="s">
        <v>126</v>
      </c>
      <c r="C176" s="196" t="s">
        <v>127</v>
      </c>
      <c r="D176" s="197" t="s">
        <v>122</v>
      </c>
      <c r="E176" s="173">
        <v>5000</v>
      </c>
      <c r="F176" s="541">
        <v>3520</v>
      </c>
      <c r="G176" s="334">
        <f t="shared" si="3"/>
        <v>1.4204545454545454</v>
      </c>
      <c r="H176" s="551" t="s">
        <v>264</v>
      </c>
      <c r="I176" s="197" t="s">
        <v>18</v>
      </c>
      <c r="J176" s="454" t="s">
        <v>318</v>
      </c>
      <c r="K176" s="764" t="s">
        <v>64</v>
      </c>
      <c r="L176" s="548" t="s">
        <v>45</v>
      </c>
      <c r="M176" s="497"/>
      <c r="N176" s="498"/>
    </row>
    <row r="177" spans="1:14" x14ac:dyDescent="0.25">
      <c r="A177" s="195">
        <v>44763</v>
      </c>
      <c r="B177" s="196" t="s">
        <v>126</v>
      </c>
      <c r="C177" s="196" t="s">
        <v>127</v>
      </c>
      <c r="D177" s="197" t="s">
        <v>122</v>
      </c>
      <c r="E177" s="173">
        <v>8000</v>
      </c>
      <c r="F177" s="541">
        <v>3520</v>
      </c>
      <c r="G177" s="334">
        <f t="shared" si="3"/>
        <v>2.2727272727272729</v>
      </c>
      <c r="H177" s="551" t="s">
        <v>264</v>
      </c>
      <c r="I177" s="197" t="s">
        <v>18</v>
      </c>
      <c r="J177" s="454" t="s">
        <v>318</v>
      </c>
      <c r="K177" s="764" t="s">
        <v>64</v>
      </c>
      <c r="L177" s="548" t="s">
        <v>45</v>
      </c>
      <c r="M177" s="497"/>
      <c r="N177" s="498"/>
    </row>
    <row r="178" spans="1:14" x14ac:dyDescent="0.25">
      <c r="A178" s="195">
        <v>44763</v>
      </c>
      <c r="B178" s="176" t="s">
        <v>134</v>
      </c>
      <c r="C178" s="178" t="s">
        <v>135</v>
      </c>
      <c r="D178" s="188" t="s">
        <v>14</v>
      </c>
      <c r="E178" s="183">
        <v>60000</v>
      </c>
      <c r="F178" s="541">
        <v>3520</v>
      </c>
      <c r="G178" s="334">
        <f t="shared" si="3"/>
        <v>17.045454545454547</v>
      </c>
      <c r="H178" s="551" t="s">
        <v>42</v>
      </c>
      <c r="I178" s="197" t="s">
        <v>18</v>
      </c>
      <c r="J178" s="454" t="s">
        <v>338</v>
      </c>
      <c r="K178" s="764" t="s">
        <v>484</v>
      </c>
      <c r="L178" s="548" t="s">
        <v>45</v>
      </c>
      <c r="M178" s="497"/>
      <c r="N178" s="498"/>
    </row>
    <row r="179" spans="1:14" x14ac:dyDescent="0.25">
      <c r="A179" s="195">
        <v>44763</v>
      </c>
      <c r="B179" s="176" t="s">
        <v>139</v>
      </c>
      <c r="C179" s="178" t="s">
        <v>135</v>
      </c>
      <c r="D179" s="188" t="s">
        <v>122</v>
      </c>
      <c r="E179" s="183">
        <v>60000</v>
      </c>
      <c r="F179" s="541">
        <v>3520</v>
      </c>
      <c r="G179" s="334">
        <f t="shared" si="3"/>
        <v>17.045454545454547</v>
      </c>
      <c r="H179" s="551" t="s">
        <v>124</v>
      </c>
      <c r="I179" s="197" t="s">
        <v>18</v>
      </c>
      <c r="J179" s="454" t="s">
        <v>338</v>
      </c>
      <c r="K179" s="764" t="s">
        <v>484</v>
      </c>
      <c r="L179" s="548" t="s">
        <v>45</v>
      </c>
      <c r="M179" s="497"/>
      <c r="N179" s="498"/>
    </row>
    <row r="180" spans="1:14" x14ac:dyDescent="0.25">
      <c r="A180" s="195">
        <v>44763</v>
      </c>
      <c r="B180" s="176" t="s">
        <v>138</v>
      </c>
      <c r="C180" s="178" t="s">
        <v>135</v>
      </c>
      <c r="D180" s="188" t="s">
        <v>121</v>
      </c>
      <c r="E180" s="183">
        <v>40000</v>
      </c>
      <c r="F180" s="541">
        <v>3520</v>
      </c>
      <c r="G180" s="334">
        <f t="shared" si="3"/>
        <v>11.363636363636363</v>
      </c>
      <c r="H180" s="551" t="s">
        <v>123</v>
      </c>
      <c r="I180" s="197" t="s">
        <v>18</v>
      </c>
      <c r="J180" s="454" t="s">
        <v>338</v>
      </c>
      <c r="K180" s="764" t="s">
        <v>484</v>
      </c>
      <c r="L180" s="548" t="s">
        <v>45</v>
      </c>
      <c r="M180" s="497"/>
      <c r="N180" s="498"/>
    </row>
    <row r="181" spans="1:14" x14ac:dyDescent="0.25">
      <c r="A181" s="195">
        <v>44763</v>
      </c>
      <c r="B181" s="176" t="s">
        <v>322</v>
      </c>
      <c r="C181" s="178" t="s">
        <v>135</v>
      </c>
      <c r="D181" s="188" t="s">
        <v>122</v>
      </c>
      <c r="E181" s="183">
        <v>60000</v>
      </c>
      <c r="F181" s="541">
        <v>3520</v>
      </c>
      <c r="G181" s="334">
        <f t="shared" si="3"/>
        <v>17.045454545454547</v>
      </c>
      <c r="H181" s="551" t="s">
        <v>264</v>
      </c>
      <c r="I181" s="197" t="s">
        <v>18</v>
      </c>
      <c r="J181" s="454" t="s">
        <v>338</v>
      </c>
      <c r="K181" s="764" t="s">
        <v>484</v>
      </c>
      <c r="L181" s="548" t="s">
        <v>45</v>
      </c>
      <c r="M181" s="497"/>
      <c r="N181" s="498"/>
    </row>
    <row r="182" spans="1:14" x14ac:dyDescent="0.25">
      <c r="A182" s="195">
        <v>44763</v>
      </c>
      <c r="B182" s="176" t="s">
        <v>323</v>
      </c>
      <c r="C182" s="178" t="s">
        <v>135</v>
      </c>
      <c r="D182" s="188" t="s">
        <v>121</v>
      </c>
      <c r="E182" s="183">
        <v>40000</v>
      </c>
      <c r="F182" s="541">
        <v>3520</v>
      </c>
      <c r="G182" s="334">
        <f t="shared" si="3"/>
        <v>11.363636363636363</v>
      </c>
      <c r="H182" s="551" t="s">
        <v>263</v>
      </c>
      <c r="I182" s="197" t="s">
        <v>18</v>
      </c>
      <c r="J182" s="454" t="s">
        <v>338</v>
      </c>
      <c r="K182" s="764" t="s">
        <v>484</v>
      </c>
      <c r="L182" s="548" t="s">
        <v>45</v>
      </c>
      <c r="M182" s="497"/>
      <c r="N182" s="498"/>
    </row>
    <row r="183" spans="1:14" x14ac:dyDescent="0.25">
      <c r="A183" s="195">
        <v>44763</v>
      </c>
      <c r="B183" s="196" t="s">
        <v>324</v>
      </c>
      <c r="C183" s="196" t="s">
        <v>120</v>
      </c>
      <c r="D183" s="528" t="s">
        <v>81</v>
      </c>
      <c r="E183" s="183">
        <v>50000</v>
      </c>
      <c r="F183" s="541">
        <v>3520</v>
      </c>
      <c r="G183" s="334">
        <f t="shared" si="3"/>
        <v>14.204545454545455</v>
      </c>
      <c r="H183" s="551" t="s">
        <v>42</v>
      </c>
      <c r="I183" s="197" t="s">
        <v>18</v>
      </c>
      <c r="J183" s="454" t="s">
        <v>345</v>
      </c>
      <c r="K183" s="764" t="s">
        <v>484</v>
      </c>
      <c r="L183" s="548" t="s">
        <v>45</v>
      </c>
      <c r="M183" s="497"/>
      <c r="N183" s="498"/>
    </row>
    <row r="184" spans="1:14" x14ac:dyDescent="0.25">
      <c r="A184" s="195">
        <v>44764</v>
      </c>
      <c r="B184" s="176" t="s">
        <v>126</v>
      </c>
      <c r="C184" s="176" t="s">
        <v>127</v>
      </c>
      <c r="D184" s="188" t="s">
        <v>122</v>
      </c>
      <c r="E184" s="427">
        <v>8000</v>
      </c>
      <c r="F184" s="541">
        <v>3520</v>
      </c>
      <c r="G184" s="334">
        <f t="shared" si="3"/>
        <v>2.2727272727272729</v>
      </c>
      <c r="H184" s="551" t="s">
        <v>124</v>
      </c>
      <c r="I184" s="197" t="s">
        <v>18</v>
      </c>
      <c r="J184" s="454" t="s">
        <v>308</v>
      </c>
      <c r="K184" s="764" t="s">
        <v>484</v>
      </c>
      <c r="L184" s="548" t="s">
        <v>45</v>
      </c>
      <c r="M184" s="497"/>
      <c r="N184" s="498"/>
    </row>
    <row r="185" spans="1:14" x14ac:dyDescent="0.25">
      <c r="A185" s="195">
        <v>44764</v>
      </c>
      <c r="B185" s="176" t="s">
        <v>126</v>
      </c>
      <c r="C185" s="176" t="s">
        <v>127</v>
      </c>
      <c r="D185" s="188" t="s">
        <v>122</v>
      </c>
      <c r="E185" s="427">
        <v>18000</v>
      </c>
      <c r="F185" s="541">
        <v>3520</v>
      </c>
      <c r="G185" s="334">
        <f t="shared" si="3"/>
        <v>5.1136363636363633</v>
      </c>
      <c r="H185" s="551" t="s">
        <v>124</v>
      </c>
      <c r="I185" s="197" t="s">
        <v>18</v>
      </c>
      <c r="J185" s="454" t="s">
        <v>308</v>
      </c>
      <c r="K185" s="764" t="s">
        <v>484</v>
      </c>
      <c r="L185" s="548" t="s">
        <v>45</v>
      </c>
      <c r="M185" s="497"/>
      <c r="N185" s="498"/>
    </row>
    <row r="186" spans="1:14" x14ac:dyDescent="0.25">
      <c r="A186" s="195">
        <v>44764</v>
      </c>
      <c r="B186" s="176" t="s">
        <v>126</v>
      </c>
      <c r="C186" s="176" t="s">
        <v>127</v>
      </c>
      <c r="D186" s="188" t="s">
        <v>122</v>
      </c>
      <c r="E186" s="427">
        <v>7000</v>
      </c>
      <c r="F186" s="541">
        <v>3520</v>
      </c>
      <c r="G186" s="334">
        <f t="shared" si="3"/>
        <v>1.9886363636363635</v>
      </c>
      <c r="H186" s="551" t="s">
        <v>124</v>
      </c>
      <c r="I186" s="197" t="s">
        <v>18</v>
      </c>
      <c r="J186" s="454" t="s">
        <v>308</v>
      </c>
      <c r="K186" s="764" t="s">
        <v>484</v>
      </c>
      <c r="L186" s="548" t="s">
        <v>45</v>
      </c>
      <c r="M186" s="497"/>
      <c r="N186" s="498"/>
    </row>
    <row r="187" spans="1:14" x14ac:dyDescent="0.25">
      <c r="A187" s="195">
        <v>44764</v>
      </c>
      <c r="B187" s="176" t="s">
        <v>126</v>
      </c>
      <c r="C187" s="176" t="s">
        <v>127</v>
      </c>
      <c r="D187" s="188" t="s">
        <v>122</v>
      </c>
      <c r="E187" s="427">
        <v>20000</v>
      </c>
      <c r="F187" s="541">
        <v>3520</v>
      </c>
      <c r="G187" s="334">
        <f t="shared" si="3"/>
        <v>5.6818181818181817</v>
      </c>
      <c r="H187" s="551" t="s">
        <v>124</v>
      </c>
      <c r="I187" s="197" t="s">
        <v>18</v>
      </c>
      <c r="J187" s="454" t="s">
        <v>308</v>
      </c>
      <c r="K187" s="764" t="s">
        <v>484</v>
      </c>
      <c r="L187" s="548" t="s">
        <v>45</v>
      </c>
      <c r="M187" s="497"/>
      <c r="N187" s="498"/>
    </row>
    <row r="188" spans="1:14" x14ac:dyDescent="0.25">
      <c r="A188" s="195">
        <v>44764</v>
      </c>
      <c r="B188" s="176" t="s">
        <v>126</v>
      </c>
      <c r="C188" s="176" t="s">
        <v>127</v>
      </c>
      <c r="D188" s="188" t="s">
        <v>122</v>
      </c>
      <c r="E188" s="427">
        <v>8000</v>
      </c>
      <c r="F188" s="541">
        <v>3520</v>
      </c>
      <c r="G188" s="334">
        <f t="shared" si="3"/>
        <v>2.2727272727272729</v>
      </c>
      <c r="H188" s="551" t="s">
        <v>124</v>
      </c>
      <c r="I188" s="197" t="s">
        <v>18</v>
      </c>
      <c r="J188" s="454" t="s">
        <v>308</v>
      </c>
      <c r="K188" s="764" t="s">
        <v>484</v>
      </c>
      <c r="L188" s="548" t="s">
        <v>45</v>
      </c>
      <c r="M188" s="497"/>
      <c r="N188" s="498"/>
    </row>
    <row r="189" spans="1:14" x14ac:dyDescent="0.25">
      <c r="A189" s="195">
        <v>44764</v>
      </c>
      <c r="B189" s="176" t="s">
        <v>125</v>
      </c>
      <c r="C189" s="176" t="s">
        <v>125</v>
      </c>
      <c r="D189" s="188" t="s">
        <v>122</v>
      </c>
      <c r="E189" s="427">
        <v>5000</v>
      </c>
      <c r="F189" s="541">
        <v>3520</v>
      </c>
      <c r="G189" s="334">
        <f t="shared" si="3"/>
        <v>1.4204545454545454</v>
      </c>
      <c r="H189" s="551" t="s">
        <v>124</v>
      </c>
      <c r="I189" s="197" t="s">
        <v>18</v>
      </c>
      <c r="J189" s="454" t="s">
        <v>308</v>
      </c>
      <c r="K189" s="764" t="s">
        <v>484</v>
      </c>
      <c r="L189" s="548" t="s">
        <v>45</v>
      </c>
      <c r="M189" s="497"/>
      <c r="N189" s="498"/>
    </row>
    <row r="190" spans="1:14" x14ac:dyDescent="0.25">
      <c r="A190" s="195">
        <v>44764</v>
      </c>
      <c r="B190" s="176" t="s">
        <v>125</v>
      </c>
      <c r="C190" s="176" t="s">
        <v>125</v>
      </c>
      <c r="D190" s="188" t="s">
        <v>122</v>
      </c>
      <c r="E190" s="427">
        <v>5000</v>
      </c>
      <c r="F190" s="541">
        <v>3520</v>
      </c>
      <c r="G190" s="334">
        <f t="shared" si="3"/>
        <v>1.4204545454545454</v>
      </c>
      <c r="H190" s="551" t="s">
        <v>124</v>
      </c>
      <c r="I190" s="197" t="s">
        <v>18</v>
      </c>
      <c r="J190" s="454" t="s">
        <v>308</v>
      </c>
      <c r="K190" s="764" t="s">
        <v>484</v>
      </c>
      <c r="L190" s="548" t="s">
        <v>45</v>
      </c>
      <c r="M190" s="497"/>
      <c r="N190" s="498"/>
    </row>
    <row r="191" spans="1:14" x14ac:dyDescent="0.25">
      <c r="A191" s="195">
        <v>44764</v>
      </c>
      <c r="B191" s="196" t="s">
        <v>126</v>
      </c>
      <c r="C191" s="196" t="s">
        <v>127</v>
      </c>
      <c r="D191" s="197" t="s">
        <v>122</v>
      </c>
      <c r="E191" s="173">
        <v>20000</v>
      </c>
      <c r="F191" s="541">
        <v>3520</v>
      </c>
      <c r="G191" s="334">
        <f t="shared" si="3"/>
        <v>5.6818181818181817</v>
      </c>
      <c r="H191" s="551" t="s">
        <v>264</v>
      </c>
      <c r="I191" s="197" t="s">
        <v>18</v>
      </c>
      <c r="J191" s="454" t="s">
        <v>329</v>
      </c>
      <c r="K191" s="764" t="s">
        <v>484</v>
      </c>
      <c r="L191" s="548" t="s">
        <v>45</v>
      </c>
      <c r="M191" s="497"/>
      <c r="N191" s="498"/>
    </row>
    <row r="192" spans="1:14" x14ac:dyDescent="0.25">
      <c r="A192" s="195">
        <v>44764</v>
      </c>
      <c r="B192" s="196" t="s">
        <v>126</v>
      </c>
      <c r="C192" s="196" t="s">
        <v>127</v>
      </c>
      <c r="D192" s="197" t="s">
        <v>122</v>
      </c>
      <c r="E192" s="173">
        <v>15000</v>
      </c>
      <c r="F192" s="541">
        <v>3520</v>
      </c>
      <c r="G192" s="334">
        <f t="shared" si="3"/>
        <v>4.2613636363636367</v>
      </c>
      <c r="H192" s="551" t="s">
        <v>264</v>
      </c>
      <c r="I192" s="197" t="s">
        <v>18</v>
      </c>
      <c r="J192" s="454" t="s">
        <v>329</v>
      </c>
      <c r="K192" s="764" t="s">
        <v>484</v>
      </c>
      <c r="L192" s="548" t="s">
        <v>45</v>
      </c>
      <c r="M192" s="497"/>
      <c r="N192" s="498"/>
    </row>
    <row r="193" spans="1:14" x14ac:dyDescent="0.25">
      <c r="A193" s="195">
        <v>44764</v>
      </c>
      <c r="B193" s="196" t="s">
        <v>126</v>
      </c>
      <c r="C193" s="196" t="s">
        <v>127</v>
      </c>
      <c r="D193" s="197" t="s">
        <v>122</v>
      </c>
      <c r="E193" s="173">
        <v>10000</v>
      </c>
      <c r="F193" s="541">
        <v>3520</v>
      </c>
      <c r="G193" s="334">
        <f t="shared" si="3"/>
        <v>2.8409090909090908</v>
      </c>
      <c r="H193" s="551" t="s">
        <v>264</v>
      </c>
      <c r="I193" s="197" t="s">
        <v>18</v>
      </c>
      <c r="J193" s="454" t="s">
        <v>329</v>
      </c>
      <c r="K193" s="764" t="s">
        <v>484</v>
      </c>
      <c r="L193" s="548" t="s">
        <v>45</v>
      </c>
      <c r="M193" s="497"/>
      <c r="N193" s="498"/>
    </row>
    <row r="194" spans="1:14" x14ac:dyDescent="0.25">
      <c r="A194" s="195">
        <v>44764</v>
      </c>
      <c r="B194" s="196" t="s">
        <v>126</v>
      </c>
      <c r="C194" s="196" t="s">
        <v>127</v>
      </c>
      <c r="D194" s="197" t="s">
        <v>122</v>
      </c>
      <c r="E194" s="191">
        <v>5000</v>
      </c>
      <c r="F194" s="541">
        <v>3520</v>
      </c>
      <c r="G194" s="334">
        <f t="shared" si="3"/>
        <v>1.4204545454545454</v>
      </c>
      <c r="H194" s="551" t="s">
        <v>264</v>
      </c>
      <c r="I194" s="197" t="s">
        <v>18</v>
      </c>
      <c r="J194" s="454" t="s">
        <v>329</v>
      </c>
      <c r="K194" s="764" t="s">
        <v>484</v>
      </c>
      <c r="L194" s="548" t="s">
        <v>45</v>
      </c>
      <c r="M194" s="497"/>
      <c r="N194" s="498"/>
    </row>
    <row r="195" spans="1:14" x14ac:dyDescent="0.25">
      <c r="A195" s="195">
        <v>44764</v>
      </c>
      <c r="B195" s="196" t="s">
        <v>126</v>
      </c>
      <c r="C195" s="196" t="s">
        <v>127</v>
      </c>
      <c r="D195" s="197" t="s">
        <v>122</v>
      </c>
      <c r="E195" s="191">
        <v>10000</v>
      </c>
      <c r="F195" s="541">
        <v>3520</v>
      </c>
      <c r="G195" s="334">
        <f t="shared" si="3"/>
        <v>2.8409090909090908</v>
      </c>
      <c r="H195" s="551" t="s">
        <v>264</v>
      </c>
      <c r="I195" s="197" t="s">
        <v>18</v>
      </c>
      <c r="J195" s="454" t="s">
        <v>329</v>
      </c>
      <c r="K195" s="764" t="s">
        <v>484</v>
      </c>
      <c r="L195" s="548" t="s">
        <v>45</v>
      </c>
      <c r="M195" s="497"/>
      <c r="N195" s="498"/>
    </row>
    <row r="196" spans="1:14" x14ac:dyDescent="0.25">
      <c r="A196" s="195">
        <v>44764</v>
      </c>
      <c r="B196" s="196" t="s">
        <v>125</v>
      </c>
      <c r="C196" s="196" t="s">
        <v>125</v>
      </c>
      <c r="D196" s="197" t="s">
        <v>122</v>
      </c>
      <c r="E196" s="191">
        <v>5000</v>
      </c>
      <c r="F196" s="541">
        <v>3520</v>
      </c>
      <c r="G196" s="334">
        <f t="shared" si="3"/>
        <v>1.4204545454545454</v>
      </c>
      <c r="H196" s="551" t="s">
        <v>264</v>
      </c>
      <c r="I196" s="197" t="s">
        <v>18</v>
      </c>
      <c r="J196" s="454" t="s">
        <v>329</v>
      </c>
      <c r="K196" s="764" t="s">
        <v>484</v>
      </c>
      <c r="L196" s="548" t="s">
        <v>45</v>
      </c>
      <c r="M196" s="497"/>
      <c r="N196" s="498"/>
    </row>
    <row r="197" spans="1:14" x14ac:dyDescent="0.25">
      <c r="A197" s="195">
        <v>44764</v>
      </c>
      <c r="B197" s="196" t="s">
        <v>125</v>
      </c>
      <c r="C197" s="196" t="s">
        <v>125</v>
      </c>
      <c r="D197" s="197" t="s">
        <v>122</v>
      </c>
      <c r="E197" s="191">
        <v>2000</v>
      </c>
      <c r="F197" s="541">
        <v>3520</v>
      </c>
      <c r="G197" s="334">
        <f t="shared" si="3"/>
        <v>0.56818181818181823</v>
      </c>
      <c r="H197" s="551" t="s">
        <v>264</v>
      </c>
      <c r="I197" s="197" t="s">
        <v>18</v>
      </c>
      <c r="J197" s="454" t="s">
        <v>329</v>
      </c>
      <c r="K197" s="764" t="s">
        <v>484</v>
      </c>
      <c r="L197" s="548" t="s">
        <v>45</v>
      </c>
      <c r="M197" s="497"/>
      <c r="N197" s="498"/>
    </row>
    <row r="198" spans="1:14" x14ac:dyDescent="0.25">
      <c r="A198" s="195">
        <v>44764</v>
      </c>
      <c r="B198" s="196" t="s">
        <v>125</v>
      </c>
      <c r="C198" s="196" t="s">
        <v>125</v>
      </c>
      <c r="D198" s="197" t="s">
        <v>122</v>
      </c>
      <c r="E198" s="202">
        <v>2000</v>
      </c>
      <c r="F198" s="541">
        <v>3520</v>
      </c>
      <c r="G198" s="334">
        <f t="shared" si="3"/>
        <v>0.56818181818181823</v>
      </c>
      <c r="H198" s="551" t="s">
        <v>264</v>
      </c>
      <c r="I198" s="197" t="s">
        <v>18</v>
      </c>
      <c r="J198" s="454" t="s">
        <v>329</v>
      </c>
      <c r="K198" s="764" t="s">
        <v>484</v>
      </c>
      <c r="L198" s="548" t="s">
        <v>45</v>
      </c>
      <c r="M198" s="497"/>
      <c r="N198" s="498"/>
    </row>
    <row r="199" spans="1:14" x14ac:dyDescent="0.25">
      <c r="A199" s="195">
        <v>44764</v>
      </c>
      <c r="B199" s="196" t="s">
        <v>126</v>
      </c>
      <c r="C199" s="196" t="s">
        <v>127</v>
      </c>
      <c r="D199" s="528" t="s">
        <v>121</v>
      </c>
      <c r="E199" s="202">
        <v>10000</v>
      </c>
      <c r="F199" s="541">
        <v>3520</v>
      </c>
      <c r="G199" s="334">
        <f t="shared" si="3"/>
        <v>2.8409090909090908</v>
      </c>
      <c r="H199" s="551" t="s">
        <v>263</v>
      </c>
      <c r="I199" s="197" t="s">
        <v>18</v>
      </c>
      <c r="J199" s="454" t="s">
        <v>339</v>
      </c>
      <c r="K199" s="764" t="s">
        <v>484</v>
      </c>
      <c r="L199" s="548" t="s">
        <v>45</v>
      </c>
      <c r="M199" s="497"/>
      <c r="N199" s="498"/>
    </row>
    <row r="200" spans="1:14" x14ac:dyDescent="0.25">
      <c r="A200" s="195">
        <v>44764</v>
      </c>
      <c r="B200" s="196" t="s">
        <v>126</v>
      </c>
      <c r="C200" s="196" t="s">
        <v>127</v>
      </c>
      <c r="D200" s="528" t="s">
        <v>121</v>
      </c>
      <c r="E200" s="202">
        <v>10000</v>
      </c>
      <c r="F200" s="541">
        <v>3520</v>
      </c>
      <c r="G200" s="334">
        <f t="shared" si="3"/>
        <v>2.8409090909090908</v>
      </c>
      <c r="H200" s="551" t="s">
        <v>263</v>
      </c>
      <c r="I200" s="197" t="s">
        <v>18</v>
      </c>
      <c r="J200" s="454" t="s">
        <v>339</v>
      </c>
      <c r="K200" s="764" t="s">
        <v>484</v>
      </c>
      <c r="L200" s="548" t="s">
        <v>45</v>
      </c>
      <c r="M200" s="497"/>
      <c r="N200" s="498"/>
    </row>
    <row r="201" spans="1:14" x14ac:dyDescent="0.25">
      <c r="A201" s="195">
        <v>44765</v>
      </c>
      <c r="B201" s="176" t="s">
        <v>126</v>
      </c>
      <c r="C201" s="176" t="s">
        <v>127</v>
      </c>
      <c r="D201" s="188" t="s">
        <v>122</v>
      </c>
      <c r="E201" s="427">
        <v>18000</v>
      </c>
      <c r="F201" s="541">
        <v>3520</v>
      </c>
      <c r="G201" s="334">
        <f t="shared" si="3"/>
        <v>5.1136363636363633</v>
      </c>
      <c r="H201" s="551" t="s">
        <v>124</v>
      </c>
      <c r="I201" s="197" t="s">
        <v>18</v>
      </c>
      <c r="J201" s="454" t="s">
        <v>333</v>
      </c>
      <c r="K201" s="764" t="s">
        <v>484</v>
      </c>
      <c r="L201" s="548" t="s">
        <v>45</v>
      </c>
      <c r="M201" s="497"/>
      <c r="N201" s="498"/>
    </row>
    <row r="202" spans="1:14" x14ac:dyDescent="0.25">
      <c r="A202" s="195">
        <v>44765</v>
      </c>
      <c r="B202" s="176" t="s">
        <v>126</v>
      </c>
      <c r="C202" s="176" t="s">
        <v>127</v>
      </c>
      <c r="D202" s="188" t="s">
        <v>122</v>
      </c>
      <c r="E202" s="427">
        <v>20000</v>
      </c>
      <c r="F202" s="541">
        <v>3520</v>
      </c>
      <c r="G202" s="334">
        <f t="shared" si="3"/>
        <v>5.6818181818181817</v>
      </c>
      <c r="H202" s="551" t="s">
        <v>124</v>
      </c>
      <c r="I202" s="197" t="s">
        <v>18</v>
      </c>
      <c r="J202" s="454" t="s">
        <v>333</v>
      </c>
      <c r="K202" s="764" t="s">
        <v>484</v>
      </c>
      <c r="L202" s="548" t="s">
        <v>45</v>
      </c>
      <c r="M202" s="497"/>
      <c r="N202" s="498"/>
    </row>
    <row r="203" spans="1:14" x14ac:dyDescent="0.25">
      <c r="A203" s="195">
        <v>44765</v>
      </c>
      <c r="B203" s="176" t="s">
        <v>125</v>
      </c>
      <c r="C203" s="176" t="s">
        <v>125</v>
      </c>
      <c r="D203" s="188" t="s">
        <v>122</v>
      </c>
      <c r="E203" s="427">
        <v>5000</v>
      </c>
      <c r="F203" s="541">
        <v>3520</v>
      </c>
      <c r="G203" s="334">
        <f t="shared" si="3"/>
        <v>1.4204545454545454</v>
      </c>
      <c r="H203" s="551" t="s">
        <v>124</v>
      </c>
      <c r="I203" s="197" t="s">
        <v>18</v>
      </c>
      <c r="J203" s="454" t="s">
        <v>333</v>
      </c>
      <c r="K203" s="764" t="s">
        <v>484</v>
      </c>
      <c r="L203" s="548" t="s">
        <v>45</v>
      </c>
      <c r="M203" s="497"/>
      <c r="N203" s="498"/>
    </row>
    <row r="204" spans="1:14" x14ac:dyDescent="0.25">
      <c r="A204" s="195">
        <v>44765</v>
      </c>
      <c r="B204" s="176" t="s">
        <v>125</v>
      </c>
      <c r="C204" s="176" t="s">
        <v>125</v>
      </c>
      <c r="D204" s="188" t="s">
        <v>122</v>
      </c>
      <c r="E204" s="427">
        <v>5000</v>
      </c>
      <c r="F204" s="541">
        <v>3520</v>
      </c>
      <c r="G204" s="334">
        <f t="shared" si="3"/>
        <v>1.4204545454545454</v>
      </c>
      <c r="H204" s="551" t="s">
        <v>124</v>
      </c>
      <c r="I204" s="197" t="s">
        <v>18</v>
      </c>
      <c r="J204" s="454" t="s">
        <v>333</v>
      </c>
      <c r="K204" s="764" t="s">
        <v>484</v>
      </c>
      <c r="L204" s="548" t="s">
        <v>45</v>
      </c>
      <c r="M204" s="497"/>
      <c r="N204" s="498"/>
    </row>
    <row r="205" spans="1:14" x14ac:dyDescent="0.25">
      <c r="A205" s="533">
        <v>44767</v>
      </c>
      <c r="B205" s="613" t="s">
        <v>141</v>
      </c>
      <c r="C205" s="613" t="s">
        <v>142</v>
      </c>
      <c r="D205" s="551" t="s">
        <v>81</v>
      </c>
      <c r="E205" s="614">
        <v>2000</v>
      </c>
      <c r="F205" s="541">
        <v>3520</v>
      </c>
      <c r="G205" s="334">
        <f t="shared" si="3"/>
        <v>0.56818181818181823</v>
      </c>
      <c r="H205" s="551" t="s">
        <v>193</v>
      </c>
      <c r="I205" s="197" t="s">
        <v>18</v>
      </c>
      <c r="J205" s="613" t="s">
        <v>475</v>
      </c>
      <c r="K205" s="764" t="s">
        <v>484</v>
      </c>
      <c r="L205" s="548" t="s">
        <v>45</v>
      </c>
      <c r="M205" s="497"/>
      <c r="N205" s="498"/>
    </row>
    <row r="206" spans="1:14" x14ac:dyDescent="0.25">
      <c r="A206" s="195">
        <v>44767</v>
      </c>
      <c r="B206" s="178" t="s">
        <v>361</v>
      </c>
      <c r="C206" s="178" t="s">
        <v>362</v>
      </c>
      <c r="D206" s="204" t="s">
        <v>81</v>
      </c>
      <c r="E206" s="191">
        <v>300000</v>
      </c>
      <c r="F206" s="541">
        <v>3520</v>
      </c>
      <c r="G206" s="334">
        <f t="shared" si="3"/>
        <v>85.227272727272734</v>
      </c>
      <c r="H206" s="551" t="s">
        <v>42</v>
      </c>
      <c r="I206" s="197" t="s">
        <v>18</v>
      </c>
      <c r="J206" s="613" t="s">
        <v>367</v>
      </c>
      <c r="K206" s="764" t="s">
        <v>484</v>
      </c>
      <c r="L206" s="548" t="s">
        <v>45</v>
      </c>
      <c r="M206" s="497"/>
      <c r="N206" s="498"/>
    </row>
    <row r="207" spans="1:14" x14ac:dyDescent="0.25">
      <c r="A207" s="195">
        <v>44767</v>
      </c>
      <c r="B207" s="178" t="s">
        <v>460</v>
      </c>
      <c r="C207" s="178" t="s">
        <v>137</v>
      </c>
      <c r="D207" s="204" t="s">
        <v>81</v>
      </c>
      <c r="E207" s="191">
        <v>13500</v>
      </c>
      <c r="F207" s="541">
        <v>3520</v>
      </c>
      <c r="G207" s="334">
        <f t="shared" si="3"/>
        <v>3.8352272727272729</v>
      </c>
      <c r="H207" s="551" t="s">
        <v>42</v>
      </c>
      <c r="I207" s="197" t="s">
        <v>18</v>
      </c>
      <c r="J207" s="613" t="s">
        <v>443</v>
      </c>
      <c r="K207" s="764" t="s">
        <v>484</v>
      </c>
      <c r="L207" s="548" t="s">
        <v>45</v>
      </c>
      <c r="M207" s="497"/>
      <c r="N207" s="498"/>
    </row>
    <row r="208" spans="1:14" x14ac:dyDescent="0.25">
      <c r="A208" s="195">
        <v>44767</v>
      </c>
      <c r="B208" s="178" t="s">
        <v>461</v>
      </c>
      <c r="C208" s="178" t="s">
        <v>137</v>
      </c>
      <c r="D208" s="204" t="s">
        <v>81</v>
      </c>
      <c r="E208" s="183">
        <v>72000</v>
      </c>
      <c r="F208" s="541">
        <v>3520</v>
      </c>
      <c r="G208" s="334">
        <f t="shared" si="3"/>
        <v>20.454545454545453</v>
      </c>
      <c r="H208" s="551" t="s">
        <v>42</v>
      </c>
      <c r="I208" s="197" t="s">
        <v>18</v>
      </c>
      <c r="J208" s="613" t="s">
        <v>443</v>
      </c>
      <c r="K208" s="764" t="s">
        <v>484</v>
      </c>
      <c r="L208" s="548" t="s">
        <v>45</v>
      </c>
      <c r="M208" s="497"/>
      <c r="N208" s="498"/>
    </row>
    <row r="209" spans="1:14" x14ac:dyDescent="0.25">
      <c r="A209" s="195">
        <v>44767</v>
      </c>
      <c r="B209" s="178" t="s">
        <v>462</v>
      </c>
      <c r="C209" s="178" t="s">
        <v>137</v>
      </c>
      <c r="D209" s="204" t="s">
        <v>81</v>
      </c>
      <c r="E209" s="183">
        <v>14000</v>
      </c>
      <c r="F209" s="541">
        <v>3520</v>
      </c>
      <c r="G209" s="334">
        <f t="shared" si="3"/>
        <v>3.9772727272727271</v>
      </c>
      <c r="H209" s="551" t="s">
        <v>42</v>
      </c>
      <c r="I209" s="197" t="s">
        <v>18</v>
      </c>
      <c r="J209" s="613" t="s">
        <v>443</v>
      </c>
      <c r="K209" s="764" t="s">
        <v>484</v>
      </c>
      <c r="L209" s="548" t="s">
        <v>45</v>
      </c>
      <c r="M209" s="497"/>
      <c r="N209" s="498"/>
    </row>
    <row r="210" spans="1:14" x14ac:dyDescent="0.25">
      <c r="A210" s="195">
        <v>44767</v>
      </c>
      <c r="B210" s="178" t="s">
        <v>462</v>
      </c>
      <c r="C210" s="178" t="s">
        <v>137</v>
      </c>
      <c r="D210" s="204" t="s">
        <v>81</v>
      </c>
      <c r="E210" s="183">
        <v>14000</v>
      </c>
      <c r="F210" s="541">
        <v>3520</v>
      </c>
      <c r="G210" s="334">
        <f t="shared" si="3"/>
        <v>3.9772727272727271</v>
      </c>
      <c r="H210" s="551" t="s">
        <v>42</v>
      </c>
      <c r="I210" s="197" t="s">
        <v>18</v>
      </c>
      <c r="J210" s="613" t="s">
        <v>443</v>
      </c>
      <c r="K210" s="764" t="s">
        <v>484</v>
      </c>
      <c r="L210" s="548" t="s">
        <v>45</v>
      </c>
      <c r="M210" s="497"/>
      <c r="N210" s="498"/>
    </row>
    <row r="211" spans="1:14" x14ac:dyDescent="0.25">
      <c r="A211" s="195">
        <v>44767</v>
      </c>
      <c r="B211" s="178" t="s">
        <v>463</v>
      </c>
      <c r="C211" s="178" t="s">
        <v>137</v>
      </c>
      <c r="D211" s="204" t="s">
        <v>81</v>
      </c>
      <c r="E211" s="191">
        <v>37000</v>
      </c>
      <c r="F211" s="541">
        <v>3520</v>
      </c>
      <c r="G211" s="334">
        <f t="shared" si="3"/>
        <v>10.511363636363637</v>
      </c>
      <c r="H211" s="551" t="s">
        <v>42</v>
      </c>
      <c r="I211" s="197" t="s">
        <v>18</v>
      </c>
      <c r="J211" s="613" t="s">
        <v>443</v>
      </c>
      <c r="K211" s="764" t="s">
        <v>484</v>
      </c>
      <c r="L211" s="548" t="s">
        <v>45</v>
      </c>
      <c r="M211" s="497"/>
      <c r="N211" s="498"/>
    </row>
    <row r="212" spans="1:14" x14ac:dyDescent="0.25">
      <c r="A212" s="195">
        <v>44767</v>
      </c>
      <c r="B212" s="178" t="s">
        <v>459</v>
      </c>
      <c r="C212" s="178" t="s">
        <v>137</v>
      </c>
      <c r="D212" s="197" t="s">
        <v>81</v>
      </c>
      <c r="E212" s="183">
        <v>24000</v>
      </c>
      <c r="F212" s="541">
        <v>3520</v>
      </c>
      <c r="G212" s="334">
        <f t="shared" si="3"/>
        <v>6.8181818181818183</v>
      </c>
      <c r="H212" s="551" t="s">
        <v>42</v>
      </c>
      <c r="I212" s="197" t="s">
        <v>18</v>
      </c>
      <c r="J212" s="613" t="s">
        <v>443</v>
      </c>
      <c r="K212" s="764" t="s">
        <v>484</v>
      </c>
      <c r="L212" s="548" t="s">
        <v>45</v>
      </c>
      <c r="M212" s="497"/>
      <c r="N212" s="498"/>
    </row>
    <row r="213" spans="1:14" x14ac:dyDescent="0.25">
      <c r="A213" s="533">
        <v>44767</v>
      </c>
      <c r="B213" s="613" t="s">
        <v>141</v>
      </c>
      <c r="C213" s="613" t="s">
        <v>142</v>
      </c>
      <c r="D213" s="551" t="s">
        <v>81</v>
      </c>
      <c r="E213" s="614">
        <v>20000</v>
      </c>
      <c r="F213" s="370">
        <v>3520</v>
      </c>
      <c r="G213" s="334">
        <f t="shared" si="3"/>
        <v>5.6818181818181817</v>
      </c>
      <c r="H213" s="551" t="s">
        <v>156</v>
      </c>
      <c r="I213" s="197" t="s">
        <v>18</v>
      </c>
      <c r="J213" s="613" t="s">
        <v>476</v>
      </c>
      <c r="K213" s="764" t="s">
        <v>484</v>
      </c>
      <c r="L213" s="548" t="s">
        <v>45</v>
      </c>
      <c r="M213" s="497"/>
      <c r="N213" s="498"/>
    </row>
    <row r="214" spans="1:14" x14ac:dyDescent="0.25">
      <c r="A214" s="195">
        <v>44767</v>
      </c>
      <c r="B214" s="196" t="s">
        <v>126</v>
      </c>
      <c r="C214" s="196" t="s">
        <v>127</v>
      </c>
      <c r="D214" s="197" t="s">
        <v>121</v>
      </c>
      <c r="E214" s="191">
        <v>10000</v>
      </c>
      <c r="F214" s="370">
        <v>3520</v>
      </c>
      <c r="G214" s="334">
        <f t="shared" si="3"/>
        <v>2.8409090909090908</v>
      </c>
      <c r="H214" s="551" t="s">
        <v>263</v>
      </c>
      <c r="I214" s="197" t="s">
        <v>18</v>
      </c>
      <c r="J214" s="613" t="s">
        <v>346</v>
      </c>
      <c r="K214" s="764" t="s">
        <v>484</v>
      </c>
      <c r="L214" s="548" t="s">
        <v>45</v>
      </c>
      <c r="M214" s="497"/>
      <c r="N214" s="498"/>
    </row>
    <row r="215" spans="1:14" x14ac:dyDescent="0.25">
      <c r="A215" s="195">
        <v>44767</v>
      </c>
      <c r="B215" s="196" t="s">
        <v>126</v>
      </c>
      <c r="C215" s="196" t="s">
        <v>127</v>
      </c>
      <c r="D215" s="197" t="s">
        <v>121</v>
      </c>
      <c r="E215" s="191">
        <v>10000</v>
      </c>
      <c r="F215" s="370">
        <v>3520</v>
      </c>
      <c r="G215" s="334">
        <f t="shared" si="3"/>
        <v>2.8409090909090908</v>
      </c>
      <c r="H215" s="551" t="s">
        <v>263</v>
      </c>
      <c r="I215" s="197" t="s">
        <v>18</v>
      </c>
      <c r="J215" s="613" t="s">
        <v>346</v>
      </c>
      <c r="K215" s="764" t="s">
        <v>484</v>
      </c>
      <c r="L215" s="548" t="s">
        <v>45</v>
      </c>
      <c r="M215" s="497"/>
      <c r="N215" s="498"/>
    </row>
    <row r="216" spans="1:14" x14ac:dyDescent="0.25">
      <c r="A216" s="195">
        <v>44767</v>
      </c>
      <c r="B216" s="176" t="s">
        <v>126</v>
      </c>
      <c r="C216" s="176" t="s">
        <v>127</v>
      </c>
      <c r="D216" s="188" t="s">
        <v>122</v>
      </c>
      <c r="E216" s="427">
        <v>8000</v>
      </c>
      <c r="F216" s="370">
        <v>3520</v>
      </c>
      <c r="G216" s="334">
        <f t="shared" si="3"/>
        <v>2.2727272727272729</v>
      </c>
      <c r="H216" s="551" t="s">
        <v>124</v>
      </c>
      <c r="I216" s="197" t="s">
        <v>18</v>
      </c>
      <c r="J216" s="454" t="s">
        <v>347</v>
      </c>
      <c r="K216" s="764" t="s">
        <v>484</v>
      </c>
      <c r="L216" s="548" t="s">
        <v>45</v>
      </c>
      <c r="M216" s="497"/>
      <c r="N216" s="498"/>
    </row>
    <row r="217" spans="1:14" x14ac:dyDescent="0.25">
      <c r="A217" s="195">
        <v>44767</v>
      </c>
      <c r="B217" s="176" t="s">
        <v>126</v>
      </c>
      <c r="C217" s="176" t="s">
        <v>127</v>
      </c>
      <c r="D217" s="188" t="s">
        <v>122</v>
      </c>
      <c r="E217" s="427">
        <v>15000</v>
      </c>
      <c r="F217" s="370">
        <v>3520</v>
      </c>
      <c r="G217" s="334">
        <f t="shared" si="3"/>
        <v>4.2613636363636367</v>
      </c>
      <c r="H217" s="551" t="s">
        <v>124</v>
      </c>
      <c r="I217" s="197" t="s">
        <v>18</v>
      </c>
      <c r="J217" s="454" t="s">
        <v>347</v>
      </c>
      <c r="K217" s="764" t="s">
        <v>484</v>
      </c>
      <c r="L217" s="548" t="s">
        <v>45</v>
      </c>
      <c r="M217" s="497"/>
      <c r="N217" s="498"/>
    </row>
    <row r="218" spans="1:14" x14ac:dyDescent="0.25">
      <c r="A218" s="195">
        <v>44767</v>
      </c>
      <c r="B218" s="176" t="s">
        <v>126</v>
      </c>
      <c r="C218" s="176" t="s">
        <v>127</v>
      </c>
      <c r="D218" s="188" t="s">
        <v>122</v>
      </c>
      <c r="E218" s="427">
        <v>15000</v>
      </c>
      <c r="F218" s="370">
        <v>3520</v>
      </c>
      <c r="G218" s="334">
        <f t="shared" si="3"/>
        <v>4.2613636363636367</v>
      </c>
      <c r="H218" s="551" t="s">
        <v>124</v>
      </c>
      <c r="I218" s="197" t="s">
        <v>18</v>
      </c>
      <c r="J218" s="454" t="s">
        <v>347</v>
      </c>
      <c r="K218" s="764" t="s">
        <v>484</v>
      </c>
      <c r="L218" s="548" t="s">
        <v>45</v>
      </c>
      <c r="M218" s="497"/>
      <c r="N218" s="498"/>
    </row>
    <row r="219" spans="1:14" x14ac:dyDescent="0.25">
      <c r="A219" s="195">
        <v>44767</v>
      </c>
      <c r="B219" s="176" t="s">
        <v>126</v>
      </c>
      <c r="C219" s="176" t="s">
        <v>127</v>
      </c>
      <c r="D219" s="188" t="s">
        <v>122</v>
      </c>
      <c r="E219" s="427">
        <v>5000</v>
      </c>
      <c r="F219" s="370">
        <v>3520</v>
      </c>
      <c r="G219" s="334">
        <f t="shared" si="3"/>
        <v>1.4204545454545454</v>
      </c>
      <c r="H219" s="551" t="s">
        <v>124</v>
      </c>
      <c r="I219" s="197" t="s">
        <v>18</v>
      </c>
      <c r="J219" s="454" t="s">
        <v>347</v>
      </c>
      <c r="K219" s="764" t="s">
        <v>484</v>
      </c>
      <c r="L219" s="548" t="s">
        <v>45</v>
      </c>
      <c r="M219" s="497"/>
      <c r="N219" s="498"/>
    </row>
    <row r="220" spans="1:14" x14ac:dyDescent="0.25">
      <c r="A220" s="195">
        <v>44767</v>
      </c>
      <c r="B220" s="176" t="s">
        <v>126</v>
      </c>
      <c r="C220" s="176" t="s">
        <v>127</v>
      </c>
      <c r="D220" s="188" t="s">
        <v>122</v>
      </c>
      <c r="E220" s="427">
        <v>10000</v>
      </c>
      <c r="F220" s="370">
        <v>3520</v>
      </c>
      <c r="G220" s="334">
        <f t="shared" si="3"/>
        <v>2.8409090909090908</v>
      </c>
      <c r="H220" s="551" t="s">
        <v>124</v>
      </c>
      <c r="I220" s="197" t="s">
        <v>18</v>
      </c>
      <c r="J220" s="454" t="s">
        <v>347</v>
      </c>
      <c r="K220" s="764" t="s">
        <v>484</v>
      </c>
      <c r="L220" s="548" t="s">
        <v>45</v>
      </c>
      <c r="M220" s="497"/>
      <c r="N220" s="498"/>
    </row>
    <row r="221" spans="1:14" x14ac:dyDescent="0.25">
      <c r="A221" s="195">
        <v>44767</v>
      </c>
      <c r="B221" s="176" t="s">
        <v>125</v>
      </c>
      <c r="C221" s="176" t="s">
        <v>125</v>
      </c>
      <c r="D221" s="188" t="s">
        <v>122</v>
      </c>
      <c r="E221" s="427">
        <v>10000</v>
      </c>
      <c r="F221" s="370">
        <v>3520</v>
      </c>
      <c r="G221" s="334">
        <f t="shared" si="3"/>
        <v>2.8409090909090908</v>
      </c>
      <c r="H221" s="551" t="s">
        <v>124</v>
      </c>
      <c r="I221" s="197" t="s">
        <v>18</v>
      </c>
      <c r="J221" s="454" t="s">
        <v>347</v>
      </c>
      <c r="K221" s="764" t="s">
        <v>484</v>
      </c>
      <c r="L221" s="548" t="s">
        <v>45</v>
      </c>
      <c r="M221" s="497"/>
      <c r="N221" s="498"/>
    </row>
    <row r="222" spans="1:14" x14ac:dyDescent="0.25">
      <c r="A222" s="195">
        <v>44767</v>
      </c>
      <c r="B222" s="176" t="s">
        <v>126</v>
      </c>
      <c r="C222" s="176" t="s">
        <v>127</v>
      </c>
      <c r="D222" s="188" t="s">
        <v>122</v>
      </c>
      <c r="E222" s="427">
        <v>20000</v>
      </c>
      <c r="F222" s="370">
        <v>3520</v>
      </c>
      <c r="G222" s="334">
        <f t="shared" si="3"/>
        <v>5.6818181818181817</v>
      </c>
      <c r="H222" s="551" t="s">
        <v>124</v>
      </c>
      <c r="I222" s="197" t="s">
        <v>18</v>
      </c>
      <c r="J222" s="454" t="s">
        <v>350</v>
      </c>
      <c r="K222" s="764" t="s">
        <v>484</v>
      </c>
      <c r="L222" s="548" t="s">
        <v>45</v>
      </c>
      <c r="M222" s="497"/>
      <c r="N222" s="498"/>
    </row>
    <row r="223" spans="1:14" x14ac:dyDescent="0.25">
      <c r="A223" s="195">
        <v>44767</v>
      </c>
      <c r="B223" s="176" t="s">
        <v>126</v>
      </c>
      <c r="C223" s="176" t="s">
        <v>127</v>
      </c>
      <c r="D223" s="188" t="s">
        <v>122</v>
      </c>
      <c r="E223" s="427">
        <v>20000</v>
      </c>
      <c r="F223" s="370">
        <v>3520</v>
      </c>
      <c r="G223" s="334">
        <f t="shared" si="3"/>
        <v>5.6818181818181817</v>
      </c>
      <c r="H223" s="551" t="s">
        <v>124</v>
      </c>
      <c r="I223" s="197" t="s">
        <v>18</v>
      </c>
      <c r="J223" s="454" t="s">
        <v>350</v>
      </c>
      <c r="K223" s="764" t="s">
        <v>484</v>
      </c>
      <c r="L223" s="548" t="s">
        <v>45</v>
      </c>
      <c r="M223" s="497"/>
      <c r="N223" s="498"/>
    </row>
    <row r="224" spans="1:14" x14ac:dyDescent="0.25">
      <c r="A224" s="195">
        <v>44767</v>
      </c>
      <c r="B224" s="176" t="s">
        <v>126</v>
      </c>
      <c r="C224" s="176" t="s">
        <v>127</v>
      </c>
      <c r="D224" s="188" t="s">
        <v>122</v>
      </c>
      <c r="E224" s="427">
        <v>10000</v>
      </c>
      <c r="F224" s="370">
        <v>3520</v>
      </c>
      <c r="G224" s="334">
        <f t="shared" si="3"/>
        <v>2.8409090909090908</v>
      </c>
      <c r="H224" s="551" t="s">
        <v>124</v>
      </c>
      <c r="I224" s="197" t="s">
        <v>18</v>
      </c>
      <c r="J224" s="454" t="s">
        <v>350</v>
      </c>
      <c r="K224" s="764" t="s">
        <v>484</v>
      </c>
      <c r="L224" s="548" t="s">
        <v>45</v>
      </c>
      <c r="M224" s="497"/>
      <c r="N224" s="498"/>
    </row>
    <row r="225" spans="1:14" x14ac:dyDescent="0.25">
      <c r="A225" s="195">
        <v>44767</v>
      </c>
      <c r="B225" s="206" t="s">
        <v>126</v>
      </c>
      <c r="C225" s="206" t="s">
        <v>127</v>
      </c>
      <c r="D225" s="537" t="s">
        <v>14</v>
      </c>
      <c r="E225" s="532">
        <v>6000</v>
      </c>
      <c r="F225" s="370">
        <v>3520</v>
      </c>
      <c r="G225" s="334">
        <f t="shared" ref="G225:G288" si="4">E225/F225</f>
        <v>1.7045454545454546</v>
      </c>
      <c r="H225" s="551" t="s">
        <v>42</v>
      </c>
      <c r="I225" s="197" t="s">
        <v>18</v>
      </c>
      <c r="J225" s="454" t="s">
        <v>354</v>
      </c>
      <c r="K225" s="764" t="s">
        <v>484</v>
      </c>
      <c r="L225" s="548" t="s">
        <v>45</v>
      </c>
      <c r="M225" s="497"/>
      <c r="N225" s="498"/>
    </row>
    <row r="226" spans="1:14" x14ac:dyDescent="0.25">
      <c r="A226" s="195">
        <v>44767</v>
      </c>
      <c r="B226" s="206" t="s">
        <v>126</v>
      </c>
      <c r="C226" s="206" t="s">
        <v>127</v>
      </c>
      <c r="D226" s="537" t="s">
        <v>14</v>
      </c>
      <c r="E226" s="183">
        <v>4000</v>
      </c>
      <c r="F226" s="370">
        <v>3520</v>
      </c>
      <c r="G226" s="334">
        <f t="shared" si="4"/>
        <v>1.1363636363636365</v>
      </c>
      <c r="H226" s="551" t="s">
        <v>42</v>
      </c>
      <c r="I226" s="197" t="s">
        <v>18</v>
      </c>
      <c r="J226" s="454" t="s">
        <v>354</v>
      </c>
      <c r="K226" s="764" t="s">
        <v>484</v>
      </c>
      <c r="L226" s="548" t="s">
        <v>45</v>
      </c>
      <c r="M226" s="497"/>
      <c r="N226" s="498"/>
    </row>
    <row r="227" spans="1:14" x14ac:dyDescent="0.25">
      <c r="A227" s="195">
        <v>44767</v>
      </c>
      <c r="B227" s="206" t="s">
        <v>126</v>
      </c>
      <c r="C227" s="206" t="s">
        <v>127</v>
      </c>
      <c r="D227" s="537" t="s">
        <v>14</v>
      </c>
      <c r="E227" s="183">
        <v>2000</v>
      </c>
      <c r="F227" s="370">
        <v>3520</v>
      </c>
      <c r="G227" s="334">
        <f t="shared" si="4"/>
        <v>0.56818181818181823</v>
      </c>
      <c r="H227" s="551" t="s">
        <v>42</v>
      </c>
      <c r="I227" s="197" t="s">
        <v>18</v>
      </c>
      <c r="J227" s="454" t="s">
        <v>354</v>
      </c>
      <c r="K227" s="764" t="s">
        <v>484</v>
      </c>
      <c r="L227" s="548" t="s">
        <v>45</v>
      </c>
      <c r="M227" s="497"/>
      <c r="N227" s="498"/>
    </row>
    <row r="228" spans="1:14" x14ac:dyDescent="0.25">
      <c r="A228" s="195">
        <v>44767</v>
      </c>
      <c r="B228" s="206" t="s">
        <v>126</v>
      </c>
      <c r="C228" s="206" t="s">
        <v>127</v>
      </c>
      <c r="D228" s="537" t="s">
        <v>14</v>
      </c>
      <c r="E228" s="183">
        <v>4000</v>
      </c>
      <c r="F228" s="370">
        <v>3520</v>
      </c>
      <c r="G228" s="334">
        <f t="shared" si="4"/>
        <v>1.1363636363636365</v>
      </c>
      <c r="H228" s="551" t="s">
        <v>42</v>
      </c>
      <c r="I228" s="197" t="s">
        <v>18</v>
      </c>
      <c r="J228" s="454" t="s">
        <v>354</v>
      </c>
      <c r="K228" s="764" t="s">
        <v>484</v>
      </c>
      <c r="L228" s="548" t="s">
        <v>45</v>
      </c>
      <c r="M228" s="497"/>
      <c r="N228" s="498"/>
    </row>
    <row r="229" spans="1:14" x14ac:dyDescent="0.25">
      <c r="A229" s="533">
        <v>44767</v>
      </c>
      <c r="B229" s="613" t="s">
        <v>366</v>
      </c>
      <c r="C229" s="613" t="s">
        <v>302</v>
      </c>
      <c r="D229" s="551" t="s">
        <v>14</v>
      </c>
      <c r="E229" s="614">
        <v>2935000</v>
      </c>
      <c r="F229" s="370">
        <v>3520</v>
      </c>
      <c r="G229" s="334">
        <f t="shared" si="4"/>
        <v>833.80681818181813</v>
      </c>
      <c r="H229" s="551" t="s">
        <v>156</v>
      </c>
      <c r="I229" s="197" t="s">
        <v>18</v>
      </c>
      <c r="J229" s="613" t="s">
        <v>442</v>
      </c>
      <c r="K229" s="764" t="s">
        <v>64</v>
      </c>
      <c r="L229" s="548" t="s">
        <v>45</v>
      </c>
      <c r="M229" s="497"/>
      <c r="N229" s="498"/>
    </row>
    <row r="230" spans="1:14" x14ac:dyDescent="0.25">
      <c r="A230" s="533">
        <v>44767</v>
      </c>
      <c r="B230" s="613" t="s">
        <v>155</v>
      </c>
      <c r="C230" s="613" t="s">
        <v>142</v>
      </c>
      <c r="D230" s="551" t="s">
        <v>81</v>
      </c>
      <c r="E230" s="614">
        <v>2600</v>
      </c>
      <c r="F230" s="370">
        <v>3520</v>
      </c>
      <c r="G230" s="334">
        <f t="shared" si="4"/>
        <v>0.73863636363636365</v>
      </c>
      <c r="H230" s="551" t="s">
        <v>156</v>
      </c>
      <c r="I230" s="197" t="s">
        <v>18</v>
      </c>
      <c r="J230" s="613" t="s">
        <v>477</v>
      </c>
      <c r="K230" s="764" t="s">
        <v>484</v>
      </c>
      <c r="L230" s="548" t="s">
        <v>45</v>
      </c>
      <c r="M230" s="497"/>
      <c r="N230" s="498"/>
    </row>
    <row r="231" spans="1:14" x14ac:dyDescent="0.25">
      <c r="A231" s="195">
        <v>44768</v>
      </c>
      <c r="B231" s="196" t="s">
        <v>126</v>
      </c>
      <c r="C231" s="196" t="s">
        <v>127</v>
      </c>
      <c r="D231" s="197" t="s">
        <v>121</v>
      </c>
      <c r="E231" s="191">
        <v>10000</v>
      </c>
      <c r="F231" s="370">
        <v>3520</v>
      </c>
      <c r="G231" s="334">
        <f t="shared" si="4"/>
        <v>2.8409090909090908</v>
      </c>
      <c r="H231" s="551" t="s">
        <v>263</v>
      </c>
      <c r="I231" s="197" t="s">
        <v>18</v>
      </c>
      <c r="J231" s="454" t="s">
        <v>368</v>
      </c>
      <c r="K231" s="764" t="s">
        <v>484</v>
      </c>
      <c r="L231" s="548" t="s">
        <v>45</v>
      </c>
      <c r="M231" s="497"/>
      <c r="N231" s="498"/>
    </row>
    <row r="232" spans="1:14" x14ac:dyDescent="0.25">
      <c r="A232" s="195">
        <v>44768</v>
      </c>
      <c r="B232" s="196" t="s">
        <v>126</v>
      </c>
      <c r="C232" s="196" t="s">
        <v>127</v>
      </c>
      <c r="D232" s="197" t="s">
        <v>121</v>
      </c>
      <c r="E232" s="202">
        <v>10000</v>
      </c>
      <c r="F232" s="370">
        <v>3520</v>
      </c>
      <c r="G232" s="334">
        <f t="shared" si="4"/>
        <v>2.8409090909090908</v>
      </c>
      <c r="H232" s="551" t="s">
        <v>263</v>
      </c>
      <c r="I232" s="197" t="s">
        <v>18</v>
      </c>
      <c r="J232" s="454" t="s">
        <v>368</v>
      </c>
      <c r="K232" s="764" t="s">
        <v>64</v>
      </c>
      <c r="L232" s="548" t="s">
        <v>45</v>
      </c>
      <c r="M232" s="497"/>
      <c r="N232" s="498"/>
    </row>
    <row r="233" spans="1:14" x14ac:dyDescent="0.25">
      <c r="A233" s="195">
        <v>44768</v>
      </c>
      <c r="B233" s="196" t="s">
        <v>126</v>
      </c>
      <c r="C233" s="196" t="s">
        <v>127</v>
      </c>
      <c r="D233" s="197" t="s">
        <v>121</v>
      </c>
      <c r="E233" s="183">
        <v>8000</v>
      </c>
      <c r="F233" s="370">
        <v>3520</v>
      </c>
      <c r="G233" s="334">
        <f t="shared" si="4"/>
        <v>2.2727272727272729</v>
      </c>
      <c r="H233" s="551" t="s">
        <v>263</v>
      </c>
      <c r="I233" s="197" t="s">
        <v>18</v>
      </c>
      <c r="J233" s="454" t="s">
        <v>368</v>
      </c>
      <c r="K233" s="764" t="s">
        <v>64</v>
      </c>
      <c r="L233" s="548" t="s">
        <v>45</v>
      </c>
      <c r="M233" s="497"/>
      <c r="N233" s="498"/>
    </row>
    <row r="234" spans="1:14" x14ac:dyDescent="0.25">
      <c r="A234" s="195">
        <v>44768</v>
      </c>
      <c r="B234" s="196" t="s">
        <v>126</v>
      </c>
      <c r="C234" s="196" t="s">
        <v>127</v>
      </c>
      <c r="D234" s="197" t="s">
        <v>121</v>
      </c>
      <c r="E234" s="191">
        <v>7000</v>
      </c>
      <c r="F234" s="370">
        <v>3520</v>
      </c>
      <c r="G234" s="334">
        <f t="shared" si="4"/>
        <v>1.9886363636363635</v>
      </c>
      <c r="H234" s="551" t="s">
        <v>263</v>
      </c>
      <c r="I234" s="197" t="s">
        <v>18</v>
      </c>
      <c r="J234" s="454" t="s">
        <v>368</v>
      </c>
      <c r="K234" s="764" t="s">
        <v>64</v>
      </c>
      <c r="L234" s="548" t="s">
        <v>45</v>
      </c>
      <c r="M234" s="497"/>
      <c r="N234" s="498"/>
    </row>
    <row r="235" spans="1:14" x14ac:dyDescent="0.25">
      <c r="A235" s="195">
        <v>44768</v>
      </c>
      <c r="B235" s="196" t="s">
        <v>126</v>
      </c>
      <c r="C235" s="196" t="s">
        <v>127</v>
      </c>
      <c r="D235" s="197" t="s">
        <v>121</v>
      </c>
      <c r="E235" s="191">
        <v>10000</v>
      </c>
      <c r="F235" s="370">
        <v>3520</v>
      </c>
      <c r="G235" s="334">
        <f t="shared" si="4"/>
        <v>2.8409090909090908</v>
      </c>
      <c r="H235" s="551" t="s">
        <v>263</v>
      </c>
      <c r="I235" s="197" t="s">
        <v>18</v>
      </c>
      <c r="J235" s="454" t="s">
        <v>368</v>
      </c>
      <c r="K235" s="764" t="s">
        <v>64</v>
      </c>
      <c r="L235" s="548" t="s">
        <v>45</v>
      </c>
      <c r="M235" s="497"/>
      <c r="N235" s="498"/>
    </row>
    <row r="236" spans="1:14" x14ac:dyDescent="0.25">
      <c r="A236" s="195">
        <v>44768</v>
      </c>
      <c r="B236" s="178" t="s">
        <v>126</v>
      </c>
      <c r="C236" s="178" t="s">
        <v>127</v>
      </c>
      <c r="D236" s="204" t="s">
        <v>121</v>
      </c>
      <c r="E236" s="191">
        <v>8000</v>
      </c>
      <c r="F236" s="370">
        <v>3520</v>
      </c>
      <c r="G236" s="334">
        <f t="shared" si="4"/>
        <v>2.2727272727272729</v>
      </c>
      <c r="H236" s="551" t="s">
        <v>123</v>
      </c>
      <c r="I236" s="197" t="s">
        <v>18</v>
      </c>
      <c r="J236" s="613" t="s">
        <v>370</v>
      </c>
      <c r="K236" s="764" t="s">
        <v>64</v>
      </c>
      <c r="L236" s="548" t="s">
        <v>45</v>
      </c>
      <c r="M236" s="497"/>
      <c r="N236" s="498"/>
    </row>
    <row r="237" spans="1:14" x14ac:dyDescent="0.25">
      <c r="A237" s="195">
        <v>44768</v>
      </c>
      <c r="B237" s="178" t="s">
        <v>126</v>
      </c>
      <c r="C237" s="178" t="s">
        <v>127</v>
      </c>
      <c r="D237" s="204" t="s">
        <v>121</v>
      </c>
      <c r="E237" s="183">
        <v>6000</v>
      </c>
      <c r="F237" s="370">
        <v>3520</v>
      </c>
      <c r="G237" s="334">
        <f t="shared" si="4"/>
        <v>1.7045454545454546</v>
      </c>
      <c r="H237" s="551" t="s">
        <v>123</v>
      </c>
      <c r="I237" s="197" t="s">
        <v>18</v>
      </c>
      <c r="J237" s="613" t="s">
        <v>370</v>
      </c>
      <c r="K237" s="764" t="s">
        <v>484</v>
      </c>
      <c r="L237" s="548" t="s">
        <v>45</v>
      </c>
      <c r="M237" s="497"/>
      <c r="N237" s="498"/>
    </row>
    <row r="238" spans="1:14" x14ac:dyDescent="0.25">
      <c r="A238" s="195">
        <v>44768</v>
      </c>
      <c r="B238" s="178" t="s">
        <v>126</v>
      </c>
      <c r="C238" s="178" t="s">
        <v>127</v>
      </c>
      <c r="D238" s="204" t="s">
        <v>121</v>
      </c>
      <c r="E238" s="183">
        <v>6000</v>
      </c>
      <c r="F238" s="370">
        <v>3520</v>
      </c>
      <c r="G238" s="334">
        <f t="shared" si="4"/>
        <v>1.7045454545454546</v>
      </c>
      <c r="H238" s="551" t="s">
        <v>123</v>
      </c>
      <c r="I238" s="197" t="s">
        <v>18</v>
      </c>
      <c r="J238" s="613" t="s">
        <v>370</v>
      </c>
      <c r="K238" s="764" t="s">
        <v>484</v>
      </c>
      <c r="L238" s="548" t="s">
        <v>45</v>
      </c>
      <c r="M238" s="497"/>
      <c r="N238" s="498"/>
    </row>
    <row r="239" spans="1:14" x14ac:dyDescent="0.25">
      <c r="A239" s="195">
        <v>44768</v>
      </c>
      <c r="B239" s="176" t="s">
        <v>126</v>
      </c>
      <c r="C239" s="176" t="s">
        <v>127</v>
      </c>
      <c r="D239" s="188" t="s">
        <v>122</v>
      </c>
      <c r="E239" s="427">
        <v>8000</v>
      </c>
      <c r="F239" s="370">
        <v>3520</v>
      </c>
      <c r="G239" s="334">
        <f t="shared" si="4"/>
        <v>2.2727272727272729</v>
      </c>
      <c r="H239" s="551" t="s">
        <v>124</v>
      </c>
      <c r="I239" s="197" t="s">
        <v>18</v>
      </c>
      <c r="J239" s="454" t="s">
        <v>374</v>
      </c>
      <c r="K239" s="764" t="s">
        <v>484</v>
      </c>
      <c r="L239" s="548" t="s">
        <v>45</v>
      </c>
      <c r="M239" s="497"/>
      <c r="N239" s="498"/>
    </row>
    <row r="240" spans="1:14" x14ac:dyDescent="0.25">
      <c r="A240" s="195">
        <v>44768</v>
      </c>
      <c r="B240" s="176" t="s">
        <v>126</v>
      </c>
      <c r="C240" s="176" t="s">
        <v>127</v>
      </c>
      <c r="D240" s="188" t="s">
        <v>122</v>
      </c>
      <c r="E240" s="427">
        <v>15000</v>
      </c>
      <c r="F240" s="370">
        <v>3520</v>
      </c>
      <c r="G240" s="334">
        <f t="shared" si="4"/>
        <v>4.2613636363636367</v>
      </c>
      <c r="H240" s="551" t="s">
        <v>124</v>
      </c>
      <c r="I240" s="197" t="s">
        <v>18</v>
      </c>
      <c r="J240" s="454" t="s">
        <v>374</v>
      </c>
      <c r="K240" s="764" t="s">
        <v>484</v>
      </c>
      <c r="L240" s="548" t="s">
        <v>45</v>
      </c>
      <c r="M240" s="497"/>
      <c r="N240" s="498"/>
    </row>
    <row r="241" spans="1:14" x14ac:dyDescent="0.25">
      <c r="A241" s="195">
        <v>44768</v>
      </c>
      <c r="B241" s="176" t="s">
        <v>126</v>
      </c>
      <c r="C241" s="176" t="s">
        <v>127</v>
      </c>
      <c r="D241" s="188" t="s">
        <v>122</v>
      </c>
      <c r="E241" s="427">
        <v>15000</v>
      </c>
      <c r="F241" s="370">
        <v>3520</v>
      </c>
      <c r="G241" s="334">
        <f t="shared" si="4"/>
        <v>4.2613636363636367</v>
      </c>
      <c r="H241" s="551" t="s">
        <v>124</v>
      </c>
      <c r="I241" s="197" t="s">
        <v>18</v>
      </c>
      <c r="J241" s="454" t="s">
        <v>374</v>
      </c>
      <c r="K241" s="764" t="s">
        <v>484</v>
      </c>
      <c r="L241" s="548" t="s">
        <v>45</v>
      </c>
      <c r="M241" s="497"/>
      <c r="N241" s="498"/>
    </row>
    <row r="242" spans="1:14" x14ac:dyDescent="0.25">
      <c r="A242" s="195">
        <v>44768</v>
      </c>
      <c r="B242" s="176" t="s">
        <v>126</v>
      </c>
      <c r="C242" s="176" t="s">
        <v>127</v>
      </c>
      <c r="D242" s="188" t="s">
        <v>122</v>
      </c>
      <c r="E242" s="427">
        <v>3000</v>
      </c>
      <c r="F242" s="370">
        <v>3520</v>
      </c>
      <c r="G242" s="334">
        <f t="shared" si="4"/>
        <v>0.85227272727272729</v>
      </c>
      <c r="H242" s="551" t="s">
        <v>124</v>
      </c>
      <c r="I242" s="197" t="s">
        <v>18</v>
      </c>
      <c r="J242" s="454" t="s">
        <v>374</v>
      </c>
      <c r="K242" s="764" t="s">
        <v>484</v>
      </c>
      <c r="L242" s="548" t="s">
        <v>45</v>
      </c>
      <c r="M242" s="497"/>
      <c r="N242" s="498"/>
    </row>
    <row r="243" spans="1:14" x14ac:dyDescent="0.25">
      <c r="A243" s="195">
        <v>44768</v>
      </c>
      <c r="B243" s="176" t="s">
        <v>126</v>
      </c>
      <c r="C243" s="176" t="s">
        <v>127</v>
      </c>
      <c r="D243" s="188" t="s">
        <v>122</v>
      </c>
      <c r="E243" s="427">
        <v>8000</v>
      </c>
      <c r="F243" s="370">
        <v>3520</v>
      </c>
      <c r="G243" s="334">
        <f t="shared" si="4"/>
        <v>2.2727272727272729</v>
      </c>
      <c r="H243" s="551" t="s">
        <v>124</v>
      </c>
      <c r="I243" s="197" t="s">
        <v>18</v>
      </c>
      <c r="J243" s="454" t="s">
        <v>374</v>
      </c>
      <c r="K243" s="764" t="s">
        <v>484</v>
      </c>
      <c r="L243" s="548" t="s">
        <v>45</v>
      </c>
      <c r="M243" s="497"/>
      <c r="N243" s="498"/>
    </row>
    <row r="244" spans="1:14" x14ac:dyDescent="0.25">
      <c r="A244" s="195">
        <v>44768</v>
      </c>
      <c r="B244" s="176" t="s">
        <v>125</v>
      </c>
      <c r="C244" s="176" t="s">
        <v>125</v>
      </c>
      <c r="D244" s="188" t="s">
        <v>122</v>
      </c>
      <c r="E244" s="427">
        <v>5000</v>
      </c>
      <c r="F244" s="370">
        <v>3520</v>
      </c>
      <c r="G244" s="334">
        <f t="shared" si="4"/>
        <v>1.4204545454545454</v>
      </c>
      <c r="H244" s="551" t="s">
        <v>124</v>
      </c>
      <c r="I244" s="197" t="s">
        <v>18</v>
      </c>
      <c r="J244" s="454" t="s">
        <v>374</v>
      </c>
      <c r="K244" s="764" t="s">
        <v>484</v>
      </c>
      <c r="L244" s="548" t="s">
        <v>45</v>
      </c>
      <c r="M244" s="497"/>
      <c r="N244" s="498"/>
    </row>
    <row r="245" spans="1:14" x14ac:dyDescent="0.25">
      <c r="A245" s="195">
        <v>44768</v>
      </c>
      <c r="B245" s="176" t="s">
        <v>125</v>
      </c>
      <c r="C245" s="176" t="s">
        <v>125</v>
      </c>
      <c r="D245" s="188" t="s">
        <v>122</v>
      </c>
      <c r="E245" s="427">
        <v>5000</v>
      </c>
      <c r="F245" s="370">
        <v>3520</v>
      </c>
      <c r="G245" s="334">
        <f t="shared" si="4"/>
        <v>1.4204545454545454</v>
      </c>
      <c r="H245" s="551" t="s">
        <v>124</v>
      </c>
      <c r="I245" s="197" t="s">
        <v>18</v>
      </c>
      <c r="J245" s="454" t="s">
        <v>374</v>
      </c>
      <c r="K245" s="764" t="s">
        <v>484</v>
      </c>
      <c r="L245" s="548" t="s">
        <v>45</v>
      </c>
      <c r="M245" s="497"/>
      <c r="N245" s="498"/>
    </row>
    <row r="246" spans="1:14" x14ac:dyDescent="0.25">
      <c r="A246" s="195">
        <v>44768</v>
      </c>
      <c r="B246" s="196" t="s">
        <v>126</v>
      </c>
      <c r="C246" s="196" t="s">
        <v>127</v>
      </c>
      <c r="D246" s="197" t="s">
        <v>122</v>
      </c>
      <c r="E246" s="191">
        <v>20000</v>
      </c>
      <c r="F246" s="370">
        <v>3520</v>
      </c>
      <c r="G246" s="334">
        <f t="shared" si="4"/>
        <v>5.6818181818181817</v>
      </c>
      <c r="H246" s="551" t="s">
        <v>264</v>
      </c>
      <c r="I246" s="197" t="s">
        <v>18</v>
      </c>
      <c r="J246" s="454" t="s">
        <v>382</v>
      </c>
      <c r="K246" s="764" t="s">
        <v>484</v>
      </c>
      <c r="L246" s="548" t="s">
        <v>45</v>
      </c>
      <c r="M246" s="497"/>
      <c r="N246" s="498"/>
    </row>
    <row r="247" spans="1:14" x14ac:dyDescent="0.25">
      <c r="A247" s="195">
        <v>44768</v>
      </c>
      <c r="B247" s="196" t="s">
        <v>126</v>
      </c>
      <c r="C247" s="196" t="s">
        <v>127</v>
      </c>
      <c r="D247" s="197" t="s">
        <v>122</v>
      </c>
      <c r="E247" s="191">
        <v>6000</v>
      </c>
      <c r="F247" s="370">
        <v>3520</v>
      </c>
      <c r="G247" s="334">
        <f t="shared" si="4"/>
        <v>1.7045454545454546</v>
      </c>
      <c r="H247" s="551" t="s">
        <v>264</v>
      </c>
      <c r="I247" s="197" t="s">
        <v>18</v>
      </c>
      <c r="J247" s="454" t="s">
        <v>382</v>
      </c>
      <c r="K247" s="764" t="s">
        <v>484</v>
      </c>
      <c r="L247" s="548" t="s">
        <v>45</v>
      </c>
      <c r="M247" s="497"/>
      <c r="N247" s="498"/>
    </row>
    <row r="248" spans="1:14" x14ac:dyDescent="0.25">
      <c r="A248" s="195">
        <v>44768</v>
      </c>
      <c r="B248" s="196" t="s">
        <v>126</v>
      </c>
      <c r="C248" s="196" t="s">
        <v>127</v>
      </c>
      <c r="D248" s="528" t="s">
        <v>122</v>
      </c>
      <c r="E248" s="191">
        <v>6000</v>
      </c>
      <c r="F248" s="370">
        <v>3520</v>
      </c>
      <c r="G248" s="334">
        <f t="shared" si="4"/>
        <v>1.7045454545454546</v>
      </c>
      <c r="H248" s="551" t="s">
        <v>264</v>
      </c>
      <c r="I248" s="197" t="s">
        <v>18</v>
      </c>
      <c r="J248" s="454" t="s">
        <v>382</v>
      </c>
      <c r="K248" s="764" t="s">
        <v>484</v>
      </c>
      <c r="L248" s="548" t="s">
        <v>45</v>
      </c>
      <c r="M248" s="497"/>
      <c r="N248" s="498"/>
    </row>
    <row r="249" spans="1:14" x14ac:dyDescent="0.25">
      <c r="A249" s="195">
        <v>44768</v>
      </c>
      <c r="B249" s="196" t="s">
        <v>125</v>
      </c>
      <c r="C249" s="196" t="s">
        <v>125</v>
      </c>
      <c r="D249" s="528" t="s">
        <v>122</v>
      </c>
      <c r="E249" s="191">
        <v>4000</v>
      </c>
      <c r="F249" s="370">
        <v>3520</v>
      </c>
      <c r="G249" s="334">
        <f t="shared" si="4"/>
        <v>1.1363636363636365</v>
      </c>
      <c r="H249" s="551" t="s">
        <v>264</v>
      </c>
      <c r="I249" s="197" t="s">
        <v>18</v>
      </c>
      <c r="J249" s="454" t="s">
        <v>382</v>
      </c>
      <c r="K249" s="764" t="s">
        <v>484</v>
      </c>
      <c r="L249" s="548" t="s">
        <v>45</v>
      </c>
      <c r="M249" s="497"/>
      <c r="N249" s="498"/>
    </row>
    <row r="250" spans="1:14" x14ac:dyDescent="0.25">
      <c r="A250" s="195">
        <v>44768</v>
      </c>
      <c r="B250" s="196" t="s">
        <v>125</v>
      </c>
      <c r="C250" s="196" t="s">
        <v>125</v>
      </c>
      <c r="D250" s="528" t="s">
        <v>122</v>
      </c>
      <c r="E250" s="191">
        <v>4000</v>
      </c>
      <c r="F250" s="370">
        <v>3520</v>
      </c>
      <c r="G250" s="334">
        <f t="shared" si="4"/>
        <v>1.1363636363636365</v>
      </c>
      <c r="H250" s="551" t="s">
        <v>264</v>
      </c>
      <c r="I250" s="197" t="s">
        <v>18</v>
      </c>
      <c r="J250" s="454" t="s">
        <v>382</v>
      </c>
      <c r="K250" s="764" t="s">
        <v>484</v>
      </c>
      <c r="L250" s="548" t="s">
        <v>45</v>
      </c>
      <c r="M250" s="497"/>
      <c r="N250" s="498"/>
    </row>
    <row r="251" spans="1:14" x14ac:dyDescent="0.25">
      <c r="A251" s="195">
        <v>44769</v>
      </c>
      <c r="B251" s="196" t="s">
        <v>126</v>
      </c>
      <c r="C251" s="196" t="s">
        <v>127</v>
      </c>
      <c r="D251" s="528" t="s">
        <v>121</v>
      </c>
      <c r="E251" s="191">
        <v>10000</v>
      </c>
      <c r="F251" s="370">
        <v>3520</v>
      </c>
      <c r="G251" s="334">
        <f t="shared" si="4"/>
        <v>2.8409090909090908</v>
      </c>
      <c r="H251" s="551" t="s">
        <v>263</v>
      </c>
      <c r="I251" s="197" t="s">
        <v>18</v>
      </c>
      <c r="J251" s="454" t="s">
        <v>385</v>
      </c>
      <c r="K251" s="764" t="s">
        <v>484</v>
      </c>
      <c r="L251" s="548" t="s">
        <v>45</v>
      </c>
      <c r="M251" s="497"/>
      <c r="N251" s="498"/>
    </row>
    <row r="252" spans="1:14" x14ac:dyDescent="0.25">
      <c r="A252" s="195">
        <v>44769</v>
      </c>
      <c r="B252" s="196" t="s">
        <v>126</v>
      </c>
      <c r="C252" s="196" t="s">
        <v>127</v>
      </c>
      <c r="D252" s="528" t="s">
        <v>121</v>
      </c>
      <c r="E252" s="191">
        <v>10000</v>
      </c>
      <c r="F252" s="370">
        <v>3520</v>
      </c>
      <c r="G252" s="334">
        <f t="shared" si="4"/>
        <v>2.8409090909090908</v>
      </c>
      <c r="H252" s="551" t="s">
        <v>263</v>
      </c>
      <c r="I252" s="197" t="s">
        <v>18</v>
      </c>
      <c r="J252" s="454" t="s">
        <v>385</v>
      </c>
      <c r="K252" s="764" t="s">
        <v>484</v>
      </c>
      <c r="L252" s="548" t="s">
        <v>45</v>
      </c>
      <c r="M252" s="497"/>
      <c r="N252" s="498"/>
    </row>
    <row r="253" spans="1:14" x14ac:dyDescent="0.25">
      <c r="A253" s="195">
        <v>44769</v>
      </c>
      <c r="B253" s="196" t="s">
        <v>126</v>
      </c>
      <c r="C253" s="196" t="s">
        <v>127</v>
      </c>
      <c r="D253" s="528" t="s">
        <v>121</v>
      </c>
      <c r="E253" s="191">
        <v>10000</v>
      </c>
      <c r="F253" s="370">
        <v>3520</v>
      </c>
      <c r="G253" s="334">
        <f t="shared" si="4"/>
        <v>2.8409090909090908</v>
      </c>
      <c r="H253" s="551" t="s">
        <v>263</v>
      </c>
      <c r="I253" s="197" t="s">
        <v>18</v>
      </c>
      <c r="J253" s="454" t="s">
        <v>385</v>
      </c>
      <c r="K253" s="764" t="s">
        <v>484</v>
      </c>
      <c r="L253" s="548" t="s">
        <v>45</v>
      </c>
      <c r="M253" s="497"/>
      <c r="N253" s="498"/>
    </row>
    <row r="254" spans="1:14" x14ac:dyDescent="0.25">
      <c r="A254" s="195">
        <v>44769</v>
      </c>
      <c r="B254" s="196" t="s">
        <v>126</v>
      </c>
      <c r="C254" s="196" t="s">
        <v>127</v>
      </c>
      <c r="D254" s="528" t="s">
        <v>121</v>
      </c>
      <c r="E254" s="191">
        <v>10000</v>
      </c>
      <c r="F254" s="370">
        <v>3520</v>
      </c>
      <c r="G254" s="334">
        <f t="shared" si="4"/>
        <v>2.8409090909090908</v>
      </c>
      <c r="H254" s="551" t="s">
        <v>263</v>
      </c>
      <c r="I254" s="197" t="s">
        <v>18</v>
      </c>
      <c r="J254" s="454" t="s">
        <v>385</v>
      </c>
      <c r="K254" s="764" t="s">
        <v>484</v>
      </c>
      <c r="L254" s="548" t="s">
        <v>45</v>
      </c>
      <c r="M254" s="497"/>
      <c r="N254" s="498"/>
    </row>
    <row r="255" spans="1:14" x14ac:dyDescent="0.25">
      <c r="A255" s="195">
        <v>44769</v>
      </c>
      <c r="B255" s="176" t="s">
        <v>126</v>
      </c>
      <c r="C255" s="176" t="s">
        <v>127</v>
      </c>
      <c r="D255" s="188" t="s">
        <v>122</v>
      </c>
      <c r="E255" s="427">
        <v>8000</v>
      </c>
      <c r="F255" s="370">
        <v>3520</v>
      </c>
      <c r="G255" s="334">
        <f t="shared" si="4"/>
        <v>2.2727272727272729</v>
      </c>
      <c r="H255" s="551" t="s">
        <v>124</v>
      </c>
      <c r="I255" s="197" t="s">
        <v>18</v>
      </c>
      <c r="J255" s="454" t="s">
        <v>388</v>
      </c>
      <c r="K255" s="764" t="s">
        <v>484</v>
      </c>
      <c r="L255" s="548" t="s">
        <v>45</v>
      </c>
      <c r="M255" s="497"/>
      <c r="N255" s="498"/>
    </row>
    <row r="256" spans="1:14" x14ac:dyDescent="0.25">
      <c r="A256" s="195">
        <v>44769</v>
      </c>
      <c r="B256" s="176" t="s">
        <v>126</v>
      </c>
      <c r="C256" s="176" t="s">
        <v>127</v>
      </c>
      <c r="D256" s="188" t="s">
        <v>122</v>
      </c>
      <c r="E256" s="427">
        <v>20000</v>
      </c>
      <c r="F256" s="541">
        <v>3520</v>
      </c>
      <c r="G256" s="610">
        <f t="shared" si="4"/>
        <v>5.6818181818181817</v>
      </c>
      <c r="H256" s="551" t="s">
        <v>124</v>
      </c>
      <c r="I256" s="197" t="s">
        <v>18</v>
      </c>
      <c r="J256" s="454" t="s">
        <v>388</v>
      </c>
      <c r="K256" s="764" t="s">
        <v>484</v>
      </c>
      <c r="L256" s="548" t="s">
        <v>45</v>
      </c>
      <c r="M256" s="497"/>
      <c r="N256" s="498"/>
    </row>
    <row r="257" spans="1:14" x14ac:dyDescent="0.25">
      <c r="A257" s="195">
        <v>44769</v>
      </c>
      <c r="B257" s="176" t="s">
        <v>126</v>
      </c>
      <c r="C257" s="176" t="s">
        <v>127</v>
      </c>
      <c r="D257" s="188" t="s">
        <v>122</v>
      </c>
      <c r="E257" s="427">
        <v>20000</v>
      </c>
      <c r="F257" s="541">
        <v>3520</v>
      </c>
      <c r="G257" s="610">
        <f t="shared" si="4"/>
        <v>5.6818181818181817</v>
      </c>
      <c r="H257" s="551" t="s">
        <v>124</v>
      </c>
      <c r="I257" s="197" t="s">
        <v>18</v>
      </c>
      <c r="J257" s="454" t="s">
        <v>388</v>
      </c>
      <c r="K257" s="764" t="s">
        <v>484</v>
      </c>
      <c r="L257" s="548" t="s">
        <v>45</v>
      </c>
      <c r="M257" s="497"/>
      <c r="N257" s="498"/>
    </row>
    <row r="258" spans="1:14" x14ac:dyDescent="0.25">
      <c r="A258" s="195">
        <v>44769</v>
      </c>
      <c r="B258" s="176" t="s">
        <v>126</v>
      </c>
      <c r="C258" s="176" t="s">
        <v>127</v>
      </c>
      <c r="D258" s="188" t="s">
        <v>122</v>
      </c>
      <c r="E258" s="427">
        <v>7000</v>
      </c>
      <c r="F258" s="541">
        <v>3520</v>
      </c>
      <c r="G258" s="610">
        <f t="shared" si="4"/>
        <v>1.9886363636363635</v>
      </c>
      <c r="H258" s="551" t="s">
        <v>124</v>
      </c>
      <c r="I258" s="197" t="s">
        <v>18</v>
      </c>
      <c r="J258" s="454" t="s">
        <v>388</v>
      </c>
      <c r="K258" s="764" t="s">
        <v>484</v>
      </c>
      <c r="L258" s="548" t="s">
        <v>45</v>
      </c>
      <c r="M258" s="497"/>
      <c r="N258" s="498"/>
    </row>
    <row r="259" spans="1:14" x14ac:dyDescent="0.25">
      <c r="A259" s="195">
        <v>44769</v>
      </c>
      <c r="B259" s="176" t="s">
        <v>126</v>
      </c>
      <c r="C259" s="176" t="s">
        <v>127</v>
      </c>
      <c r="D259" s="188" t="s">
        <v>122</v>
      </c>
      <c r="E259" s="427">
        <v>8000</v>
      </c>
      <c r="F259" s="541">
        <v>3520</v>
      </c>
      <c r="G259" s="610">
        <f t="shared" si="4"/>
        <v>2.2727272727272729</v>
      </c>
      <c r="H259" s="551" t="s">
        <v>124</v>
      </c>
      <c r="I259" s="197" t="s">
        <v>18</v>
      </c>
      <c r="J259" s="454" t="s">
        <v>388</v>
      </c>
      <c r="K259" s="764" t="s">
        <v>484</v>
      </c>
      <c r="L259" s="548" t="s">
        <v>45</v>
      </c>
      <c r="M259" s="497"/>
      <c r="N259" s="498"/>
    </row>
    <row r="260" spans="1:14" x14ac:dyDescent="0.25">
      <c r="A260" s="195">
        <v>44769</v>
      </c>
      <c r="B260" s="176" t="s">
        <v>125</v>
      </c>
      <c r="C260" s="176" t="s">
        <v>125</v>
      </c>
      <c r="D260" s="188" t="s">
        <v>122</v>
      </c>
      <c r="E260" s="427">
        <v>5000</v>
      </c>
      <c r="F260" s="541">
        <v>3520</v>
      </c>
      <c r="G260" s="610">
        <f t="shared" si="4"/>
        <v>1.4204545454545454</v>
      </c>
      <c r="H260" s="551" t="s">
        <v>124</v>
      </c>
      <c r="I260" s="197" t="s">
        <v>18</v>
      </c>
      <c r="J260" s="454" t="s">
        <v>388</v>
      </c>
      <c r="K260" s="764" t="s">
        <v>484</v>
      </c>
      <c r="L260" s="548" t="s">
        <v>45</v>
      </c>
      <c r="M260" s="497"/>
      <c r="N260" s="498"/>
    </row>
    <row r="261" spans="1:14" x14ac:dyDescent="0.25">
      <c r="A261" s="195">
        <v>44769</v>
      </c>
      <c r="B261" s="176" t="s">
        <v>125</v>
      </c>
      <c r="C261" s="176" t="s">
        <v>125</v>
      </c>
      <c r="D261" s="188" t="s">
        <v>122</v>
      </c>
      <c r="E261" s="427">
        <v>5000</v>
      </c>
      <c r="F261" s="541">
        <v>3520</v>
      </c>
      <c r="G261" s="610">
        <f t="shared" si="4"/>
        <v>1.4204545454545454</v>
      </c>
      <c r="H261" s="551" t="s">
        <v>124</v>
      </c>
      <c r="I261" s="197" t="s">
        <v>18</v>
      </c>
      <c r="J261" s="454" t="s">
        <v>388</v>
      </c>
      <c r="K261" s="764" t="s">
        <v>484</v>
      </c>
      <c r="L261" s="548" t="s">
        <v>45</v>
      </c>
      <c r="M261" s="497"/>
      <c r="N261" s="498"/>
    </row>
    <row r="262" spans="1:14" x14ac:dyDescent="0.25">
      <c r="A262" s="195">
        <v>44769</v>
      </c>
      <c r="B262" s="196" t="s">
        <v>126</v>
      </c>
      <c r="C262" s="196" t="s">
        <v>127</v>
      </c>
      <c r="D262" s="528" t="s">
        <v>122</v>
      </c>
      <c r="E262" s="183">
        <v>20000</v>
      </c>
      <c r="F262" s="541">
        <v>3520</v>
      </c>
      <c r="G262" s="610">
        <f t="shared" si="4"/>
        <v>5.6818181818181817</v>
      </c>
      <c r="H262" s="551" t="s">
        <v>264</v>
      </c>
      <c r="I262" s="197" t="s">
        <v>18</v>
      </c>
      <c r="J262" s="454" t="s">
        <v>381</v>
      </c>
      <c r="K262" s="764" t="s">
        <v>484</v>
      </c>
      <c r="L262" s="548" t="s">
        <v>45</v>
      </c>
      <c r="M262" s="497"/>
      <c r="N262" s="498"/>
    </row>
    <row r="263" spans="1:14" x14ac:dyDescent="0.25">
      <c r="A263" s="195">
        <v>44769</v>
      </c>
      <c r="B263" s="206" t="s">
        <v>126</v>
      </c>
      <c r="C263" s="196" t="s">
        <v>127</v>
      </c>
      <c r="D263" s="528" t="s">
        <v>122</v>
      </c>
      <c r="E263" s="532">
        <v>8000</v>
      </c>
      <c r="F263" s="541">
        <v>3520</v>
      </c>
      <c r="G263" s="610">
        <f t="shared" si="4"/>
        <v>2.2727272727272729</v>
      </c>
      <c r="H263" s="551" t="s">
        <v>264</v>
      </c>
      <c r="I263" s="197" t="s">
        <v>18</v>
      </c>
      <c r="J263" s="454" t="s">
        <v>381</v>
      </c>
      <c r="K263" s="764" t="s">
        <v>484</v>
      </c>
      <c r="L263" s="548" t="s">
        <v>45</v>
      </c>
      <c r="M263" s="497"/>
      <c r="N263" s="498"/>
    </row>
    <row r="264" spans="1:14" x14ac:dyDescent="0.25">
      <c r="A264" s="195">
        <v>44769</v>
      </c>
      <c r="B264" s="206" t="s">
        <v>126</v>
      </c>
      <c r="C264" s="196" t="s">
        <v>127</v>
      </c>
      <c r="D264" s="528" t="s">
        <v>122</v>
      </c>
      <c r="E264" s="532">
        <v>8000</v>
      </c>
      <c r="F264" s="541">
        <v>3520</v>
      </c>
      <c r="G264" s="610">
        <f t="shared" si="4"/>
        <v>2.2727272727272729</v>
      </c>
      <c r="H264" s="551" t="s">
        <v>264</v>
      </c>
      <c r="I264" s="197" t="s">
        <v>18</v>
      </c>
      <c r="J264" s="454" t="s">
        <v>381</v>
      </c>
      <c r="K264" s="764" t="s">
        <v>484</v>
      </c>
      <c r="L264" s="548" t="s">
        <v>45</v>
      </c>
      <c r="M264" s="497"/>
      <c r="N264" s="498"/>
    </row>
    <row r="265" spans="1:14" x14ac:dyDescent="0.25">
      <c r="A265" s="195">
        <v>44769</v>
      </c>
      <c r="B265" s="206" t="s">
        <v>126</v>
      </c>
      <c r="C265" s="196" t="s">
        <v>127</v>
      </c>
      <c r="D265" s="528" t="s">
        <v>122</v>
      </c>
      <c r="E265" s="532">
        <v>3000</v>
      </c>
      <c r="F265" s="541">
        <v>3520</v>
      </c>
      <c r="G265" s="610">
        <f t="shared" si="4"/>
        <v>0.85227272727272729</v>
      </c>
      <c r="H265" s="551" t="s">
        <v>264</v>
      </c>
      <c r="I265" s="197" t="s">
        <v>18</v>
      </c>
      <c r="J265" s="454" t="s">
        <v>381</v>
      </c>
      <c r="K265" s="764" t="s">
        <v>484</v>
      </c>
      <c r="L265" s="548" t="s">
        <v>45</v>
      </c>
      <c r="M265" s="497"/>
      <c r="N265" s="498"/>
    </row>
    <row r="266" spans="1:14" x14ac:dyDescent="0.25">
      <c r="A266" s="195">
        <v>44769</v>
      </c>
      <c r="B266" s="206" t="s">
        <v>126</v>
      </c>
      <c r="C266" s="196" t="s">
        <v>127</v>
      </c>
      <c r="D266" s="528" t="s">
        <v>122</v>
      </c>
      <c r="E266" s="183">
        <v>5000</v>
      </c>
      <c r="F266" s="541">
        <v>3520</v>
      </c>
      <c r="G266" s="610">
        <f t="shared" si="4"/>
        <v>1.4204545454545454</v>
      </c>
      <c r="H266" s="551" t="s">
        <v>264</v>
      </c>
      <c r="I266" s="197" t="s">
        <v>18</v>
      </c>
      <c r="J266" s="454" t="s">
        <v>381</v>
      </c>
      <c r="K266" s="764" t="s">
        <v>484</v>
      </c>
      <c r="L266" s="548" t="s">
        <v>45</v>
      </c>
      <c r="M266" s="497"/>
      <c r="N266" s="498"/>
    </row>
    <row r="267" spans="1:14" x14ac:dyDescent="0.25">
      <c r="A267" s="195">
        <v>44769</v>
      </c>
      <c r="B267" s="206" t="s">
        <v>126</v>
      </c>
      <c r="C267" s="196" t="s">
        <v>127</v>
      </c>
      <c r="D267" s="528" t="s">
        <v>122</v>
      </c>
      <c r="E267" s="183">
        <v>10000</v>
      </c>
      <c r="F267" s="541">
        <v>3520</v>
      </c>
      <c r="G267" s="610">
        <f t="shared" si="4"/>
        <v>2.8409090909090908</v>
      </c>
      <c r="H267" s="551" t="s">
        <v>264</v>
      </c>
      <c r="I267" s="197" t="s">
        <v>18</v>
      </c>
      <c r="J267" s="454" t="s">
        <v>381</v>
      </c>
      <c r="K267" s="764" t="s">
        <v>484</v>
      </c>
      <c r="L267" s="548" t="s">
        <v>45</v>
      </c>
      <c r="M267" s="497"/>
      <c r="N267" s="498"/>
    </row>
    <row r="268" spans="1:14" x14ac:dyDescent="0.25">
      <c r="A268" s="195">
        <v>44769</v>
      </c>
      <c r="B268" s="206" t="s">
        <v>125</v>
      </c>
      <c r="C268" s="206" t="s">
        <v>125</v>
      </c>
      <c r="D268" s="528" t="s">
        <v>122</v>
      </c>
      <c r="E268" s="183">
        <v>4000</v>
      </c>
      <c r="F268" s="541">
        <v>3520</v>
      </c>
      <c r="G268" s="610">
        <f t="shared" si="4"/>
        <v>1.1363636363636365</v>
      </c>
      <c r="H268" s="551" t="s">
        <v>264</v>
      </c>
      <c r="I268" s="197" t="s">
        <v>18</v>
      </c>
      <c r="J268" s="454" t="s">
        <v>381</v>
      </c>
      <c r="K268" s="764" t="s">
        <v>484</v>
      </c>
      <c r="L268" s="548" t="s">
        <v>45</v>
      </c>
      <c r="M268" s="497"/>
      <c r="N268" s="498"/>
    </row>
    <row r="269" spans="1:14" x14ac:dyDescent="0.25">
      <c r="A269" s="195">
        <v>44769</v>
      </c>
      <c r="B269" s="206" t="s">
        <v>125</v>
      </c>
      <c r="C269" s="206" t="s">
        <v>125</v>
      </c>
      <c r="D269" s="528" t="s">
        <v>122</v>
      </c>
      <c r="E269" s="183">
        <v>4000</v>
      </c>
      <c r="F269" s="541">
        <v>3520</v>
      </c>
      <c r="G269" s="610">
        <f t="shared" si="4"/>
        <v>1.1363636363636365</v>
      </c>
      <c r="H269" s="551" t="s">
        <v>264</v>
      </c>
      <c r="I269" s="197" t="s">
        <v>18</v>
      </c>
      <c r="J269" s="454" t="s">
        <v>381</v>
      </c>
      <c r="K269" s="764" t="s">
        <v>484</v>
      </c>
      <c r="L269" s="548" t="s">
        <v>45</v>
      </c>
      <c r="M269" s="497"/>
      <c r="N269" s="498"/>
    </row>
    <row r="270" spans="1:14" x14ac:dyDescent="0.25">
      <c r="A270" s="195">
        <v>44769</v>
      </c>
      <c r="B270" s="178" t="s">
        <v>126</v>
      </c>
      <c r="C270" s="178" t="s">
        <v>127</v>
      </c>
      <c r="D270" s="204" t="s">
        <v>121</v>
      </c>
      <c r="E270" s="183">
        <v>7000</v>
      </c>
      <c r="F270" s="541">
        <v>3520</v>
      </c>
      <c r="G270" s="610">
        <f t="shared" si="4"/>
        <v>1.9886363636363635</v>
      </c>
      <c r="H270" s="551" t="s">
        <v>123</v>
      </c>
      <c r="I270" s="197" t="s">
        <v>18</v>
      </c>
      <c r="J270" s="454" t="s">
        <v>398</v>
      </c>
      <c r="K270" s="764" t="s">
        <v>484</v>
      </c>
      <c r="L270" s="548" t="s">
        <v>45</v>
      </c>
      <c r="M270" s="497"/>
      <c r="N270" s="498"/>
    </row>
    <row r="271" spans="1:14" x14ac:dyDescent="0.25">
      <c r="A271" s="195">
        <v>44769</v>
      </c>
      <c r="B271" s="178" t="s">
        <v>126</v>
      </c>
      <c r="C271" s="178" t="s">
        <v>127</v>
      </c>
      <c r="D271" s="204" t="s">
        <v>121</v>
      </c>
      <c r="E271" s="183">
        <v>10000</v>
      </c>
      <c r="F271" s="541">
        <v>3520</v>
      </c>
      <c r="G271" s="610">
        <f t="shared" si="4"/>
        <v>2.8409090909090908</v>
      </c>
      <c r="H271" s="551" t="s">
        <v>123</v>
      </c>
      <c r="I271" s="197" t="s">
        <v>18</v>
      </c>
      <c r="J271" s="454" t="s">
        <v>398</v>
      </c>
      <c r="K271" s="764" t="s">
        <v>484</v>
      </c>
      <c r="L271" s="548" t="s">
        <v>45</v>
      </c>
      <c r="M271" s="497"/>
      <c r="N271" s="498"/>
    </row>
    <row r="272" spans="1:14" x14ac:dyDescent="0.25">
      <c r="A272" s="195">
        <v>44769</v>
      </c>
      <c r="B272" s="178" t="s">
        <v>126</v>
      </c>
      <c r="C272" s="178" t="s">
        <v>127</v>
      </c>
      <c r="D272" s="204" t="s">
        <v>121</v>
      </c>
      <c r="E272" s="183">
        <v>8000</v>
      </c>
      <c r="F272" s="541">
        <v>3520</v>
      </c>
      <c r="G272" s="610">
        <f t="shared" si="4"/>
        <v>2.2727272727272729</v>
      </c>
      <c r="H272" s="551" t="s">
        <v>123</v>
      </c>
      <c r="I272" s="197" t="s">
        <v>18</v>
      </c>
      <c r="J272" s="454" t="s">
        <v>398</v>
      </c>
      <c r="K272" s="764" t="s">
        <v>484</v>
      </c>
      <c r="L272" s="548" t="s">
        <v>45</v>
      </c>
      <c r="M272" s="497"/>
      <c r="N272" s="498"/>
    </row>
    <row r="273" spans="1:14" x14ac:dyDescent="0.25">
      <c r="A273" s="195">
        <v>44770</v>
      </c>
      <c r="B273" s="178" t="s">
        <v>126</v>
      </c>
      <c r="C273" s="178" t="s">
        <v>127</v>
      </c>
      <c r="D273" s="204" t="s">
        <v>121</v>
      </c>
      <c r="E273" s="183">
        <v>8000</v>
      </c>
      <c r="F273" s="541">
        <v>3520</v>
      </c>
      <c r="G273" s="610">
        <f t="shared" si="4"/>
        <v>2.2727272727272729</v>
      </c>
      <c r="H273" s="551" t="s">
        <v>123</v>
      </c>
      <c r="I273" s="197" t="s">
        <v>18</v>
      </c>
      <c r="J273" s="454" t="s">
        <v>401</v>
      </c>
      <c r="K273" s="764" t="s">
        <v>484</v>
      </c>
      <c r="L273" s="548" t="s">
        <v>45</v>
      </c>
      <c r="M273" s="497"/>
      <c r="N273" s="498"/>
    </row>
    <row r="274" spans="1:14" x14ac:dyDescent="0.25">
      <c r="A274" s="195">
        <v>44770</v>
      </c>
      <c r="B274" s="178" t="s">
        <v>126</v>
      </c>
      <c r="C274" s="178" t="s">
        <v>127</v>
      </c>
      <c r="D274" s="204" t="s">
        <v>121</v>
      </c>
      <c r="E274" s="191">
        <v>10000</v>
      </c>
      <c r="F274" s="541">
        <v>3520</v>
      </c>
      <c r="G274" s="610">
        <f t="shared" si="4"/>
        <v>2.8409090909090908</v>
      </c>
      <c r="H274" s="551" t="s">
        <v>123</v>
      </c>
      <c r="I274" s="197" t="s">
        <v>18</v>
      </c>
      <c r="J274" s="454" t="s">
        <v>401</v>
      </c>
      <c r="K274" s="764" t="s">
        <v>484</v>
      </c>
      <c r="L274" s="548" t="s">
        <v>45</v>
      </c>
      <c r="M274" s="497"/>
      <c r="N274" s="498"/>
    </row>
    <row r="275" spans="1:14" x14ac:dyDescent="0.25">
      <c r="A275" s="195">
        <v>44770</v>
      </c>
      <c r="B275" s="178" t="s">
        <v>126</v>
      </c>
      <c r="C275" s="178" t="s">
        <v>127</v>
      </c>
      <c r="D275" s="204" t="s">
        <v>121</v>
      </c>
      <c r="E275" s="191">
        <v>7000</v>
      </c>
      <c r="F275" s="541">
        <v>3520</v>
      </c>
      <c r="G275" s="610">
        <f t="shared" si="4"/>
        <v>1.9886363636363635</v>
      </c>
      <c r="H275" s="551" t="s">
        <v>123</v>
      </c>
      <c r="I275" s="197" t="s">
        <v>18</v>
      </c>
      <c r="J275" s="454" t="s">
        <v>401</v>
      </c>
      <c r="K275" s="764" t="s">
        <v>484</v>
      </c>
      <c r="L275" s="548" t="s">
        <v>45</v>
      </c>
      <c r="M275" s="497"/>
      <c r="N275" s="498"/>
    </row>
    <row r="276" spans="1:14" x14ac:dyDescent="0.25">
      <c r="A276" s="195">
        <v>44770</v>
      </c>
      <c r="B276" s="178" t="s">
        <v>126</v>
      </c>
      <c r="C276" s="178" t="s">
        <v>127</v>
      </c>
      <c r="D276" s="204" t="s">
        <v>121</v>
      </c>
      <c r="E276" s="191">
        <v>10000</v>
      </c>
      <c r="F276" s="541">
        <v>3520</v>
      </c>
      <c r="G276" s="610">
        <f t="shared" si="4"/>
        <v>2.8409090909090908</v>
      </c>
      <c r="H276" s="551" t="s">
        <v>123</v>
      </c>
      <c r="I276" s="197" t="s">
        <v>18</v>
      </c>
      <c r="J276" s="454" t="s">
        <v>401</v>
      </c>
      <c r="K276" s="764" t="s">
        <v>484</v>
      </c>
      <c r="L276" s="548" t="s">
        <v>45</v>
      </c>
      <c r="M276" s="497"/>
      <c r="N276" s="498"/>
    </row>
    <row r="277" spans="1:14" x14ac:dyDescent="0.25">
      <c r="A277" s="195">
        <v>44770</v>
      </c>
      <c r="B277" s="178" t="s">
        <v>126</v>
      </c>
      <c r="C277" s="178" t="s">
        <v>127</v>
      </c>
      <c r="D277" s="204" t="s">
        <v>121</v>
      </c>
      <c r="E277" s="191">
        <v>8000</v>
      </c>
      <c r="F277" s="541">
        <v>3520</v>
      </c>
      <c r="G277" s="610">
        <f t="shared" si="4"/>
        <v>2.2727272727272729</v>
      </c>
      <c r="H277" s="551" t="s">
        <v>123</v>
      </c>
      <c r="I277" s="197" t="s">
        <v>18</v>
      </c>
      <c r="J277" s="454" t="s">
        <v>401</v>
      </c>
      <c r="K277" s="764" t="s">
        <v>484</v>
      </c>
      <c r="L277" s="548" t="s">
        <v>45</v>
      </c>
      <c r="M277" s="497"/>
      <c r="N277" s="498"/>
    </row>
    <row r="278" spans="1:14" x14ac:dyDescent="0.25">
      <c r="A278" s="195">
        <v>44770</v>
      </c>
      <c r="B278" s="196" t="s">
        <v>126</v>
      </c>
      <c r="C278" s="196" t="s">
        <v>127</v>
      </c>
      <c r="D278" s="528" t="s">
        <v>121</v>
      </c>
      <c r="E278" s="183">
        <v>10000</v>
      </c>
      <c r="F278" s="541">
        <v>3520</v>
      </c>
      <c r="G278" s="610">
        <f t="shared" si="4"/>
        <v>2.8409090909090908</v>
      </c>
      <c r="H278" s="551" t="s">
        <v>263</v>
      </c>
      <c r="I278" s="197" t="s">
        <v>18</v>
      </c>
      <c r="J278" s="454" t="s">
        <v>404</v>
      </c>
      <c r="K278" s="764" t="s">
        <v>484</v>
      </c>
      <c r="L278" s="548" t="s">
        <v>45</v>
      </c>
      <c r="M278" s="497"/>
      <c r="N278" s="498"/>
    </row>
    <row r="279" spans="1:14" x14ac:dyDescent="0.25">
      <c r="A279" s="195">
        <v>44770</v>
      </c>
      <c r="B279" s="196" t="s">
        <v>126</v>
      </c>
      <c r="C279" s="196" t="s">
        <v>127</v>
      </c>
      <c r="D279" s="528" t="s">
        <v>121</v>
      </c>
      <c r="E279" s="532">
        <v>10000</v>
      </c>
      <c r="F279" s="541">
        <v>3520</v>
      </c>
      <c r="G279" s="610">
        <f t="shared" si="4"/>
        <v>2.8409090909090908</v>
      </c>
      <c r="H279" s="551" t="s">
        <v>263</v>
      </c>
      <c r="I279" s="197" t="s">
        <v>18</v>
      </c>
      <c r="J279" s="454" t="s">
        <v>404</v>
      </c>
      <c r="K279" s="764" t="s">
        <v>484</v>
      </c>
      <c r="L279" s="548" t="s">
        <v>45</v>
      </c>
      <c r="M279" s="497"/>
      <c r="N279" s="498"/>
    </row>
    <row r="280" spans="1:14" x14ac:dyDescent="0.25">
      <c r="A280" s="195">
        <v>44770</v>
      </c>
      <c r="B280" s="196" t="s">
        <v>126</v>
      </c>
      <c r="C280" s="196" t="s">
        <v>127</v>
      </c>
      <c r="D280" s="528" t="s">
        <v>121</v>
      </c>
      <c r="E280" s="532">
        <v>10000</v>
      </c>
      <c r="F280" s="541">
        <v>3520</v>
      </c>
      <c r="G280" s="610">
        <f t="shared" si="4"/>
        <v>2.8409090909090908</v>
      </c>
      <c r="H280" s="551" t="s">
        <v>263</v>
      </c>
      <c r="I280" s="197" t="s">
        <v>18</v>
      </c>
      <c r="J280" s="454" t="s">
        <v>404</v>
      </c>
      <c r="K280" s="764" t="s">
        <v>484</v>
      </c>
      <c r="L280" s="548" t="s">
        <v>45</v>
      </c>
      <c r="M280" s="497"/>
      <c r="N280" s="498"/>
    </row>
    <row r="281" spans="1:14" x14ac:dyDescent="0.25">
      <c r="A281" s="195">
        <v>44770</v>
      </c>
      <c r="B281" s="196" t="s">
        <v>126</v>
      </c>
      <c r="C281" s="196" t="s">
        <v>127</v>
      </c>
      <c r="D281" s="528" t="s">
        <v>121</v>
      </c>
      <c r="E281" s="532">
        <v>7000</v>
      </c>
      <c r="F281" s="541">
        <v>3520</v>
      </c>
      <c r="G281" s="610">
        <f t="shared" si="4"/>
        <v>1.9886363636363635</v>
      </c>
      <c r="H281" s="551" t="s">
        <v>263</v>
      </c>
      <c r="I281" s="197" t="s">
        <v>18</v>
      </c>
      <c r="J281" s="454" t="s">
        <v>404</v>
      </c>
      <c r="K281" s="764" t="s">
        <v>484</v>
      </c>
      <c r="L281" s="548" t="s">
        <v>45</v>
      </c>
      <c r="M281" s="497"/>
      <c r="N281" s="498"/>
    </row>
    <row r="282" spans="1:14" x14ac:dyDescent="0.25">
      <c r="A282" s="195">
        <v>44770</v>
      </c>
      <c r="B282" s="196" t="s">
        <v>126</v>
      </c>
      <c r="C282" s="196" t="s">
        <v>127</v>
      </c>
      <c r="D282" s="528" t="s">
        <v>121</v>
      </c>
      <c r="E282" s="183">
        <v>10000</v>
      </c>
      <c r="F282" s="541">
        <v>3520</v>
      </c>
      <c r="G282" s="610">
        <f t="shared" si="4"/>
        <v>2.8409090909090908</v>
      </c>
      <c r="H282" s="551" t="s">
        <v>263</v>
      </c>
      <c r="I282" s="197" t="s">
        <v>18</v>
      </c>
      <c r="J282" s="454" t="s">
        <v>404</v>
      </c>
      <c r="K282" s="764" t="s">
        <v>484</v>
      </c>
      <c r="L282" s="548" t="s">
        <v>45</v>
      </c>
      <c r="M282" s="497"/>
      <c r="N282" s="498"/>
    </row>
    <row r="283" spans="1:14" x14ac:dyDescent="0.25">
      <c r="A283" s="181">
        <v>44770</v>
      </c>
      <c r="B283" s="176" t="s">
        <v>126</v>
      </c>
      <c r="C283" s="176" t="s">
        <v>127</v>
      </c>
      <c r="D283" s="176" t="s">
        <v>122</v>
      </c>
      <c r="E283" s="427">
        <v>8000</v>
      </c>
      <c r="F283" s="541">
        <v>3520</v>
      </c>
      <c r="G283" s="610">
        <f t="shared" si="4"/>
        <v>2.2727272727272729</v>
      </c>
      <c r="H283" s="551" t="s">
        <v>124</v>
      </c>
      <c r="I283" s="197" t="s">
        <v>18</v>
      </c>
      <c r="J283" s="454" t="s">
        <v>415</v>
      </c>
      <c r="K283" s="764" t="s">
        <v>484</v>
      </c>
      <c r="L283" s="548" t="s">
        <v>45</v>
      </c>
      <c r="M283" s="497"/>
      <c r="N283" s="498"/>
    </row>
    <row r="284" spans="1:14" x14ac:dyDescent="0.25">
      <c r="A284" s="181">
        <v>44770</v>
      </c>
      <c r="B284" s="176" t="s">
        <v>126</v>
      </c>
      <c r="C284" s="176" t="s">
        <v>127</v>
      </c>
      <c r="D284" s="176" t="s">
        <v>122</v>
      </c>
      <c r="E284" s="427">
        <v>15000</v>
      </c>
      <c r="F284" s="541">
        <v>3520</v>
      </c>
      <c r="G284" s="610">
        <f t="shared" si="4"/>
        <v>4.2613636363636367</v>
      </c>
      <c r="H284" s="551" t="s">
        <v>124</v>
      </c>
      <c r="I284" s="197" t="s">
        <v>18</v>
      </c>
      <c r="J284" s="454" t="s">
        <v>415</v>
      </c>
      <c r="K284" s="764" t="s">
        <v>484</v>
      </c>
      <c r="L284" s="548" t="s">
        <v>45</v>
      </c>
      <c r="M284" s="497"/>
      <c r="N284" s="498"/>
    </row>
    <row r="285" spans="1:14" x14ac:dyDescent="0.25">
      <c r="A285" s="181">
        <v>44770</v>
      </c>
      <c r="B285" s="176" t="s">
        <v>126</v>
      </c>
      <c r="C285" s="176" t="s">
        <v>127</v>
      </c>
      <c r="D285" s="176" t="s">
        <v>122</v>
      </c>
      <c r="E285" s="427">
        <v>15000</v>
      </c>
      <c r="F285" s="541">
        <v>3520</v>
      </c>
      <c r="G285" s="610">
        <f t="shared" si="4"/>
        <v>4.2613636363636367</v>
      </c>
      <c r="H285" s="551" t="s">
        <v>124</v>
      </c>
      <c r="I285" s="197" t="s">
        <v>18</v>
      </c>
      <c r="J285" s="454" t="s">
        <v>415</v>
      </c>
      <c r="K285" s="764" t="s">
        <v>484</v>
      </c>
      <c r="L285" s="548" t="s">
        <v>45</v>
      </c>
      <c r="M285" s="497"/>
      <c r="N285" s="498"/>
    </row>
    <row r="286" spans="1:14" x14ac:dyDescent="0.25">
      <c r="A286" s="181">
        <v>44770</v>
      </c>
      <c r="B286" s="176" t="s">
        <v>126</v>
      </c>
      <c r="C286" s="176" t="s">
        <v>127</v>
      </c>
      <c r="D286" s="176" t="s">
        <v>122</v>
      </c>
      <c r="E286" s="427">
        <v>16000</v>
      </c>
      <c r="F286" s="541">
        <v>3520</v>
      </c>
      <c r="G286" s="610">
        <f t="shared" si="4"/>
        <v>4.5454545454545459</v>
      </c>
      <c r="H286" s="551" t="s">
        <v>124</v>
      </c>
      <c r="I286" s="197" t="s">
        <v>18</v>
      </c>
      <c r="J286" s="454" t="s">
        <v>415</v>
      </c>
      <c r="K286" s="764" t="s">
        <v>484</v>
      </c>
      <c r="L286" s="548" t="s">
        <v>45</v>
      </c>
      <c r="M286" s="497"/>
      <c r="N286" s="498"/>
    </row>
    <row r="287" spans="1:14" x14ac:dyDescent="0.25">
      <c r="A287" s="181">
        <v>44770</v>
      </c>
      <c r="B287" s="176" t="s">
        <v>126</v>
      </c>
      <c r="C287" s="176" t="s">
        <v>127</v>
      </c>
      <c r="D287" s="176" t="s">
        <v>122</v>
      </c>
      <c r="E287" s="427">
        <v>8000</v>
      </c>
      <c r="F287" s="541">
        <v>3520</v>
      </c>
      <c r="G287" s="610">
        <f t="shared" si="4"/>
        <v>2.2727272727272729</v>
      </c>
      <c r="H287" s="551" t="s">
        <v>124</v>
      </c>
      <c r="I287" s="197" t="s">
        <v>18</v>
      </c>
      <c r="J287" s="454" t="s">
        <v>415</v>
      </c>
      <c r="K287" s="764" t="s">
        <v>484</v>
      </c>
      <c r="L287" s="548" t="s">
        <v>45</v>
      </c>
      <c r="M287" s="497"/>
      <c r="N287" s="498"/>
    </row>
    <row r="288" spans="1:14" x14ac:dyDescent="0.25">
      <c r="A288" s="181">
        <v>44770</v>
      </c>
      <c r="B288" s="176" t="s">
        <v>125</v>
      </c>
      <c r="C288" s="176" t="s">
        <v>125</v>
      </c>
      <c r="D288" s="176" t="s">
        <v>122</v>
      </c>
      <c r="E288" s="427">
        <v>5000</v>
      </c>
      <c r="F288" s="541">
        <v>3520</v>
      </c>
      <c r="G288" s="610">
        <f t="shared" si="4"/>
        <v>1.4204545454545454</v>
      </c>
      <c r="H288" s="551" t="s">
        <v>124</v>
      </c>
      <c r="I288" s="197" t="s">
        <v>18</v>
      </c>
      <c r="J288" s="454" t="s">
        <v>415</v>
      </c>
      <c r="K288" s="764" t="s">
        <v>484</v>
      </c>
      <c r="L288" s="548" t="s">
        <v>45</v>
      </c>
      <c r="M288" s="497"/>
      <c r="N288" s="498"/>
    </row>
    <row r="289" spans="1:14" x14ac:dyDescent="0.25">
      <c r="A289" s="181">
        <v>44770</v>
      </c>
      <c r="B289" s="25" t="s">
        <v>125</v>
      </c>
      <c r="C289" s="25" t="s">
        <v>125</v>
      </c>
      <c r="D289" s="176" t="s">
        <v>122</v>
      </c>
      <c r="E289" s="616">
        <v>5000</v>
      </c>
      <c r="F289" s="541">
        <v>3520</v>
      </c>
      <c r="G289" s="610">
        <f t="shared" ref="G289:G334" si="5">E289/F289</f>
        <v>1.4204545454545454</v>
      </c>
      <c r="H289" s="551" t="s">
        <v>124</v>
      </c>
      <c r="I289" s="197" t="s">
        <v>18</v>
      </c>
      <c r="J289" s="454" t="s">
        <v>415</v>
      </c>
      <c r="K289" s="764" t="s">
        <v>484</v>
      </c>
      <c r="L289" s="548" t="s">
        <v>45</v>
      </c>
      <c r="M289" s="497"/>
      <c r="N289" s="498"/>
    </row>
    <row r="290" spans="1:14" x14ac:dyDescent="0.25">
      <c r="A290" s="611">
        <v>44770</v>
      </c>
      <c r="B290" s="538" t="s">
        <v>126</v>
      </c>
      <c r="C290" s="538" t="s">
        <v>127</v>
      </c>
      <c r="D290" s="625" t="s">
        <v>14</v>
      </c>
      <c r="E290" s="532">
        <v>6000</v>
      </c>
      <c r="F290" s="541">
        <v>3520</v>
      </c>
      <c r="G290" s="610">
        <f t="shared" si="5"/>
        <v>1.7045454545454546</v>
      </c>
      <c r="H290" s="551" t="s">
        <v>42</v>
      </c>
      <c r="I290" s="197" t="s">
        <v>18</v>
      </c>
      <c r="J290" s="206" t="s">
        <v>411</v>
      </c>
      <c r="K290" s="548" t="s">
        <v>484</v>
      </c>
      <c r="L290" s="548" t="s">
        <v>45</v>
      </c>
      <c r="M290" s="497"/>
      <c r="N290" s="498"/>
    </row>
    <row r="291" spans="1:14" x14ac:dyDescent="0.25">
      <c r="A291" s="611">
        <v>44770</v>
      </c>
      <c r="B291" s="538" t="s">
        <v>126</v>
      </c>
      <c r="C291" s="538" t="s">
        <v>127</v>
      </c>
      <c r="D291" s="625" t="s">
        <v>14</v>
      </c>
      <c r="E291" s="532">
        <v>7000</v>
      </c>
      <c r="F291" s="541">
        <v>3520</v>
      </c>
      <c r="G291" s="610">
        <f t="shared" si="5"/>
        <v>1.9886363636363635</v>
      </c>
      <c r="H291" s="551" t="s">
        <v>42</v>
      </c>
      <c r="I291" s="197" t="s">
        <v>18</v>
      </c>
      <c r="J291" s="206" t="s">
        <v>411</v>
      </c>
      <c r="K291" s="548" t="s">
        <v>484</v>
      </c>
      <c r="L291" s="548" t="s">
        <v>45</v>
      </c>
      <c r="M291" s="497"/>
      <c r="N291" s="498"/>
    </row>
    <row r="292" spans="1:14" x14ac:dyDescent="0.25">
      <c r="A292" s="611">
        <v>44770</v>
      </c>
      <c r="B292" s="538" t="s">
        <v>126</v>
      </c>
      <c r="C292" s="538" t="s">
        <v>127</v>
      </c>
      <c r="D292" s="625" t="s">
        <v>14</v>
      </c>
      <c r="E292" s="532">
        <v>7000</v>
      </c>
      <c r="F292" s="541">
        <v>3520</v>
      </c>
      <c r="G292" s="610">
        <f t="shared" si="5"/>
        <v>1.9886363636363635</v>
      </c>
      <c r="H292" s="551" t="s">
        <v>42</v>
      </c>
      <c r="I292" s="197" t="s">
        <v>18</v>
      </c>
      <c r="J292" s="206" t="s">
        <v>411</v>
      </c>
      <c r="K292" s="548" t="s">
        <v>484</v>
      </c>
      <c r="L292" s="548" t="s">
        <v>45</v>
      </c>
      <c r="M292" s="497"/>
      <c r="N292" s="498"/>
    </row>
    <row r="293" spans="1:14" ht="16.5" customHeight="1" x14ac:dyDescent="0.25">
      <c r="A293" s="611">
        <v>44770</v>
      </c>
      <c r="B293" s="206" t="s">
        <v>416</v>
      </c>
      <c r="C293" s="206" t="s">
        <v>280</v>
      </c>
      <c r="D293" s="537" t="s">
        <v>14</v>
      </c>
      <c r="E293" s="183">
        <v>9000</v>
      </c>
      <c r="F293" s="541">
        <v>3520</v>
      </c>
      <c r="G293" s="610">
        <f t="shared" si="5"/>
        <v>2.5568181818181817</v>
      </c>
      <c r="H293" s="551" t="s">
        <v>42</v>
      </c>
      <c r="I293" s="197" t="s">
        <v>18</v>
      </c>
      <c r="J293" s="206" t="s">
        <v>411</v>
      </c>
      <c r="K293" s="548" t="s">
        <v>484</v>
      </c>
      <c r="L293" s="548" t="s">
        <v>45</v>
      </c>
      <c r="M293" s="497"/>
      <c r="N293" s="498"/>
    </row>
    <row r="294" spans="1:14" ht="16.5" customHeight="1" x14ac:dyDescent="0.25">
      <c r="A294" s="611">
        <v>44770</v>
      </c>
      <c r="B294" s="538" t="s">
        <v>417</v>
      </c>
      <c r="C294" s="538" t="s">
        <v>280</v>
      </c>
      <c r="D294" s="625" t="s">
        <v>14</v>
      </c>
      <c r="E294" s="532">
        <v>9000</v>
      </c>
      <c r="F294" s="541">
        <v>3520</v>
      </c>
      <c r="G294" s="610">
        <f t="shared" si="5"/>
        <v>2.5568181818181817</v>
      </c>
      <c r="H294" s="551" t="s">
        <v>42</v>
      </c>
      <c r="I294" s="197" t="s">
        <v>18</v>
      </c>
      <c r="J294" s="206" t="s">
        <v>411</v>
      </c>
      <c r="K294" s="548" t="s">
        <v>484</v>
      </c>
      <c r="L294" s="548" t="s">
        <v>45</v>
      </c>
      <c r="M294" s="497"/>
      <c r="N294" s="498"/>
    </row>
    <row r="295" spans="1:14" x14ac:dyDescent="0.25">
      <c r="A295" s="195">
        <v>44770</v>
      </c>
      <c r="B295" s="178" t="s">
        <v>126</v>
      </c>
      <c r="C295" s="178" t="s">
        <v>127</v>
      </c>
      <c r="D295" s="204" t="s">
        <v>122</v>
      </c>
      <c r="E295" s="191">
        <v>20000</v>
      </c>
      <c r="F295" s="541">
        <v>3520</v>
      </c>
      <c r="G295" s="610">
        <f t="shared" si="5"/>
        <v>5.6818181818181817</v>
      </c>
      <c r="H295" s="551" t="s">
        <v>264</v>
      </c>
      <c r="I295" s="197" t="s">
        <v>18</v>
      </c>
      <c r="J295" s="613" t="s">
        <v>419</v>
      </c>
      <c r="K295" s="548" t="s">
        <v>484</v>
      </c>
      <c r="L295" s="548" t="s">
        <v>45</v>
      </c>
      <c r="M295" s="497"/>
      <c r="N295" s="498"/>
    </row>
    <row r="296" spans="1:14" x14ac:dyDescent="0.25">
      <c r="A296" s="195">
        <v>44770</v>
      </c>
      <c r="B296" s="178" t="s">
        <v>126</v>
      </c>
      <c r="C296" s="178" t="s">
        <v>127</v>
      </c>
      <c r="D296" s="204" t="s">
        <v>122</v>
      </c>
      <c r="E296" s="191">
        <v>8000</v>
      </c>
      <c r="F296" s="541">
        <v>3520</v>
      </c>
      <c r="G296" s="610">
        <f t="shared" si="5"/>
        <v>2.2727272727272729</v>
      </c>
      <c r="H296" s="551" t="s">
        <v>264</v>
      </c>
      <c r="I296" s="197" t="s">
        <v>18</v>
      </c>
      <c r="J296" s="613" t="s">
        <v>419</v>
      </c>
      <c r="K296" s="548" t="s">
        <v>484</v>
      </c>
      <c r="L296" s="548" t="s">
        <v>45</v>
      </c>
      <c r="M296" s="497"/>
      <c r="N296" s="498"/>
    </row>
    <row r="297" spans="1:14" x14ac:dyDescent="0.25">
      <c r="A297" s="195">
        <v>44770</v>
      </c>
      <c r="B297" s="178" t="s">
        <v>126</v>
      </c>
      <c r="C297" s="178" t="s">
        <v>127</v>
      </c>
      <c r="D297" s="204" t="s">
        <v>122</v>
      </c>
      <c r="E297" s="183">
        <v>9000</v>
      </c>
      <c r="F297" s="541">
        <v>3520</v>
      </c>
      <c r="G297" s="610">
        <f t="shared" si="5"/>
        <v>2.5568181818181817</v>
      </c>
      <c r="H297" s="551" t="s">
        <v>264</v>
      </c>
      <c r="I297" s="197" t="s">
        <v>18</v>
      </c>
      <c r="J297" s="613" t="s">
        <v>419</v>
      </c>
      <c r="K297" s="548" t="s">
        <v>484</v>
      </c>
      <c r="L297" s="548" t="s">
        <v>45</v>
      </c>
      <c r="M297" s="497"/>
      <c r="N297" s="498"/>
    </row>
    <row r="298" spans="1:14" x14ac:dyDescent="0.25">
      <c r="A298" s="195">
        <v>44770</v>
      </c>
      <c r="B298" s="178" t="s">
        <v>125</v>
      </c>
      <c r="C298" s="178" t="s">
        <v>125</v>
      </c>
      <c r="D298" s="204" t="s">
        <v>122</v>
      </c>
      <c r="E298" s="183">
        <v>5000</v>
      </c>
      <c r="F298" s="541">
        <v>3520</v>
      </c>
      <c r="G298" s="610">
        <f t="shared" si="5"/>
        <v>1.4204545454545454</v>
      </c>
      <c r="H298" s="551" t="s">
        <v>264</v>
      </c>
      <c r="I298" s="197" t="s">
        <v>18</v>
      </c>
      <c r="J298" s="613" t="s">
        <v>419</v>
      </c>
      <c r="K298" s="548" t="s">
        <v>484</v>
      </c>
      <c r="L298" s="548" t="s">
        <v>45</v>
      </c>
      <c r="M298" s="497"/>
      <c r="N298" s="498"/>
    </row>
    <row r="299" spans="1:14" x14ac:dyDescent="0.25">
      <c r="A299" s="195">
        <v>44771</v>
      </c>
      <c r="B299" s="206" t="s">
        <v>126</v>
      </c>
      <c r="C299" s="206" t="s">
        <v>127</v>
      </c>
      <c r="D299" s="537" t="s">
        <v>121</v>
      </c>
      <c r="E299" s="183">
        <v>10000</v>
      </c>
      <c r="F299" s="541">
        <v>3520</v>
      </c>
      <c r="G299" s="610">
        <f t="shared" si="5"/>
        <v>2.8409090909090908</v>
      </c>
      <c r="H299" s="551" t="s">
        <v>263</v>
      </c>
      <c r="I299" s="197" t="s">
        <v>18</v>
      </c>
      <c r="J299" s="613" t="s">
        <v>423</v>
      </c>
      <c r="K299" s="548" t="s">
        <v>484</v>
      </c>
      <c r="L299" s="548" t="s">
        <v>45</v>
      </c>
      <c r="M299" s="497"/>
      <c r="N299" s="498"/>
    </row>
    <row r="300" spans="1:14" x14ac:dyDescent="0.25">
      <c r="A300" s="195">
        <v>44771</v>
      </c>
      <c r="B300" s="206" t="s">
        <v>126</v>
      </c>
      <c r="C300" s="206" t="s">
        <v>127</v>
      </c>
      <c r="D300" s="537" t="s">
        <v>121</v>
      </c>
      <c r="E300" s="183">
        <v>10000</v>
      </c>
      <c r="F300" s="541">
        <v>3520</v>
      </c>
      <c r="G300" s="610">
        <f t="shared" si="5"/>
        <v>2.8409090909090908</v>
      </c>
      <c r="H300" s="551" t="s">
        <v>263</v>
      </c>
      <c r="I300" s="197" t="s">
        <v>18</v>
      </c>
      <c r="J300" s="613" t="s">
        <v>423</v>
      </c>
      <c r="K300" s="548" t="s">
        <v>484</v>
      </c>
      <c r="L300" s="548" t="s">
        <v>45</v>
      </c>
      <c r="M300" s="497"/>
      <c r="N300" s="498"/>
    </row>
    <row r="301" spans="1:14" x14ac:dyDescent="0.25">
      <c r="A301" s="195">
        <v>44771</v>
      </c>
      <c r="B301" s="206" t="s">
        <v>126</v>
      </c>
      <c r="C301" s="206" t="s">
        <v>127</v>
      </c>
      <c r="D301" s="537" t="s">
        <v>121</v>
      </c>
      <c r="E301" s="191">
        <v>8000</v>
      </c>
      <c r="F301" s="541">
        <v>3520</v>
      </c>
      <c r="G301" s="610">
        <f t="shared" si="5"/>
        <v>2.2727272727272729</v>
      </c>
      <c r="H301" s="551" t="s">
        <v>263</v>
      </c>
      <c r="I301" s="197" t="s">
        <v>18</v>
      </c>
      <c r="J301" s="613" t="s">
        <v>423</v>
      </c>
      <c r="K301" s="548" t="s">
        <v>484</v>
      </c>
      <c r="L301" s="548" t="s">
        <v>45</v>
      </c>
      <c r="M301" s="497"/>
      <c r="N301" s="498"/>
    </row>
    <row r="302" spans="1:14" x14ac:dyDescent="0.25">
      <c r="A302" s="195">
        <v>44771</v>
      </c>
      <c r="B302" s="206" t="s">
        <v>126</v>
      </c>
      <c r="C302" s="206" t="s">
        <v>127</v>
      </c>
      <c r="D302" s="537" t="s">
        <v>121</v>
      </c>
      <c r="E302" s="191">
        <v>10000</v>
      </c>
      <c r="F302" s="541">
        <v>3520</v>
      </c>
      <c r="G302" s="610">
        <f t="shared" si="5"/>
        <v>2.8409090909090908</v>
      </c>
      <c r="H302" s="551" t="s">
        <v>263</v>
      </c>
      <c r="I302" s="197" t="s">
        <v>18</v>
      </c>
      <c r="J302" s="613" t="s">
        <v>423</v>
      </c>
      <c r="K302" s="548" t="s">
        <v>484</v>
      </c>
      <c r="L302" s="548" t="s">
        <v>45</v>
      </c>
      <c r="M302" s="497"/>
      <c r="N302" s="498"/>
    </row>
    <row r="303" spans="1:14" x14ac:dyDescent="0.25">
      <c r="A303" s="195">
        <v>44771</v>
      </c>
      <c r="B303" s="178" t="s">
        <v>126</v>
      </c>
      <c r="C303" s="178" t="s">
        <v>127</v>
      </c>
      <c r="D303" s="204" t="s">
        <v>121</v>
      </c>
      <c r="E303" s="191">
        <v>11000</v>
      </c>
      <c r="F303" s="541">
        <v>3520</v>
      </c>
      <c r="G303" s="610">
        <f t="shared" si="5"/>
        <v>3.125</v>
      </c>
      <c r="H303" s="551" t="s">
        <v>263</v>
      </c>
      <c r="I303" s="197" t="s">
        <v>18</v>
      </c>
      <c r="J303" s="613" t="s">
        <v>423</v>
      </c>
      <c r="K303" s="548" t="s">
        <v>484</v>
      </c>
      <c r="L303" s="548" t="s">
        <v>45</v>
      </c>
      <c r="M303" s="497"/>
      <c r="N303" s="498"/>
    </row>
    <row r="304" spans="1:14" x14ac:dyDescent="0.25">
      <c r="A304" s="195">
        <v>44771</v>
      </c>
      <c r="B304" s="196" t="s">
        <v>126</v>
      </c>
      <c r="C304" s="196" t="s">
        <v>127</v>
      </c>
      <c r="D304" s="197" t="s">
        <v>121</v>
      </c>
      <c r="E304" s="183">
        <v>10000</v>
      </c>
      <c r="F304" s="541">
        <v>3520</v>
      </c>
      <c r="G304" s="610">
        <f t="shared" si="5"/>
        <v>2.8409090909090908</v>
      </c>
      <c r="H304" s="551" t="s">
        <v>123</v>
      </c>
      <c r="I304" s="197" t="s">
        <v>18</v>
      </c>
      <c r="J304" s="454" t="s">
        <v>427</v>
      </c>
      <c r="K304" s="548" t="s">
        <v>484</v>
      </c>
      <c r="L304" s="548" t="s">
        <v>45</v>
      </c>
      <c r="M304" s="497"/>
      <c r="N304" s="498"/>
    </row>
    <row r="305" spans="1:14" x14ac:dyDescent="0.25">
      <c r="A305" s="195">
        <v>44771</v>
      </c>
      <c r="B305" s="196" t="s">
        <v>126</v>
      </c>
      <c r="C305" s="196" t="s">
        <v>127</v>
      </c>
      <c r="D305" s="197" t="s">
        <v>121</v>
      </c>
      <c r="E305" s="183">
        <v>10000</v>
      </c>
      <c r="F305" s="541">
        <v>3520</v>
      </c>
      <c r="G305" s="610">
        <f t="shared" si="5"/>
        <v>2.8409090909090908</v>
      </c>
      <c r="H305" s="551" t="s">
        <v>123</v>
      </c>
      <c r="I305" s="197" t="s">
        <v>18</v>
      </c>
      <c r="J305" s="454" t="s">
        <v>427</v>
      </c>
      <c r="K305" s="548" t="s">
        <v>484</v>
      </c>
      <c r="L305" s="548" t="s">
        <v>45</v>
      </c>
      <c r="M305" s="497"/>
      <c r="N305" s="498"/>
    </row>
    <row r="306" spans="1:14" x14ac:dyDescent="0.25">
      <c r="A306" s="195">
        <v>44771</v>
      </c>
      <c r="B306" s="196" t="s">
        <v>126</v>
      </c>
      <c r="C306" s="196" t="s">
        <v>127</v>
      </c>
      <c r="D306" s="197" t="s">
        <v>121</v>
      </c>
      <c r="E306" s="183">
        <v>6000</v>
      </c>
      <c r="F306" s="541">
        <v>3520</v>
      </c>
      <c r="G306" s="610">
        <f t="shared" si="5"/>
        <v>1.7045454545454546</v>
      </c>
      <c r="H306" s="551" t="s">
        <v>123</v>
      </c>
      <c r="I306" s="197" t="s">
        <v>18</v>
      </c>
      <c r="J306" s="454" t="s">
        <v>427</v>
      </c>
      <c r="K306" s="548" t="s">
        <v>484</v>
      </c>
      <c r="L306" s="548" t="s">
        <v>45</v>
      </c>
      <c r="M306" s="497"/>
      <c r="N306" s="498"/>
    </row>
    <row r="307" spans="1:14" x14ac:dyDescent="0.25">
      <c r="A307" s="195">
        <v>44771</v>
      </c>
      <c r="B307" s="196" t="s">
        <v>126</v>
      </c>
      <c r="C307" s="196" t="s">
        <v>127</v>
      </c>
      <c r="D307" s="197" t="s">
        <v>121</v>
      </c>
      <c r="E307" s="183">
        <v>10000</v>
      </c>
      <c r="F307" s="541">
        <v>3520</v>
      </c>
      <c r="G307" s="610">
        <f t="shared" si="5"/>
        <v>2.8409090909090908</v>
      </c>
      <c r="H307" s="551" t="s">
        <v>123</v>
      </c>
      <c r="I307" s="197" t="s">
        <v>18</v>
      </c>
      <c r="J307" s="454" t="s">
        <v>427</v>
      </c>
      <c r="K307" s="548" t="s">
        <v>64</v>
      </c>
      <c r="L307" s="548" t="s">
        <v>45</v>
      </c>
      <c r="M307" s="497"/>
      <c r="N307" s="498"/>
    </row>
    <row r="308" spans="1:14" x14ac:dyDescent="0.25">
      <c r="A308" s="629">
        <v>44771</v>
      </c>
      <c r="B308" s="293" t="s">
        <v>126</v>
      </c>
      <c r="C308" s="293" t="s">
        <v>127</v>
      </c>
      <c r="D308" s="630" t="s">
        <v>121</v>
      </c>
      <c r="E308" s="182">
        <v>10000</v>
      </c>
      <c r="F308" s="633">
        <v>3520</v>
      </c>
      <c r="G308" s="610">
        <f t="shared" si="5"/>
        <v>2.8409090909090908</v>
      </c>
      <c r="H308" s="634" t="s">
        <v>123</v>
      </c>
      <c r="I308" s="613" t="s">
        <v>18</v>
      </c>
      <c r="J308" s="454" t="s">
        <v>427</v>
      </c>
      <c r="K308" s="548" t="s">
        <v>64</v>
      </c>
      <c r="L308" s="548" t="s">
        <v>45</v>
      </c>
    </row>
    <row r="309" spans="1:14" x14ac:dyDescent="0.25">
      <c r="A309" s="48">
        <v>44771</v>
      </c>
      <c r="B309" s="25" t="s">
        <v>126</v>
      </c>
      <c r="C309" s="25" t="s">
        <v>127</v>
      </c>
      <c r="D309" s="25" t="s">
        <v>122</v>
      </c>
      <c r="E309" s="637">
        <v>20000</v>
      </c>
      <c r="F309" s="633">
        <v>3520</v>
      </c>
      <c r="G309" s="610">
        <f t="shared" si="5"/>
        <v>5.6818181818181817</v>
      </c>
      <c r="H309" s="639" t="s">
        <v>124</v>
      </c>
      <c r="I309" s="613" t="s">
        <v>18</v>
      </c>
      <c r="J309" s="640" t="s">
        <v>433</v>
      </c>
      <c r="K309" s="548" t="s">
        <v>64</v>
      </c>
      <c r="L309" s="548" t="s">
        <v>45</v>
      </c>
      <c r="M309" s="497"/>
      <c r="N309" s="498"/>
    </row>
    <row r="310" spans="1:14" x14ac:dyDescent="0.25">
      <c r="A310" s="48">
        <v>44771</v>
      </c>
      <c r="B310" s="25" t="s">
        <v>126</v>
      </c>
      <c r="C310" s="25" t="s">
        <v>127</v>
      </c>
      <c r="D310" s="25" t="s">
        <v>122</v>
      </c>
      <c r="E310" s="637">
        <v>20000</v>
      </c>
      <c r="F310" s="633">
        <v>3520</v>
      </c>
      <c r="G310" s="610">
        <f t="shared" si="5"/>
        <v>5.6818181818181817</v>
      </c>
      <c r="H310" s="639" t="s">
        <v>124</v>
      </c>
      <c r="I310" s="613" t="s">
        <v>18</v>
      </c>
      <c r="J310" s="640" t="s">
        <v>433</v>
      </c>
      <c r="K310" s="548" t="s">
        <v>64</v>
      </c>
      <c r="L310" s="548" t="s">
        <v>45</v>
      </c>
      <c r="M310" s="497"/>
      <c r="N310" s="498"/>
    </row>
    <row r="311" spans="1:14" x14ac:dyDescent="0.25">
      <c r="A311" s="48">
        <v>44771</v>
      </c>
      <c r="B311" s="25" t="s">
        <v>126</v>
      </c>
      <c r="C311" s="25" t="s">
        <v>127</v>
      </c>
      <c r="D311" s="25" t="s">
        <v>122</v>
      </c>
      <c r="E311" s="637">
        <v>9000</v>
      </c>
      <c r="F311" s="633">
        <v>3520</v>
      </c>
      <c r="G311" s="610">
        <f t="shared" si="5"/>
        <v>2.5568181818181817</v>
      </c>
      <c r="H311" s="639" t="s">
        <v>124</v>
      </c>
      <c r="I311" s="613" t="s">
        <v>18</v>
      </c>
      <c r="J311" s="640" t="s">
        <v>433</v>
      </c>
      <c r="K311" s="548" t="s">
        <v>64</v>
      </c>
      <c r="L311" s="548" t="s">
        <v>45</v>
      </c>
      <c r="M311" s="497"/>
      <c r="N311" s="498"/>
    </row>
    <row r="312" spans="1:14" x14ac:dyDescent="0.25">
      <c r="A312" s="48">
        <v>44771</v>
      </c>
      <c r="B312" s="25" t="s">
        <v>126</v>
      </c>
      <c r="C312" s="25" t="s">
        <v>127</v>
      </c>
      <c r="D312" s="25" t="s">
        <v>122</v>
      </c>
      <c r="E312" s="637">
        <v>8000</v>
      </c>
      <c r="F312" s="633">
        <v>3520</v>
      </c>
      <c r="G312" s="610">
        <f t="shared" si="5"/>
        <v>2.2727272727272729</v>
      </c>
      <c r="H312" s="639" t="s">
        <v>124</v>
      </c>
      <c r="I312" s="613" t="s">
        <v>18</v>
      </c>
      <c r="J312" s="640" t="s">
        <v>433</v>
      </c>
      <c r="K312" s="548" t="s">
        <v>64</v>
      </c>
      <c r="L312" s="548" t="s">
        <v>45</v>
      </c>
      <c r="M312" s="497"/>
      <c r="N312" s="498"/>
    </row>
    <row r="313" spans="1:14" x14ac:dyDescent="0.25">
      <c r="A313" s="48">
        <v>44771</v>
      </c>
      <c r="B313" s="25" t="s">
        <v>125</v>
      </c>
      <c r="C313" s="25" t="s">
        <v>125</v>
      </c>
      <c r="D313" s="25" t="s">
        <v>122</v>
      </c>
      <c r="E313" s="637">
        <v>5000</v>
      </c>
      <c r="F313" s="633">
        <v>3520</v>
      </c>
      <c r="G313" s="610">
        <f t="shared" si="5"/>
        <v>1.4204545454545454</v>
      </c>
      <c r="H313" s="639" t="s">
        <v>124</v>
      </c>
      <c r="I313" s="613" t="s">
        <v>18</v>
      </c>
      <c r="J313" s="640" t="s">
        <v>433</v>
      </c>
      <c r="K313" s="548" t="s">
        <v>64</v>
      </c>
      <c r="L313" s="548" t="s">
        <v>45</v>
      </c>
      <c r="M313" s="497"/>
      <c r="N313" s="498"/>
    </row>
    <row r="314" spans="1:14" x14ac:dyDescent="0.25">
      <c r="A314" s="48">
        <v>44771</v>
      </c>
      <c r="B314" s="25" t="s">
        <v>125</v>
      </c>
      <c r="C314" s="25" t="s">
        <v>125</v>
      </c>
      <c r="D314" s="25" t="s">
        <v>122</v>
      </c>
      <c r="E314" s="637">
        <v>5000</v>
      </c>
      <c r="F314" s="633">
        <v>3520</v>
      </c>
      <c r="G314" s="610">
        <f t="shared" si="5"/>
        <v>1.4204545454545454</v>
      </c>
      <c r="H314" s="639" t="s">
        <v>124</v>
      </c>
      <c r="I314" s="613" t="s">
        <v>18</v>
      </c>
      <c r="J314" s="640" t="s">
        <v>433</v>
      </c>
      <c r="K314" s="548" t="s">
        <v>64</v>
      </c>
      <c r="L314" s="548" t="s">
        <v>45</v>
      </c>
      <c r="M314" s="497"/>
      <c r="N314" s="498"/>
    </row>
    <row r="315" spans="1:14" x14ac:dyDescent="0.25">
      <c r="A315" s="195">
        <v>44771</v>
      </c>
      <c r="B315" s="196" t="s">
        <v>126</v>
      </c>
      <c r="C315" s="196" t="s">
        <v>127</v>
      </c>
      <c r="D315" s="204" t="s">
        <v>122</v>
      </c>
      <c r="E315" s="183">
        <v>10000</v>
      </c>
      <c r="F315" s="633">
        <v>3520</v>
      </c>
      <c r="G315" s="610">
        <f t="shared" si="5"/>
        <v>2.8409090909090908</v>
      </c>
      <c r="H315" s="639" t="s">
        <v>264</v>
      </c>
      <c r="I315" s="613" t="s">
        <v>18</v>
      </c>
      <c r="J315" s="640" t="s">
        <v>444</v>
      </c>
      <c r="K315" s="548" t="s">
        <v>64</v>
      </c>
      <c r="L315" s="548" t="s">
        <v>45</v>
      </c>
      <c r="M315" s="497"/>
      <c r="N315" s="498"/>
    </row>
    <row r="316" spans="1:14" x14ac:dyDescent="0.25">
      <c r="A316" s="195">
        <v>44771</v>
      </c>
      <c r="B316" s="196" t="s">
        <v>126</v>
      </c>
      <c r="C316" s="196" t="s">
        <v>127</v>
      </c>
      <c r="D316" s="204" t="s">
        <v>122</v>
      </c>
      <c r="E316" s="182">
        <v>10000</v>
      </c>
      <c r="F316" s="633">
        <v>3520</v>
      </c>
      <c r="G316" s="610">
        <f t="shared" si="5"/>
        <v>2.8409090909090908</v>
      </c>
      <c r="H316" s="639" t="s">
        <v>264</v>
      </c>
      <c r="I316" s="613" t="s">
        <v>18</v>
      </c>
      <c r="J316" s="640" t="s">
        <v>444</v>
      </c>
      <c r="K316" s="548" t="s">
        <v>64</v>
      </c>
      <c r="L316" s="548" t="s">
        <v>45</v>
      </c>
      <c r="M316" s="497"/>
      <c r="N316" s="498"/>
    </row>
    <row r="317" spans="1:14" x14ac:dyDescent="0.25">
      <c r="A317" s="195">
        <v>44771</v>
      </c>
      <c r="B317" s="178" t="s">
        <v>436</v>
      </c>
      <c r="C317" s="178" t="s">
        <v>120</v>
      </c>
      <c r="D317" s="204" t="s">
        <v>81</v>
      </c>
      <c r="E317" s="191">
        <v>200000</v>
      </c>
      <c r="F317" s="633">
        <v>3520</v>
      </c>
      <c r="G317" s="610">
        <f t="shared" si="5"/>
        <v>56.81818181818182</v>
      </c>
      <c r="H317" s="639" t="s">
        <v>42</v>
      </c>
      <c r="I317" s="613" t="s">
        <v>18</v>
      </c>
      <c r="J317" s="206" t="s">
        <v>434</v>
      </c>
      <c r="K317" s="548" t="s">
        <v>64</v>
      </c>
      <c r="L317" s="548" t="s">
        <v>45</v>
      </c>
      <c r="M317" s="497"/>
      <c r="N317" s="498"/>
    </row>
    <row r="318" spans="1:14" x14ac:dyDescent="0.25">
      <c r="A318" s="195">
        <v>44834</v>
      </c>
      <c r="B318" s="178" t="s">
        <v>437</v>
      </c>
      <c r="C318" s="178" t="s">
        <v>302</v>
      </c>
      <c r="D318" s="204" t="s">
        <v>438</v>
      </c>
      <c r="E318" s="191">
        <v>50000</v>
      </c>
      <c r="F318" s="633">
        <v>3520</v>
      </c>
      <c r="G318" s="610">
        <f t="shared" si="5"/>
        <v>14.204545454545455</v>
      </c>
      <c r="H318" s="639" t="s">
        <v>42</v>
      </c>
      <c r="I318" s="613" t="s">
        <v>18</v>
      </c>
      <c r="J318" s="454" t="s">
        <v>464</v>
      </c>
      <c r="K318" s="548" t="s">
        <v>64</v>
      </c>
      <c r="L318" s="548" t="s">
        <v>45</v>
      </c>
      <c r="M318" s="497"/>
      <c r="N318" s="498"/>
    </row>
    <row r="319" spans="1:14" x14ac:dyDescent="0.25">
      <c r="A319" s="195">
        <v>44772</v>
      </c>
      <c r="B319" s="178" t="s">
        <v>439</v>
      </c>
      <c r="C319" s="178" t="s">
        <v>302</v>
      </c>
      <c r="D319" s="204" t="s">
        <v>438</v>
      </c>
      <c r="E319" s="191">
        <v>180000</v>
      </c>
      <c r="F319" s="633">
        <v>3520</v>
      </c>
      <c r="G319" s="610">
        <f t="shared" si="5"/>
        <v>51.136363636363633</v>
      </c>
      <c r="H319" s="639" t="s">
        <v>42</v>
      </c>
      <c r="I319" s="613" t="s">
        <v>18</v>
      </c>
      <c r="J319" s="454" t="s">
        <v>479</v>
      </c>
      <c r="K319" s="548" t="s">
        <v>64</v>
      </c>
      <c r="L319" s="548" t="s">
        <v>45</v>
      </c>
      <c r="M319" s="497"/>
      <c r="N319" s="498"/>
    </row>
    <row r="320" spans="1:14" x14ac:dyDescent="0.25">
      <c r="A320" s="195">
        <v>44772</v>
      </c>
      <c r="B320" s="196" t="s">
        <v>440</v>
      </c>
      <c r="C320" s="196" t="s">
        <v>302</v>
      </c>
      <c r="D320" s="197" t="s">
        <v>438</v>
      </c>
      <c r="E320" s="183">
        <v>4000</v>
      </c>
      <c r="F320" s="633">
        <v>3520</v>
      </c>
      <c r="G320" s="610">
        <f t="shared" si="5"/>
        <v>1.1363636363636365</v>
      </c>
      <c r="H320" s="639" t="s">
        <v>42</v>
      </c>
      <c r="I320" s="613" t="s">
        <v>18</v>
      </c>
      <c r="J320" s="454" t="s">
        <v>479</v>
      </c>
      <c r="K320" s="548" t="s">
        <v>484</v>
      </c>
      <c r="L320" s="548" t="s">
        <v>45</v>
      </c>
      <c r="M320" s="497"/>
      <c r="N320" s="498"/>
    </row>
    <row r="321" spans="1:14" x14ac:dyDescent="0.25">
      <c r="A321" s="195">
        <v>44772</v>
      </c>
      <c r="B321" s="196" t="s">
        <v>441</v>
      </c>
      <c r="C321" s="196" t="s">
        <v>302</v>
      </c>
      <c r="D321" s="197" t="s">
        <v>438</v>
      </c>
      <c r="E321" s="183">
        <v>50000</v>
      </c>
      <c r="F321" s="633">
        <v>3520</v>
      </c>
      <c r="G321" s="610">
        <f t="shared" si="5"/>
        <v>14.204545454545455</v>
      </c>
      <c r="H321" s="639" t="s">
        <v>42</v>
      </c>
      <c r="I321" s="613" t="s">
        <v>18</v>
      </c>
      <c r="J321" s="454" t="s">
        <v>479</v>
      </c>
      <c r="K321" s="548" t="s">
        <v>64</v>
      </c>
      <c r="L321" s="548" t="s">
        <v>45</v>
      </c>
      <c r="M321" s="497"/>
      <c r="N321" s="498"/>
    </row>
    <row r="322" spans="1:14" x14ac:dyDescent="0.25">
      <c r="A322" s="195">
        <v>44772</v>
      </c>
      <c r="B322" s="196" t="s">
        <v>126</v>
      </c>
      <c r="C322" s="196" t="s">
        <v>127</v>
      </c>
      <c r="D322" s="197" t="s">
        <v>14</v>
      </c>
      <c r="E322" s="183">
        <v>2000</v>
      </c>
      <c r="F322" s="633">
        <v>3520</v>
      </c>
      <c r="G322" s="610">
        <f t="shared" si="5"/>
        <v>0.56818181818181823</v>
      </c>
      <c r="H322" s="639" t="s">
        <v>42</v>
      </c>
      <c r="I322" s="613" t="s">
        <v>18</v>
      </c>
      <c r="J322" s="454" t="s">
        <v>479</v>
      </c>
      <c r="K322" s="548" t="s">
        <v>64</v>
      </c>
      <c r="L322" s="548" t="s">
        <v>45</v>
      </c>
      <c r="M322" s="497"/>
      <c r="N322" s="498"/>
    </row>
    <row r="323" spans="1:14" x14ac:dyDescent="0.25">
      <c r="A323" s="195">
        <v>44772</v>
      </c>
      <c r="B323" s="196" t="s">
        <v>126</v>
      </c>
      <c r="C323" s="196" t="s">
        <v>127</v>
      </c>
      <c r="D323" s="197" t="s">
        <v>14</v>
      </c>
      <c r="E323" s="182">
        <v>4000</v>
      </c>
      <c r="F323" s="633">
        <v>3520</v>
      </c>
      <c r="G323" s="610">
        <f t="shared" si="5"/>
        <v>1.1363636363636365</v>
      </c>
      <c r="H323" s="639" t="s">
        <v>42</v>
      </c>
      <c r="I323" s="613" t="s">
        <v>18</v>
      </c>
      <c r="J323" s="454" t="s">
        <v>479</v>
      </c>
      <c r="K323" s="548" t="s">
        <v>64</v>
      </c>
      <c r="L323" s="548" t="s">
        <v>45</v>
      </c>
      <c r="M323" s="497"/>
      <c r="N323" s="498"/>
    </row>
    <row r="324" spans="1:14" x14ac:dyDescent="0.25">
      <c r="A324" s="48">
        <v>44772</v>
      </c>
      <c r="B324" s="25" t="s">
        <v>126</v>
      </c>
      <c r="C324" s="25" t="s">
        <v>127</v>
      </c>
      <c r="D324" s="25" t="s">
        <v>122</v>
      </c>
      <c r="E324" s="637">
        <v>10000</v>
      </c>
      <c r="F324" s="633">
        <v>3520</v>
      </c>
      <c r="G324" s="610">
        <f t="shared" si="5"/>
        <v>2.8409090909090908</v>
      </c>
      <c r="H324" s="639" t="s">
        <v>124</v>
      </c>
      <c r="I324" s="613" t="s">
        <v>18</v>
      </c>
      <c r="J324" s="640" t="s">
        <v>446</v>
      </c>
      <c r="K324" s="548" t="s">
        <v>64</v>
      </c>
      <c r="L324" s="548" t="s">
        <v>45</v>
      </c>
      <c r="M324" s="497"/>
      <c r="N324" s="498"/>
    </row>
    <row r="325" spans="1:14" x14ac:dyDescent="0.25">
      <c r="A325" s="48">
        <v>44772</v>
      </c>
      <c r="B325" s="25" t="s">
        <v>126</v>
      </c>
      <c r="C325" s="25" t="s">
        <v>127</v>
      </c>
      <c r="D325" s="25" t="s">
        <v>122</v>
      </c>
      <c r="E325" s="637">
        <v>10000</v>
      </c>
      <c r="F325" s="633">
        <v>3520</v>
      </c>
      <c r="G325" s="610">
        <f t="shared" si="5"/>
        <v>2.8409090909090908</v>
      </c>
      <c r="H325" s="639" t="s">
        <v>124</v>
      </c>
      <c r="I325" s="613" t="s">
        <v>18</v>
      </c>
      <c r="J325" s="640" t="s">
        <v>448</v>
      </c>
      <c r="K325" s="548" t="s">
        <v>64</v>
      </c>
      <c r="L325" s="548" t="s">
        <v>45</v>
      </c>
      <c r="M325" s="497"/>
      <c r="N325" s="498"/>
    </row>
    <row r="326" spans="1:14" x14ac:dyDescent="0.25">
      <c r="A326" s="195">
        <v>44772</v>
      </c>
      <c r="B326" s="196" t="s">
        <v>126</v>
      </c>
      <c r="C326" s="196" t="s">
        <v>127</v>
      </c>
      <c r="D326" s="197" t="s">
        <v>121</v>
      </c>
      <c r="E326" s="173">
        <v>10000</v>
      </c>
      <c r="F326" s="633">
        <v>3520</v>
      </c>
      <c r="G326" s="610">
        <f t="shared" si="5"/>
        <v>2.8409090909090908</v>
      </c>
      <c r="H326" s="639" t="s">
        <v>123</v>
      </c>
      <c r="I326" s="613" t="s">
        <v>18</v>
      </c>
      <c r="J326" s="640" t="s">
        <v>452</v>
      </c>
      <c r="K326" s="548" t="s">
        <v>64</v>
      </c>
      <c r="L326" s="548" t="s">
        <v>45</v>
      </c>
      <c r="M326" s="497"/>
      <c r="N326" s="498"/>
    </row>
    <row r="327" spans="1:14" x14ac:dyDescent="0.25">
      <c r="A327" s="195">
        <v>44772</v>
      </c>
      <c r="B327" s="178" t="s">
        <v>126</v>
      </c>
      <c r="C327" s="178" t="s">
        <v>127</v>
      </c>
      <c r="D327" s="204" t="s">
        <v>121</v>
      </c>
      <c r="E327" s="191">
        <v>10000</v>
      </c>
      <c r="F327" s="633">
        <v>3520</v>
      </c>
      <c r="G327" s="610">
        <f t="shared" si="5"/>
        <v>2.8409090909090908</v>
      </c>
      <c r="H327" s="639" t="s">
        <v>123</v>
      </c>
      <c r="I327" s="613" t="s">
        <v>18</v>
      </c>
      <c r="J327" s="640" t="s">
        <v>449</v>
      </c>
      <c r="K327" s="548" t="s">
        <v>64</v>
      </c>
      <c r="L327" s="548" t="s">
        <v>45</v>
      </c>
      <c r="M327" s="497"/>
      <c r="N327" s="498"/>
    </row>
    <row r="328" spans="1:14" ht="15" customHeight="1" x14ac:dyDescent="0.25">
      <c r="A328" s="195">
        <v>44772</v>
      </c>
      <c r="B328" s="196" t="s">
        <v>126</v>
      </c>
      <c r="C328" s="196" t="s">
        <v>127</v>
      </c>
      <c r="D328" s="204" t="s">
        <v>122</v>
      </c>
      <c r="E328" s="182">
        <v>10000</v>
      </c>
      <c r="F328" s="633">
        <v>3520</v>
      </c>
      <c r="G328" s="610">
        <f t="shared" si="5"/>
        <v>2.8409090909090908</v>
      </c>
      <c r="H328" s="639" t="s">
        <v>264</v>
      </c>
      <c r="I328" s="613" t="s">
        <v>18</v>
      </c>
      <c r="J328" s="539" t="s">
        <v>445</v>
      </c>
      <c r="K328" s="548" t="s">
        <v>64</v>
      </c>
      <c r="L328" s="548" t="s">
        <v>45</v>
      </c>
      <c r="M328" s="204"/>
      <c r="N328" s="182"/>
    </row>
    <row r="329" spans="1:14" ht="17.25" customHeight="1" x14ac:dyDescent="0.25">
      <c r="A329" s="195">
        <v>44772</v>
      </c>
      <c r="B329" s="196" t="s">
        <v>126</v>
      </c>
      <c r="C329" s="196" t="s">
        <v>127</v>
      </c>
      <c r="D329" s="204" t="s">
        <v>122</v>
      </c>
      <c r="E329" s="182">
        <v>10000</v>
      </c>
      <c r="F329" s="633">
        <v>3520</v>
      </c>
      <c r="G329" s="610">
        <f t="shared" si="5"/>
        <v>2.8409090909090908</v>
      </c>
      <c r="H329" s="639" t="s">
        <v>264</v>
      </c>
      <c r="I329" s="613" t="s">
        <v>18</v>
      </c>
      <c r="J329" s="539" t="s">
        <v>445</v>
      </c>
      <c r="K329" s="548" t="s">
        <v>64</v>
      </c>
      <c r="L329" s="548" t="s">
        <v>45</v>
      </c>
      <c r="M329" s="204"/>
      <c r="N329" s="182"/>
    </row>
    <row r="330" spans="1:14" x14ac:dyDescent="0.25">
      <c r="A330" s="195">
        <v>44772</v>
      </c>
      <c r="B330" s="664" t="s">
        <v>126</v>
      </c>
      <c r="C330" s="664" t="s">
        <v>127</v>
      </c>
      <c r="D330" s="665" t="s">
        <v>121</v>
      </c>
      <c r="E330" s="200">
        <v>10000</v>
      </c>
      <c r="F330" s="633">
        <v>3520</v>
      </c>
      <c r="G330" s="610">
        <f t="shared" si="5"/>
        <v>2.8409090909090908</v>
      </c>
      <c r="H330" s="639" t="s">
        <v>263</v>
      </c>
      <c r="I330" s="613" t="s">
        <v>18</v>
      </c>
      <c r="J330" s="640" t="s">
        <v>455</v>
      </c>
      <c r="K330" s="548" t="s">
        <v>64</v>
      </c>
      <c r="L330" s="548" t="s">
        <v>45</v>
      </c>
      <c r="M330" s="497"/>
      <c r="N330" s="498"/>
    </row>
    <row r="331" spans="1:14" x14ac:dyDescent="0.25">
      <c r="A331" s="195">
        <v>44772</v>
      </c>
      <c r="B331" s="178" t="s">
        <v>126</v>
      </c>
      <c r="C331" s="178" t="s">
        <v>127</v>
      </c>
      <c r="D331" s="204" t="s">
        <v>121</v>
      </c>
      <c r="E331" s="182">
        <v>10000</v>
      </c>
      <c r="F331" s="633">
        <v>3520</v>
      </c>
      <c r="G331" s="610">
        <f t="shared" si="5"/>
        <v>2.8409090909090908</v>
      </c>
      <c r="H331" s="639" t="s">
        <v>263</v>
      </c>
      <c r="I331" s="613" t="s">
        <v>18</v>
      </c>
      <c r="J331" s="640" t="s">
        <v>455</v>
      </c>
      <c r="K331" s="548" t="s">
        <v>64</v>
      </c>
      <c r="L331" s="548" t="s">
        <v>45</v>
      </c>
      <c r="M331" s="497"/>
      <c r="N331" s="498"/>
    </row>
    <row r="332" spans="1:14" x14ac:dyDescent="0.25">
      <c r="A332" s="195">
        <v>44772</v>
      </c>
      <c r="B332" s="176" t="s">
        <v>134</v>
      </c>
      <c r="C332" s="178" t="s">
        <v>135</v>
      </c>
      <c r="D332" s="188" t="s">
        <v>14</v>
      </c>
      <c r="E332" s="183">
        <v>5000</v>
      </c>
      <c r="F332" s="633">
        <v>3520</v>
      </c>
      <c r="G332" s="610">
        <f t="shared" si="5"/>
        <v>1.4204545454545454</v>
      </c>
      <c r="H332" s="639" t="s">
        <v>42</v>
      </c>
      <c r="I332" s="613" t="s">
        <v>18</v>
      </c>
      <c r="J332" s="206" t="s">
        <v>338</v>
      </c>
      <c r="K332" s="548" t="s">
        <v>64</v>
      </c>
      <c r="L332" s="548" t="s">
        <v>45</v>
      </c>
      <c r="M332" s="497"/>
      <c r="N332" s="498"/>
    </row>
    <row r="333" spans="1:14" x14ac:dyDescent="0.25">
      <c r="A333" s="195">
        <v>44772</v>
      </c>
      <c r="B333" s="176" t="s">
        <v>322</v>
      </c>
      <c r="C333" s="178" t="s">
        <v>135</v>
      </c>
      <c r="D333" s="188" t="s">
        <v>122</v>
      </c>
      <c r="E333" s="183">
        <v>10000</v>
      </c>
      <c r="F333" s="633">
        <v>3520</v>
      </c>
      <c r="G333" s="610">
        <f t="shared" si="5"/>
        <v>2.8409090909090908</v>
      </c>
      <c r="H333" s="639" t="s">
        <v>264</v>
      </c>
      <c r="I333" s="613" t="s">
        <v>18</v>
      </c>
      <c r="J333" s="206" t="s">
        <v>338</v>
      </c>
      <c r="K333" s="548" t="s">
        <v>64</v>
      </c>
      <c r="L333" s="548" t="s">
        <v>45</v>
      </c>
      <c r="M333" s="497"/>
      <c r="N333" s="498"/>
    </row>
    <row r="334" spans="1:14" ht="15.75" thickBot="1" x14ac:dyDescent="0.3">
      <c r="A334" s="195">
        <v>44772</v>
      </c>
      <c r="B334" s="176" t="s">
        <v>139</v>
      </c>
      <c r="C334" s="178" t="s">
        <v>135</v>
      </c>
      <c r="D334" s="188" t="s">
        <v>122</v>
      </c>
      <c r="E334" s="183">
        <v>15000</v>
      </c>
      <c r="F334" s="633">
        <v>3520</v>
      </c>
      <c r="G334" s="610">
        <f t="shared" si="5"/>
        <v>4.2613636363636367</v>
      </c>
      <c r="H334" s="639" t="s">
        <v>124</v>
      </c>
      <c r="I334" s="613" t="s">
        <v>18</v>
      </c>
      <c r="J334" s="206" t="s">
        <v>338</v>
      </c>
      <c r="K334" s="548" t="s">
        <v>64</v>
      </c>
      <c r="L334" s="548" t="s">
        <v>45</v>
      </c>
      <c r="M334" s="497"/>
      <c r="N334" s="498"/>
    </row>
    <row r="335" spans="1:14" ht="34.5" customHeight="1" thickBot="1" x14ac:dyDescent="0.3">
      <c r="A335" s="533"/>
      <c r="B335" s="497"/>
      <c r="C335" s="497"/>
      <c r="D335" s="635"/>
      <c r="E335" s="694">
        <f>SUM(E3:E334)</f>
        <v>20247208.899999999</v>
      </c>
      <c r="F335" s="695"/>
      <c r="G335" s="696">
        <f>SUM(G3:G334)</f>
        <v>5581.552954545451</v>
      </c>
      <c r="H335" s="690"/>
      <c r="I335" s="613"/>
      <c r="J335" s="636"/>
      <c r="K335" s="548"/>
      <c r="L335" s="548"/>
      <c r="M335" s="497"/>
      <c r="N335" s="498"/>
    </row>
    <row r="336" spans="1:14" x14ac:dyDescent="0.25">
      <c r="A336" s="533"/>
      <c r="B336" s="497"/>
      <c r="C336" s="497"/>
      <c r="D336" s="534"/>
      <c r="E336" s="691"/>
      <c r="F336" s="692"/>
      <c r="G336" s="693"/>
      <c r="H336" s="635"/>
      <c r="I336" s="613"/>
      <c r="J336" s="636"/>
      <c r="K336" s="548"/>
      <c r="L336" s="548"/>
      <c r="M336" s="497"/>
      <c r="N336" s="498"/>
    </row>
    <row r="337" spans="1:14" x14ac:dyDescent="0.25">
      <c r="A337" s="533"/>
      <c r="B337" s="497"/>
      <c r="C337" s="497"/>
      <c r="D337" s="534"/>
      <c r="E337" s="534"/>
      <c r="F337" s="633"/>
      <c r="G337" s="610"/>
      <c r="H337" s="635"/>
      <c r="I337" s="613"/>
      <c r="J337" s="636"/>
      <c r="K337" s="548"/>
      <c r="L337" s="548"/>
      <c r="M337" s="497"/>
      <c r="N337" s="498"/>
    </row>
    <row r="338" spans="1:14" x14ac:dyDescent="0.25">
      <c r="A338" s="533"/>
      <c r="B338" s="497"/>
      <c r="C338" s="497"/>
      <c r="D338" s="534"/>
      <c r="E338" s="534"/>
      <c r="F338" s="633"/>
      <c r="G338" s="610"/>
      <c r="H338" s="635"/>
      <c r="I338" s="613"/>
      <c r="J338" s="636"/>
      <c r="K338" s="548"/>
      <c r="L338" s="548"/>
      <c r="M338" s="497"/>
      <c r="N338" s="498"/>
    </row>
    <row r="339" spans="1:14" x14ac:dyDescent="0.25">
      <c r="A339" s="533"/>
      <c r="B339" s="497"/>
      <c r="C339" s="497"/>
      <c r="D339" s="534"/>
      <c r="E339" s="534"/>
      <c r="F339" s="633"/>
      <c r="G339" s="610"/>
      <c r="H339" s="635"/>
      <c r="I339" s="613"/>
      <c r="J339" s="636"/>
      <c r="K339" s="548"/>
      <c r="L339" s="548"/>
      <c r="M339" s="497"/>
      <c r="N339" s="498"/>
    </row>
    <row r="340" spans="1:14" x14ac:dyDescent="0.25">
      <c r="A340" s="533"/>
      <c r="B340" s="497"/>
      <c r="C340" s="497"/>
      <c r="D340" s="534"/>
      <c r="E340" s="534"/>
      <c r="F340" s="633"/>
      <c r="G340" s="610"/>
      <c r="H340" s="635"/>
      <c r="I340" s="613"/>
      <c r="J340" s="636"/>
      <c r="K340" s="548"/>
      <c r="L340" s="548"/>
      <c r="M340" s="497"/>
      <c r="N340" s="498"/>
    </row>
    <row r="341" spans="1:14" x14ac:dyDescent="0.25">
      <c r="A341" s="533"/>
      <c r="B341" s="497"/>
      <c r="C341" s="497"/>
      <c r="D341" s="534"/>
      <c r="E341" s="534"/>
      <c r="F341" s="633"/>
      <c r="G341" s="610"/>
      <c r="H341" s="635"/>
      <c r="I341" s="613"/>
      <c r="J341" s="636"/>
      <c r="K341" s="548"/>
      <c r="L341" s="548"/>
      <c r="M341" s="497"/>
      <c r="N341" s="498"/>
    </row>
    <row r="342" spans="1:14" x14ac:dyDescent="0.25">
      <c r="A342" s="533"/>
      <c r="B342" s="497"/>
      <c r="C342" s="497"/>
      <c r="D342" s="534"/>
      <c r="E342" s="534"/>
      <c r="F342" s="633"/>
      <c r="G342" s="610"/>
      <c r="H342" s="635"/>
      <c r="I342" s="613"/>
      <c r="J342" s="636"/>
      <c r="K342" s="548"/>
      <c r="L342" s="548"/>
      <c r="M342" s="497"/>
      <c r="N342" s="498"/>
    </row>
    <row r="343" spans="1:14" x14ac:dyDescent="0.25">
      <c r="A343" s="533"/>
      <c r="B343" s="497"/>
      <c r="C343" s="497"/>
      <c r="D343" s="534"/>
      <c r="E343" s="534"/>
      <c r="F343" s="633"/>
      <c r="G343" s="610"/>
      <c r="H343" s="635"/>
      <c r="I343" s="613"/>
      <c r="J343" s="636"/>
      <c r="K343" s="548"/>
      <c r="L343" s="548"/>
      <c r="M343" s="497"/>
      <c r="N343" s="498"/>
    </row>
    <row r="344" spans="1:14" x14ac:dyDescent="0.25">
      <c r="A344" s="533"/>
      <c r="B344" s="497"/>
      <c r="C344" s="497"/>
      <c r="D344" s="534"/>
      <c r="E344" s="534"/>
      <c r="F344" s="633"/>
      <c r="G344" s="610"/>
      <c r="H344" s="635"/>
      <c r="I344" s="613"/>
      <c r="J344" s="636"/>
      <c r="K344" s="548"/>
      <c r="L344" s="548"/>
      <c r="M344" s="497"/>
      <c r="N344" s="498"/>
    </row>
    <row r="345" spans="1:14" x14ac:dyDescent="0.25">
      <c r="A345" s="533"/>
      <c r="B345" s="497"/>
      <c r="C345" s="497"/>
      <c r="D345" s="534"/>
      <c r="E345" s="534"/>
      <c r="F345" s="633"/>
      <c r="G345" s="610"/>
      <c r="H345" s="635"/>
      <c r="I345" s="613"/>
      <c r="J345" s="636"/>
      <c r="K345" s="548"/>
      <c r="L345" s="548"/>
      <c r="M345" s="497"/>
      <c r="N345" s="498"/>
    </row>
    <row r="346" spans="1:14" x14ac:dyDescent="0.25">
      <c r="A346" s="533"/>
      <c r="B346" s="497"/>
      <c r="C346" s="497"/>
      <c r="D346" s="534"/>
      <c r="E346" s="534"/>
      <c r="F346" s="633"/>
      <c r="G346" s="610"/>
      <c r="H346" s="635"/>
      <c r="I346" s="613"/>
      <c r="J346" s="636"/>
      <c r="K346" s="548"/>
      <c r="L346" s="548"/>
      <c r="M346" s="497"/>
      <c r="N346" s="498"/>
    </row>
    <row r="347" spans="1:14" x14ac:dyDescent="0.25">
      <c r="A347" s="533"/>
      <c r="B347" s="497"/>
      <c r="C347" s="497"/>
      <c r="D347" s="534"/>
      <c r="E347" s="534"/>
      <c r="F347" s="633"/>
      <c r="G347" s="610"/>
      <c r="H347" s="635"/>
      <c r="I347" s="613"/>
      <c r="J347" s="636"/>
      <c r="K347" s="548"/>
      <c r="L347" s="548"/>
      <c r="M347" s="497"/>
      <c r="N347" s="498"/>
    </row>
    <row r="348" spans="1:14" x14ac:dyDescent="0.25">
      <c r="A348" s="533"/>
      <c r="B348" s="497"/>
      <c r="C348" s="497"/>
      <c r="D348" s="534"/>
      <c r="E348" s="534"/>
      <c r="F348" s="633"/>
      <c r="G348" s="610"/>
      <c r="H348" s="635"/>
      <c r="I348" s="613"/>
      <c r="J348" s="636"/>
      <c r="K348" s="548"/>
      <c r="L348" s="548"/>
      <c r="M348" s="497"/>
      <c r="N348" s="498"/>
    </row>
    <row r="349" spans="1:14" x14ac:dyDescent="0.25">
      <c r="A349" s="533"/>
      <c r="B349" s="497"/>
      <c r="C349" s="497"/>
      <c r="D349" s="534"/>
      <c r="E349" s="534"/>
      <c r="F349" s="633"/>
      <c r="G349" s="610"/>
      <c r="H349" s="635"/>
      <c r="I349" s="613"/>
      <c r="J349" s="636"/>
      <c r="K349" s="548"/>
      <c r="L349" s="548"/>
      <c r="M349" s="497"/>
      <c r="N349" s="498"/>
    </row>
    <row r="350" spans="1:14" x14ac:dyDescent="0.25">
      <c r="A350" s="533"/>
      <c r="B350" s="497"/>
      <c r="C350" s="497"/>
      <c r="D350" s="534"/>
      <c r="E350" s="534"/>
      <c r="F350" s="633"/>
      <c r="G350" s="610"/>
      <c r="H350" s="635"/>
      <c r="I350" s="613"/>
      <c r="J350" s="636"/>
      <c r="K350" s="548"/>
      <c r="L350" s="548"/>
      <c r="M350" s="497"/>
      <c r="N350" s="498"/>
    </row>
    <row r="351" spans="1:14" x14ac:dyDescent="0.25">
      <c r="A351" s="533"/>
      <c r="B351" s="497"/>
      <c r="C351" s="497"/>
      <c r="D351" s="534"/>
      <c r="E351" s="534"/>
      <c r="F351" s="633"/>
      <c r="G351" s="610"/>
      <c r="H351" s="635"/>
      <c r="I351" s="613"/>
      <c r="J351" s="636"/>
      <c r="K351" s="548"/>
      <c r="L351" s="548"/>
      <c r="M351" s="497"/>
      <c r="N351" s="498"/>
    </row>
    <row r="352" spans="1:14" x14ac:dyDescent="0.25">
      <c r="A352" s="533"/>
      <c r="B352" s="497"/>
      <c r="C352" s="497"/>
      <c r="D352" s="534"/>
      <c r="E352" s="534"/>
      <c r="F352" s="633"/>
      <c r="G352" s="610"/>
      <c r="H352" s="635"/>
      <c r="I352" s="613"/>
      <c r="J352" s="636"/>
      <c r="K352" s="548"/>
      <c r="L352" s="548"/>
      <c r="M352" s="497"/>
      <c r="N352" s="498"/>
    </row>
    <row r="353" spans="1:14" x14ac:dyDescent="0.25">
      <c r="A353" s="533"/>
      <c r="B353" s="497"/>
      <c r="C353" s="497"/>
      <c r="D353" s="534"/>
      <c r="E353" s="534"/>
      <c r="F353" s="633"/>
      <c r="G353" s="610"/>
      <c r="H353" s="635"/>
      <c r="I353" s="613"/>
      <c r="J353" s="636"/>
      <c r="K353" s="548"/>
      <c r="L353" s="548"/>
      <c r="M353" s="497"/>
      <c r="N353" s="498"/>
    </row>
    <row r="354" spans="1:14" x14ac:dyDescent="0.25">
      <c r="A354" s="533"/>
      <c r="B354" s="497"/>
      <c r="C354" s="497"/>
      <c r="D354" s="534"/>
      <c r="E354" s="534"/>
      <c r="F354" s="633"/>
      <c r="G354" s="610"/>
      <c r="H354" s="635"/>
      <c r="I354" s="613"/>
      <c r="J354" s="636"/>
      <c r="K354" s="548"/>
      <c r="L354" s="548"/>
      <c r="M354" s="497"/>
      <c r="N354" s="498"/>
    </row>
    <row r="355" spans="1:14" x14ac:dyDescent="0.25">
      <c r="A355" s="533"/>
      <c r="B355" s="497"/>
      <c r="C355" s="497"/>
      <c r="D355" s="534"/>
      <c r="E355" s="534"/>
      <c r="F355" s="633"/>
      <c r="G355" s="610"/>
      <c r="H355" s="635"/>
      <c r="I355" s="613"/>
      <c r="J355" s="636"/>
      <c r="K355" s="548"/>
      <c r="L355" s="548"/>
      <c r="M355" s="497"/>
      <c r="N355" s="498"/>
    </row>
    <row r="356" spans="1:14" x14ac:dyDescent="0.25">
      <c r="A356" s="533"/>
      <c r="B356" s="497"/>
      <c r="C356" s="497"/>
      <c r="D356" s="534"/>
      <c r="E356" s="534"/>
      <c r="F356" s="633"/>
      <c r="G356" s="610"/>
      <c r="H356" s="635"/>
      <c r="I356" s="613"/>
      <c r="J356" s="636"/>
      <c r="K356" s="548"/>
      <c r="L356" s="548"/>
      <c r="M356" s="497"/>
      <c r="N356" s="498"/>
    </row>
    <row r="357" spans="1:14" x14ac:dyDescent="0.25">
      <c r="A357" s="533"/>
      <c r="B357" s="497"/>
      <c r="C357" s="497"/>
      <c r="D357" s="534"/>
      <c r="E357" s="534"/>
      <c r="F357" s="633"/>
      <c r="G357" s="610"/>
      <c r="H357" s="635"/>
      <c r="I357" s="613"/>
      <c r="J357" s="636"/>
      <c r="K357" s="548"/>
      <c r="L357" s="548"/>
      <c r="M357" s="497"/>
      <c r="N357" s="498"/>
    </row>
    <row r="358" spans="1:14" x14ac:dyDescent="0.25">
      <c r="A358" s="533"/>
      <c r="B358" s="497"/>
      <c r="C358" s="497"/>
      <c r="D358" s="534"/>
      <c r="E358" s="534"/>
      <c r="F358" s="633"/>
      <c r="G358" s="610"/>
      <c r="H358" s="635"/>
      <c r="I358" s="613"/>
      <c r="J358" s="636"/>
      <c r="K358" s="548"/>
      <c r="L358" s="548"/>
      <c r="M358" s="497"/>
      <c r="N358" s="498"/>
    </row>
    <row r="359" spans="1:14" x14ac:dyDescent="0.25">
      <c r="A359" s="533"/>
      <c r="B359" s="497"/>
      <c r="C359" s="497"/>
      <c r="D359" s="534"/>
      <c r="E359" s="534"/>
      <c r="F359" s="633"/>
      <c r="G359" s="610"/>
      <c r="H359" s="635"/>
      <c r="I359" s="613"/>
      <c r="J359" s="636"/>
      <c r="K359" s="548"/>
      <c r="L359" s="548"/>
      <c r="M359" s="497"/>
      <c r="N359" s="498"/>
    </row>
    <row r="360" spans="1:14" x14ac:dyDescent="0.25">
      <c r="A360" s="533"/>
      <c r="B360" s="497"/>
      <c r="C360" s="497"/>
      <c r="D360" s="534"/>
      <c r="E360" s="534"/>
      <c r="F360" s="633"/>
      <c r="G360" s="610"/>
      <c r="H360" s="635"/>
      <c r="I360" s="613"/>
      <c r="J360" s="636"/>
      <c r="K360" s="548"/>
      <c r="L360" s="548"/>
      <c r="M360" s="497"/>
      <c r="N360" s="498"/>
    </row>
    <row r="361" spans="1:14" x14ac:dyDescent="0.25">
      <c r="A361" s="533"/>
      <c r="B361" s="497"/>
      <c r="C361" s="497"/>
      <c r="D361" s="534"/>
      <c r="E361" s="534"/>
      <c r="F361" s="633"/>
      <c r="G361" s="610"/>
      <c r="H361" s="635"/>
      <c r="I361" s="613"/>
      <c r="J361" s="636"/>
      <c r="K361" s="548"/>
      <c r="L361" s="548"/>
      <c r="M361" s="497"/>
      <c r="N361" s="498"/>
    </row>
    <row r="362" spans="1:14" x14ac:dyDescent="0.25">
      <c r="A362" s="533"/>
      <c r="B362" s="497"/>
      <c r="C362" s="497"/>
      <c r="D362" s="534"/>
      <c r="E362" s="534"/>
      <c r="F362" s="633"/>
      <c r="G362" s="610"/>
      <c r="H362" s="635"/>
      <c r="I362" s="613"/>
      <c r="J362" s="636"/>
      <c r="K362" s="548"/>
      <c r="L362" s="548"/>
      <c r="M362" s="497"/>
      <c r="N362" s="498"/>
    </row>
    <row r="363" spans="1:14" x14ac:dyDescent="0.25">
      <c r="A363" s="533"/>
      <c r="B363" s="497"/>
      <c r="C363" s="497"/>
      <c r="D363" s="534"/>
      <c r="E363" s="534"/>
      <c r="F363" s="633"/>
      <c r="G363" s="610"/>
      <c r="H363" s="635"/>
      <c r="I363" s="613"/>
      <c r="J363" s="636"/>
      <c r="K363" s="548"/>
      <c r="L363" s="548"/>
      <c r="M363" s="497"/>
      <c r="N363" s="498"/>
    </row>
    <row r="364" spans="1:14" x14ac:dyDescent="0.25">
      <c r="A364" s="533"/>
      <c r="B364" s="497"/>
      <c r="C364" s="497"/>
      <c r="D364" s="534"/>
      <c r="E364" s="534"/>
      <c r="F364" s="631"/>
      <c r="G364" s="632"/>
      <c r="H364" s="635"/>
      <c r="I364" s="497"/>
      <c r="J364" s="636"/>
      <c r="K364" s="497"/>
      <c r="L364" s="497"/>
      <c r="M364" s="497"/>
      <c r="N364" s="498"/>
    </row>
  </sheetData>
  <autoFilter ref="A2:N335"/>
  <sortState ref="A3:H653">
    <sortCondition sortBy="icon" ref="A38"/>
  </sortState>
  <mergeCells count="1">
    <mergeCell ref="A1:N1"/>
  </mergeCells>
  <pageMargins left="0.7" right="0.7" top="0.75" bottom="0.75" header="0.3" footer="0.3"/>
  <pageSetup paperSize="9" scale="85" orientation="portrait" horizontalDpi="4294967293"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14"/>
  <sheetViews>
    <sheetView workbookViewId="0">
      <selection activeCell="E13" sqref="E13"/>
    </sheetView>
  </sheetViews>
  <sheetFormatPr defaultRowHeight="15" x14ac:dyDescent="0.25"/>
  <cols>
    <col min="1" max="1" width="13.140625" customWidth="1"/>
    <col min="2" max="2" width="36.5703125" customWidth="1"/>
    <col min="3" max="3" width="15.85546875" customWidth="1"/>
    <col min="4" max="4" width="14.7109375" bestFit="1" customWidth="1"/>
  </cols>
  <sheetData>
    <row r="3" spans="1:5" x14ac:dyDescent="0.25">
      <c r="A3" s="474" t="s">
        <v>106</v>
      </c>
      <c r="B3" t="s">
        <v>113</v>
      </c>
      <c r="C3" t="s">
        <v>112</v>
      </c>
    </row>
    <row r="4" spans="1:5" x14ac:dyDescent="0.25">
      <c r="A4" s="203" t="s">
        <v>65</v>
      </c>
      <c r="B4" s="697">
        <v>480000</v>
      </c>
      <c r="C4" s="697"/>
      <c r="D4" s="689">
        <f>GETPIVOTDATA("Sum of spent in national currency (Ugx)",$A$3,"Name","Airtime")-GETPIVOTDATA("Sum of Received",$A$3,"Name","Airtime")</f>
        <v>480000</v>
      </c>
      <c r="E4" s="689"/>
    </row>
    <row r="5" spans="1:5" x14ac:dyDescent="0.25">
      <c r="A5" s="203" t="s">
        <v>263</v>
      </c>
      <c r="B5" s="697">
        <v>262500</v>
      </c>
      <c r="C5" s="697"/>
      <c r="D5" s="689">
        <f>GETPIVOTDATA("Sum of spent in national currency (Ugx)",$A$3,"Name","Edris")-GETPIVOTDATA("Sum of Received",$A$3,"Name","Edris")</f>
        <v>262500</v>
      </c>
      <c r="E5" s="689"/>
    </row>
    <row r="6" spans="1:5" x14ac:dyDescent="0.25">
      <c r="A6" s="203" t="s">
        <v>123</v>
      </c>
      <c r="B6" s="697">
        <v>422000</v>
      </c>
      <c r="C6" s="697">
        <v>36000</v>
      </c>
      <c r="D6" s="689">
        <f>GETPIVOTDATA("Sum of spent in national currency (Ugx)",$A$3,"Name","Grace")-GETPIVOTDATA("Sum of Received",$A$3,"Name","Grace")</f>
        <v>386000</v>
      </c>
      <c r="E6" s="689"/>
    </row>
    <row r="7" spans="1:5" x14ac:dyDescent="0.25">
      <c r="A7" s="203" t="s">
        <v>124</v>
      </c>
      <c r="B7" s="697">
        <v>1599000</v>
      </c>
      <c r="C7" s="697">
        <v>17000</v>
      </c>
      <c r="D7" s="689">
        <f>GETPIVOTDATA("Sum of spent in national currency (Ugx)",$A$3,"Name","i35")-GETPIVOTDATA("Sum of Received",$A$3,"Name","i35")</f>
        <v>1582000</v>
      </c>
      <c r="E7" s="689"/>
    </row>
    <row r="8" spans="1:5" x14ac:dyDescent="0.25">
      <c r="A8" s="203" t="s">
        <v>149</v>
      </c>
      <c r="B8" s="697">
        <v>60000</v>
      </c>
      <c r="C8" s="697"/>
      <c r="D8" s="689">
        <f>GETPIVOTDATA("Sum of spent in national currency (Ugx)",$A$3,"Name","i5")-GETPIVOTDATA("Sum of Received",$A$3,"Name","i5")</f>
        <v>60000</v>
      </c>
      <c r="E8" s="689"/>
    </row>
    <row r="9" spans="1:5" x14ac:dyDescent="0.25">
      <c r="A9" s="203" t="s">
        <v>264</v>
      </c>
      <c r="B9" s="697">
        <v>341000</v>
      </c>
      <c r="C9" s="697">
        <v>55000</v>
      </c>
      <c r="D9" s="689">
        <f>GETPIVOTDATA("Sum of spent in national currency (Ugx)",$A$3,"Name","i98")-GETPIVOTDATA("Sum of Received",$A$3,"Name","i98")</f>
        <v>286000</v>
      </c>
      <c r="E9" s="689"/>
    </row>
    <row r="10" spans="1:5" x14ac:dyDescent="0.25">
      <c r="A10" s="203" t="s">
        <v>42</v>
      </c>
      <c r="B10" s="697">
        <v>1610000</v>
      </c>
      <c r="C10" s="697">
        <v>123000</v>
      </c>
      <c r="D10" s="689">
        <f>GETPIVOTDATA("Sum of spent in national currency (Ugx)",$A$3,"Name","Lydia")-GETPIVOTDATA("Sum of Received",$A$3,"Name","Lydia")</f>
        <v>1487000</v>
      </c>
      <c r="E10" s="689"/>
    </row>
    <row r="11" spans="1:5" x14ac:dyDescent="0.25">
      <c r="A11" s="203" t="s">
        <v>107</v>
      </c>
      <c r="B11" s="697"/>
      <c r="C11" s="697">
        <v>4828000</v>
      </c>
      <c r="D11" s="689"/>
      <c r="E11" s="689"/>
    </row>
    <row r="12" spans="1:5" x14ac:dyDescent="0.25">
      <c r="A12" s="203" t="s">
        <v>108</v>
      </c>
      <c r="B12" s="475">
        <v>4774500</v>
      </c>
      <c r="C12" s="475">
        <v>5059000</v>
      </c>
    </row>
    <row r="14" spans="1:5" x14ac:dyDescent="0.25">
      <c r="C14" s="717">
        <f>GETPIVOTDATA("Sum of Received",$A$3,"Name","Grace")+GETPIVOTDATA("Sum of Received",$A$3,"Name","i35")+GETPIVOTDATA("Sum of Received",$A$3,"Name","i98")+GETPIVOTDATA("Sum of Received",$A$3,"Name","Lydia")</f>
        <v>231000</v>
      </c>
    </row>
  </sheetData>
  <pageMargins left="0.7" right="0.7" top="0.75" bottom="0.75" header="0.3" footer="0.3"/>
  <pageSetup orientation="portrait" horizontalDpi="4294967293" verticalDpi="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0"/>
  <sheetViews>
    <sheetView workbookViewId="0">
      <pane xSplit="1" ySplit="2" topLeftCell="C58" activePane="bottomRight" state="frozen"/>
      <selection pane="topRight" activeCell="B1" sqref="B1"/>
      <selection pane="bottomLeft" activeCell="A4" sqref="A4"/>
      <selection pane="bottomRight" activeCell="J61" sqref="J61"/>
    </sheetView>
  </sheetViews>
  <sheetFormatPr defaultColWidth="10.85546875" defaultRowHeight="15" x14ac:dyDescent="0.25"/>
  <cols>
    <col min="1" max="1" width="17.7109375" style="41" customWidth="1"/>
    <col min="2" max="2" width="39.140625" style="41" bestFit="1" customWidth="1"/>
    <col min="3" max="3" width="18.42578125" style="41" bestFit="1" customWidth="1"/>
    <col min="4" max="4" width="14.7109375" style="41" customWidth="1"/>
    <col min="5" max="5" width="14.42578125" style="78" customWidth="1"/>
    <col min="6" max="6" width="15.140625" style="78" customWidth="1"/>
    <col min="7" max="7" width="21.140625" style="78" customWidth="1"/>
    <col min="8" max="9" width="21.140625" style="41" customWidth="1"/>
    <col min="10" max="10" width="26.140625" style="41" customWidth="1"/>
    <col min="11" max="11" width="10.85546875" style="41"/>
    <col min="12" max="12" width="13.42578125" style="41" customWidth="1"/>
    <col min="13" max="13" width="14.85546875" style="41" customWidth="1"/>
    <col min="14" max="14" width="28" style="41" customWidth="1"/>
    <col min="15" max="16384" width="10.85546875" style="41"/>
  </cols>
  <sheetData>
    <row r="1" spans="1:15" s="2" customFormat="1" ht="21" customHeight="1" x14ac:dyDescent="0.25">
      <c r="A1" s="722" t="s">
        <v>188</v>
      </c>
      <c r="B1" s="722"/>
      <c r="C1" s="722"/>
      <c r="D1" s="722"/>
      <c r="E1" s="722"/>
      <c r="F1" s="722"/>
      <c r="G1" s="722"/>
      <c r="H1" s="722"/>
      <c r="I1" s="722"/>
      <c r="J1" s="722"/>
      <c r="K1" s="722"/>
      <c r="L1" s="722"/>
      <c r="M1" s="722"/>
      <c r="N1" s="722"/>
    </row>
    <row r="2" spans="1:15" s="2" customFormat="1" ht="45.75" customHeight="1" x14ac:dyDescent="0.25">
      <c r="A2" s="42" t="s">
        <v>0</v>
      </c>
      <c r="B2" s="34" t="s">
        <v>5</v>
      </c>
      <c r="C2" s="34" t="s">
        <v>10</v>
      </c>
      <c r="D2" s="35" t="s">
        <v>8</v>
      </c>
      <c r="E2" s="35" t="s">
        <v>56</v>
      </c>
      <c r="F2" s="35" t="s">
        <v>34</v>
      </c>
      <c r="G2" s="36" t="s">
        <v>41</v>
      </c>
      <c r="H2" s="36" t="s">
        <v>2</v>
      </c>
      <c r="I2" s="36" t="s">
        <v>3</v>
      </c>
      <c r="J2" s="34" t="s">
        <v>9</v>
      </c>
      <c r="K2" s="34" t="s">
        <v>1</v>
      </c>
      <c r="L2" s="34" t="s">
        <v>4</v>
      </c>
      <c r="M2" s="37" t="s">
        <v>12</v>
      </c>
      <c r="N2" s="38" t="s">
        <v>11</v>
      </c>
      <c r="O2" s="319"/>
    </row>
    <row r="3" spans="1:15" s="22" customFormat="1" x14ac:dyDescent="0.25">
      <c r="A3" s="123">
        <v>44743</v>
      </c>
      <c r="B3" s="122" t="s">
        <v>148</v>
      </c>
      <c r="C3" s="428"/>
      <c r="D3" s="428"/>
      <c r="E3" s="429"/>
      <c r="F3" s="194"/>
      <c r="G3" s="194">
        <v>1494286</v>
      </c>
      <c r="H3" s="33"/>
      <c r="I3" s="338" t="s">
        <v>18</v>
      </c>
      <c r="J3" s="458"/>
      <c r="K3" s="338" t="s">
        <v>64</v>
      </c>
      <c r="L3" s="338" t="s">
        <v>58</v>
      </c>
      <c r="M3" s="45"/>
      <c r="N3" s="45"/>
      <c r="O3" s="320"/>
    </row>
    <row r="4" spans="1:15" s="22" customFormat="1" x14ac:dyDescent="0.25">
      <c r="A4" s="195">
        <v>44743</v>
      </c>
      <c r="B4" s="196" t="s">
        <v>150</v>
      </c>
      <c r="C4" s="196" t="s">
        <v>49</v>
      </c>
      <c r="D4" s="197" t="s">
        <v>121</v>
      </c>
      <c r="E4" s="173">
        <v>10000</v>
      </c>
      <c r="F4" s="173"/>
      <c r="G4" s="180">
        <f>G3-E4+F4</f>
        <v>1484286</v>
      </c>
      <c r="H4" s="198" t="s">
        <v>123</v>
      </c>
      <c r="I4" s="198" t="s">
        <v>18</v>
      </c>
      <c r="J4" s="454" t="s">
        <v>159</v>
      </c>
      <c r="K4" s="198" t="s">
        <v>64</v>
      </c>
      <c r="L4" s="198" t="s">
        <v>58</v>
      </c>
      <c r="M4" s="198"/>
      <c r="N4" s="198"/>
      <c r="O4" s="320"/>
    </row>
    <row r="5" spans="1:15" s="22" customFormat="1" x14ac:dyDescent="0.25">
      <c r="A5" s="195">
        <v>44743</v>
      </c>
      <c r="B5" s="196" t="s">
        <v>150</v>
      </c>
      <c r="C5" s="196" t="s">
        <v>49</v>
      </c>
      <c r="D5" s="197" t="s">
        <v>122</v>
      </c>
      <c r="E5" s="179">
        <v>60000</v>
      </c>
      <c r="F5" s="185"/>
      <c r="G5" s="180">
        <f>G4-E5+F5</f>
        <v>1424286</v>
      </c>
      <c r="H5" s="214" t="s">
        <v>149</v>
      </c>
      <c r="I5" s="338" t="s">
        <v>18</v>
      </c>
      <c r="J5" s="454" t="s">
        <v>165</v>
      </c>
      <c r="K5" s="338" t="s">
        <v>64</v>
      </c>
      <c r="L5" s="338" t="s">
        <v>58</v>
      </c>
      <c r="M5" s="215"/>
      <c r="N5" s="338"/>
      <c r="O5" s="320"/>
    </row>
    <row r="6" spans="1:15" s="22" customFormat="1" x14ac:dyDescent="0.25">
      <c r="A6" s="195">
        <v>44743</v>
      </c>
      <c r="B6" s="196" t="s">
        <v>150</v>
      </c>
      <c r="C6" s="196" t="s">
        <v>49</v>
      </c>
      <c r="D6" s="197" t="s">
        <v>122</v>
      </c>
      <c r="E6" s="179">
        <v>66000</v>
      </c>
      <c r="F6" s="185"/>
      <c r="G6" s="180">
        <f t="shared" ref="G6:G11" si="0">G5-E6+F6</f>
        <v>1358286</v>
      </c>
      <c r="H6" s="292" t="s">
        <v>124</v>
      </c>
      <c r="I6" s="338" t="s">
        <v>18</v>
      </c>
      <c r="J6" s="454" t="s">
        <v>166</v>
      </c>
      <c r="K6" s="338" t="s">
        <v>64</v>
      </c>
      <c r="L6" s="338" t="s">
        <v>58</v>
      </c>
      <c r="M6" s="215"/>
      <c r="N6" s="338"/>
      <c r="O6" s="320"/>
    </row>
    <row r="7" spans="1:15" s="22" customFormat="1" x14ac:dyDescent="0.25">
      <c r="A7" s="195">
        <v>44743</v>
      </c>
      <c r="B7" s="196" t="s">
        <v>128</v>
      </c>
      <c r="C7" s="196" t="s">
        <v>49</v>
      </c>
      <c r="D7" s="197" t="s">
        <v>122</v>
      </c>
      <c r="E7" s="179"/>
      <c r="F7" s="185">
        <v>4000</v>
      </c>
      <c r="G7" s="180">
        <f t="shared" si="0"/>
        <v>1362286</v>
      </c>
      <c r="H7" s="292" t="s">
        <v>124</v>
      </c>
      <c r="I7" s="338" t="s">
        <v>18</v>
      </c>
      <c r="J7" s="454" t="s">
        <v>167</v>
      </c>
      <c r="K7" s="338" t="s">
        <v>64</v>
      </c>
      <c r="L7" s="338" t="s">
        <v>58</v>
      </c>
      <c r="M7" s="215"/>
      <c r="N7" s="338"/>
      <c r="O7" s="320"/>
    </row>
    <row r="8" spans="1:15" s="22" customFormat="1" x14ac:dyDescent="0.25">
      <c r="A8" s="195">
        <v>44746</v>
      </c>
      <c r="B8" s="196" t="s">
        <v>128</v>
      </c>
      <c r="C8" s="196" t="s">
        <v>49</v>
      </c>
      <c r="D8" s="197" t="s">
        <v>122</v>
      </c>
      <c r="E8" s="179"/>
      <c r="F8" s="185">
        <v>2000</v>
      </c>
      <c r="G8" s="180">
        <f t="shared" si="0"/>
        <v>1364286</v>
      </c>
      <c r="H8" s="292" t="s">
        <v>124</v>
      </c>
      <c r="I8" s="338" t="s">
        <v>18</v>
      </c>
      <c r="J8" s="454" t="s">
        <v>166</v>
      </c>
      <c r="K8" s="338" t="s">
        <v>64</v>
      </c>
      <c r="L8" s="338" t="s">
        <v>58</v>
      </c>
      <c r="M8" s="215"/>
      <c r="N8" s="338"/>
      <c r="O8" s="320"/>
    </row>
    <row r="9" spans="1:15" s="22" customFormat="1" x14ac:dyDescent="0.25">
      <c r="A9" s="195">
        <v>44746</v>
      </c>
      <c r="B9" s="196" t="s">
        <v>150</v>
      </c>
      <c r="C9" s="196" t="s">
        <v>49</v>
      </c>
      <c r="D9" s="197" t="s">
        <v>122</v>
      </c>
      <c r="E9" s="461">
        <v>76000</v>
      </c>
      <c r="F9" s="173"/>
      <c r="G9" s="180">
        <f t="shared" si="0"/>
        <v>1288286</v>
      </c>
      <c r="H9" s="292" t="s">
        <v>124</v>
      </c>
      <c r="I9" s="338" t="s">
        <v>18</v>
      </c>
      <c r="J9" s="454" t="s">
        <v>171</v>
      </c>
      <c r="K9" s="338" t="s">
        <v>64</v>
      </c>
      <c r="L9" s="338" t="s">
        <v>58</v>
      </c>
      <c r="M9" s="198"/>
      <c r="N9" s="198"/>
      <c r="O9" s="320"/>
    </row>
    <row r="10" spans="1:15" s="22" customFormat="1" x14ac:dyDescent="0.25">
      <c r="A10" s="195">
        <v>44746</v>
      </c>
      <c r="B10" s="196" t="s">
        <v>150</v>
      </c>
      <c r="C10" s="196" t="s">
        <v>49</v>
      </c>
      <c r="D10" s="197" t="s">
        <v>121</v>
      </c>
      <c r="E10" s="461">
        <v>50000</v>
      </c>
      <c r="F10" s="189"/>
      <c r="G10" s="180">
        <f t="shared" si="0"/>
        <v>1238286</v>
      </c>
      <c r="H10" s="292" t="s">
        <v>123</v>
      </c>
      <c r="I10" s="338" t="s">
        <v>18</v>
      </c>
      <c r="J10" s="454" t="s">
        <v>162</v>
      </c>
      <c r="K10" s="338" t="s">
        <v>64</v>
      </c>
      <c r="L10" s="338" t="s">
        <v>58</v>
      </c>
      <c r="M10" s="198"/>
      <c r="N10" s="198"/>
      <c r="O10" s="320"/>
    </row>
    <row r="11" spans="1:15" s="22" customFormat="1" x14ac:dyDescent="0.25">
      <c r="A11" s="195">
        <v>44747</v>
      </c>
      <c r="B11" s="196" t="s">
        <v>150</v>
      </c>
      <c r="C11" s="196" t="s">
        <v>49</v>
      </c>
      <c r="D11" s="197" t="s">
        <v>122</v>
      </c>
      <c r="E11" s="461">
        <v>69000</v>
      </c>
      <c r="F11" s="189"/>
      <c r="G11" s="180">
        <f t="shared" si="0"/>
        <v>1169286</v>
      </c>
      <c r="H11" s="292" t="s">
        <v>124</v>
      </c>
      <c r="I11" s="338" t="s">
        <v>18</v>
      </c>
      <c r="J11" s="454" t="s">
        <v>177</v>
      </c>
      <c r="K11" s="338" t="s">
        <v>64</v>
      </c>
      <c r="L11" s="338" t="s">
        <v>58</v>
      </c>
      <c r="M11" s="198"/>
      <c r="N11" s="198"/>
      <c r="O11" s="320"/>
    </row>
    <row r="12" spans="1:15" s="22" customFormat="1" x14ac:dyDescent="0.25">
      <c r="A12" s="539">
        <v>44747</v>
      </c>
      <c r="B12" s="196" t="s">
        <v>150</v>
      </c>
      <c r="C12" s="196" t="s">
        <v>49</v>
      </c>
      <c r="D12" s="197" t="s">
        <v>121</v>
      </c>
      <c r="E12" s="461">
        <v>10000</v>
      </c>
      <c r="F12" s="189"/>
      <c r="G12" s="180">
        <f t="shared" ref="G12:G14" si="1">G11-E12+F12</f>
        <v>1159286</v>
      </c>
      <c r="H12" s="292" t="s">
        <v>123</v>
      </c>
      <c r="I12" s="338" t="s">
        <v>18</v>
      </c>
      <c r="J12" s="454" t="s">
        <v>161</v>
      </c>
      <c r="K12" s="338" t="s">
        <v>64</v>
      </c>
      <c r="L12" s="338" t="s">
        <v>58</v>
      </c>
      <c r="M12" s="198"/>
      <c r="N12" s="198"/>
      <c r="O12" s="320"/>
    </row>
    <row r="13" spans="1:15" s="22" customFormat="1" x14ac:dyDescent="0.25">
      <c r="A13" s="195">
        <v>44747</v>
      </c>
      <c r="B13" s="196" t="s">
        <v>150</v>
      </c>
      <c r="C13" s="196" t="s">
        <v>49</v>
      </c>
      <c r="D13" s="197" t="s">
        <v>14</v>
      </c>
      <c r="E13" s="461">
        <v>240000</v>
      </c>
      <c r="F13" s="189"/>
      <c r="G13" s="180">
        <f t="shared" si="1"/>
        <v>919286</v>
      </c>
      <c r="H13" s="292" t="s">
        <v>65</v>
      </c>
      <c r="I13" s="338" t="s">
        <v>18</v>
      </c>
      <c r="J13" s="454" t="s">
        <v>160</v>
      </c>
      <c r="K13" s="338" t="s">
        <v>64</v>
      </c>
      <c r="L13" s="338" t="s">
        <v>58</v>
      </c>
      <c r="M13" s="198"/>
      <c r="N13" s="198"/>
      <c r="O13" s="320"/>
    </row>
    <row r="14" spans="1:15" s="22" customFormat="1" x14ac:dyDescent="0.25">
      <c r="A14" s="195">
        <v>44747</v>
      </c>
      <c r="B14" s="196" t="s">
        <v>150</v>
      </c>
      <c r="C14" s="196" t="s">
        <v>49</v>
      </c>
      <c r="D14" s="454" t="s">
        <v>14</v>
      </c>
      <c r="E14" s="461">
        <v>28000</v>
      </c>
      <c r="F14" s="189"/>
      <c r="G14" s="180">
        <f t="shared" si="1"/>
        <v>891286</v>
      </c>
      <c r="H14" s="292" t="s">
        <v>42</v>
      </c>
      <c r="I14" s="338" t="s">
        <v>18</v>
      </c>
      <c r="J14" s="454" t="s">
        <v>183</v>
      </c>
      <c r="K14" s="338" t="s">
        <v>64</v>
      </c>
      <c r="L14" s="338" t="s">
        <v>58</v>
      </c>
      <c r="M14" s="198"/>
      <c r="N14" s="198"/>
      <c r="O14" s="320"/>
    </row>
    <row r="15" spans="1:15" s="22" customFormat="1" x14ac:dyDescent="0.25">
      <c r="A15" s="195">
        <v>44747</v>
      </c>
      <c r="B15" s="196" t="s">
        <v>150</v>
      </c>
      <c r="C15" s="196" t="s">
        <v>49</v>
      </c>
      <c r="D15" s="197" t="s">
        <v>14</v>
      </c>
      <c r="E15" s="461">
        <v>27000</v>
      </c>
      <c r="F15" s="189"/>
      <c r="G15" s="180">
        <f t="shared" ref="G15:G42" si="2">G14-E15+F15</f>
        <v>864286</v>
      </c>
      <c r="H15" s="292" t="s">
        <v>42</v>
      </c>
      <c r="I15" s="338" t="s">
        <v>18</v>
      </c>
      <c r="J15" s="454" t="s">
        <v>182</v>
      </c>
      <c r="K15" s="338" t="s">
        <v>64</v>
      </c>
      <c r="L15" s="338" t="s">
        <v>58</v>
      </c>
      <c r="M15" s="198"/>
      <c r="N15" s="198"/>
      <c r="O15" s="320"/>
    </row>
    <row r="16" spans="1:15" s="22" customFormat="1" x14ac:dyDescent="0.25">
      <c r="A16" s="195">
        <v>44747</v>
      </c>
      <c r="B16" s="196" t="s">
        <v>189</v>
      </c>
      <c r="C16" s="196"/>
      <c r="D16" s="197"/>
      <c r="E16" s="461"/>
      <c r="F16" s="183">
        <v>1286000</v>
      </c>
      <c r="G16" s="180">
        <f t="shared" si="2"/>
        <v>2150286</v>
      </c>
      <c r="H16" s="292"/>
      <c r="I16" s="338" t="s">
        <v>18</v>
      </c>
      <c r="J16" s="454" t="s">
        <v>192</v>
      </c>
      <c r="K16" s="338" t="s">
        <v>64</v>
      </c>
      <c r="L16" s="338" t="s">
        <v>58</v>
      </c>
      <c r="M16" s="198"/>
      <c r="N16" s="198"/>
      <c r="O16" s="320"/>
    </row>
    <row r="17" spans="1:15" s="22" customFormat="1" x14ac:dyDescent="0.25">
      <c r="A17" s="195">
        <v>44747</v>
      </c>
      <c r="B17" s="196" t="s">
        <v>128</v>
      </c>
      <c r="C17" s="196" t="s">
        <v>49</v>
      </c>
      <c r="D17" s="528" t="s">
        <v>14</v>
      </c>
      <c r="E17" s="461"/>
      <c r="F17" s="183">
        <v>12000</v>
      </c>
      <c r="G17" s="180">
        <f t="shared" si="2"/>
        <v>2162286</v>
      </c>
      <c r="H17" s="292" t="s">
        <v>42</v>
      </c>
      <c r="I17" s="338" t="s">
        <v>18</v>
      </c>
      <c r="J17" s="454" t="s">
        <v>183</v>
      </c>
      <c r="K17" s="338" t="s">
        <v>64</v>
      </c>
      <c r="L17" s="338" t="s">
        <v>58</v>
      </c>
      <c r="M17" s="198"/>
      <c r="N17" s="198"/>
      <c r="O17" s="320"/>
    </row>
    <row r="18" spans="1:15" s="22" customFormat="1" x14ac:dyDescent="0.25">
      <c r="A18" s="195">
        <v>44747</v>
      </c>
      <c r="B18" s="196" t="s">
        <v>128</v>
      </c>
      <c r="C18" s="196" t="s">
        <v>49</v>
      </c>
      <c r="D18" s="528" t="s">
        <v>121</v>
      </c>
      <c r="E18" s="461"/>
      <c r="F18" s="183">
        <v>15000</v>
      </c>
      <c r="G18" s="180">
        <f t="shared" si="2"/>
        <v>2177286</v>
      </c>
      <c r="H18" s="292" t="s">
        <v>123</v>
      </c>
      <c r="I18" s="338" t="s">
        <v>18</v>
      </c>
      <c r="J18" s="454" t="s">
        <v>162</v>
      </c>
      <c r="K18" s="338" t="s">
        <v>64</v>
      </c>
      <c r="L18" s="338" t="s">
        <v>58</v>
      </c>
      <c r="M18" s="198"/>
      <c r="N18" s="198"/>
      <c r="O18" s="320"/>
    </row>
    <row r="19" spans="1:15" s="22" customFormat="1" x14ac:dyDescent="0.25">
      <c r="A19" s="195">
        <v>44748</v>
      </c>
      <c r="B19" s="196" t="s">
        <v>128</v>
      </c>
      <c r="C19" s="196" t="s">
        <v>49</v>
      </c>
      <c r="D19" s="528" t="s">
        <v>14</v>
      </c>
      <c r="E19" s="461"/>
      <c r="F19" s="183">
        <v>5000</v>
      </c>
      <c r="G19" s="180">
        <f t="shared" si="2"/>
        <v>2182286</v>
      </c>
      <c r="H19" s="292" t="s">
        <v>42</v>
      </c>
      <c r="I19" s="338" t="s">
        <v>18</v>
      </c>
      <c r="J19" s="454" t="s">
        <v>182</v>
      </c>
      <c r="K19" s="338" t="s">
        <v>64</v>
      </c>
      <c r="L19" s="338" t="s">
        <v>58</v>
      </c>
      <c r="M19" s="198"/>
      <c r="N19" s="198"/>
      <c r="O19" s="320"/>
    </row>
    <row r="20" spans="1:15" s="22" customFormat="1" x14ac:dyDescent="0.25">
      <c r="A20" s="195">
        <v>44748</v>
      </c>
      <c r="B20" s="178" t="s">
        <v>150</v>
      </c>
      <c r="C20" s="372" t="s">
        <v>49</v>
      </c>
      <c r="D20" s="373" t="s">
        <v>122</v>
      </c>
      <c r="E20" s="461">
        <v>77000</v>
      </c>
      <c r="F20" s="183"/>
      <c r="G20" s="180">
        <f t="shared" si="2"/>
        <v>2105286</v>
      </c>
      <c r="H20" s="292" t="s">
        <v>124</v>
      </c>
      <c r="I20" s="338" t="s">
        <v>18</v>
      </c>
      <c r="J20" s="206" t="s">
        <v>196</v>
      </c>
      <c r="K20" s="338" t="s">
        <v>64</v>
      </c>
      <c r="L20" s="338" t="s">
        <v>58</v>
      </c>
      <c r="M20" s="198"/>
      <c r="N20" s="198"/>
      <c r="O20" s="320"/>
    </row>
    <row r="21" spans="1:15" s="22" customFormat="1" x14ac:dyDescent="0.25">
      <c r="A21" s="195">
        <v>44748</v>
      </c>
      <c r="B21" s="178" t="s">
        <v>150</v>
      </c>
      <c r="C21" s="372" t="s">
        <v>49</v>
      </c>
      <c r="D21" s="373" t="s">
        <v>121</v>
      </c>
      <c r="E21" s="461">
        <v>21000</v>
      </c>
      <c r="F21" s="183"/>
      <c r="G21" s="180">
        <f t="shared" si="2"/>
        <v>2084286</v>
      </c>
      <c r="H21" s="292" t="s">
        <v>123</v>
      </c>
      <c r="I21" s="338" t="s">
        <v>18</v>
      </c>
      <c r="J21" s="206" t="s">
        <v>201</v>
      </c>
      <c r="K21" s="338" t="s">
        <v>64</v>
      </c>
      <c r="L21" s="338" t="s">
        <v>58</v>
      </c>
      <c r="M21" s="198"/>
      <c r="N21" s="198"/>
      <c r="O21" s="320"/>
    </row>
    <row r="22" spans="1:15" s="22" customFormat="1" x14ac:dyDescent="0.25">
      <c r="A22" s="195">
        <v>44749</v>
      </c>
      <c r="B22" s="178" t="s">
        <v>128</v>
      </c>
      <c r="C22" s="372" t="s">
        <v>49</v>
      </c>
      <c r="D22" s="373" t="s">
        <v>122</v>
      </c>
      <c r="E22" s="461"/>
      <c r="F22" s="183">
        <v>2000</v>
      </c>
      <c r="G22" s="180">
        <f t="shared" si="2"/>
        <v>2086286</v>
      </c>
      <c r="H22" s="292" t="s">
        <v>124</v>
      </c>
      <c r="I22" s="338" t="s">
        <v>18</v>
      </c>
      <c r="J22" s="206" t="s">
        <v>196</v>
      </c>
      <c r="K22" s="338" t="s">
        <v>64</v>
      </c>
      <c r="L22" s="338" t="s">
        <v>58</v>
      </c>
      <c r="M22" s="198"/>
      <c r="N22" s="198"/>
      <c r="O22" s="320"/>
    </row>
    <row r="23" spans="1:15" s="22" customFormat="1" x14ac:dyDescent="0.25">
      <c r="A23" s="195">
        <v>44749</v>
      </c>
      <c r="B23" s="178" t="s">
        <v>150</v>
      </c>
      <c r="C23" s="372" t="s">
        <v>49</v>
      </c>
      <c r="D23" s="373" t="s">
        <v>122</v>
      </c>
      <c r="E23" s="461">
        <v>75000</v>
      </c>
      <c r="F23" s="183"/>
      <c r="G23" s="180">
        <f>G22-E23+F23</f>
        <v>2011286</v>
      </c>
      <c r="H23" s="292" t="s">
        <v>124</v>
      </c>
      <c r="I23" s="338" t="s">
        <v>18</v>
      </c>
      <c r="J23" s="206" t="s">
        <v>207</v>
      </c>
      <c r="K23" s="338" t="s">
        <v>64</v>
      </c>
      <c r="L23" s="338" t="s">
        <v>58</v>
      </c>
      <c r="M23" s="198"/>
      <c r="N23" s="198"/>
      <c r="O23" s="320"/>
    </row>
    <row r="24" spans="1:15" s="22" customFormat="1" x14ac:dyDescent="0.25">
      <c r="A24" s="195">
        <v>44750</v>
      </c>
      <c r="B24" s="178" t="s">
        <v>212</v>
      </c>
      <c r="C24" s="372" t="s">
        <v>49</v>
      </c>
      <c r="D24" s="373" t="s">
        <v>122</v>
      </c>
      <c r="E24" s="461">
        <v>3000</v>
      </c>
      <c r="F24" s="183"/>
      <c r="G24" s="180">
        <f t="shared" ref="G24:G35" si="3">G23-E24+F24</f>
        <v>2008286</v>
      </c>
      <c r="H24" s="292" t="s">
        <v>124</v>
      </c>
      <c r="I24" s="338" t="s">
        <v>18</v>
      </c>
      <c r="J24" s="206" t="s">
        <v>207</v>
      </c>
      <c r="K24" s="338" t="s">
        <v>64</v>
      </c>
      <c r="L24" s="338" t="s">
        <v>58</v>
      </c>
      <c r="M24" s="198"/>
      <c r="N24" s="198"/>
      <c r="O24" s="320"/>
    </row>
    <row r="25" spans="1:15" s="22" customFormat="1" x14ac:dyDescent="0.25">
      <c r="A25" s="195">
        <v>44750</v>
      </c>
      <c r="B25" s="178" t="s">
        <v>150</v>
      </c>
      <c r="C25" s="372" t="s">
        <v>49</v>
      </c>
      <c r="D25" s="373" t="s">
        <v>122</v>
      </c>
      <c r="E25" s="461">
        <v>76000</v>
      </c>
      <c r="F25" s="183"/>
      <c r="G25" s="180">
        <f t="shared" si="3"/>
        <v>1932286</v>
      </c>
      <c r="H25" s="292" t="s">
        <v>124</v>
      </c>
      <c r="I25" s="338" t="s">
        <v>18</v>
      </c>
      <c r="J25" s="206" t="s">
        <v>213</v>
      </c>
      <c r="K25" s="338" t="s">
        <v>64</v>
      </c>
      <c r="L25" s="338" t="s">
        <v>58</v>
      </c>
      <c r="M25" s="198"/>
      <c r="N25" s="198"/>
      <c r="O25" s="320"/>
    </row>
    <row r="26" spans="1:15" s="22" customFormat="1" x14ac:dyDescent="0.25">
      <c r="A26" s="195">
        <v>44750</v>
      </c>
      <c r="B26" s="178" t="s">
        <v>150</v>
      </c>
      <c r="C26" s="372" t="s">
        <v>49</v>
      </c>
      <c r="D26" s="373" t="s">
        <v>121</v>
      </c>
      <c r="E26" s="461">
        <v>35000</v>
      </c>
      <c r="F26" s="183"/>
      <c r="G26" s="180">
        <f t="shared" si="3"/>
        <v>1897286</v>
      </c>
      <c r="H26" s="292" t="s">
        <v>123</v>
      </c>
      <c r="I26" s="338" t="s">
        <v>18</v>
      </c>
      <c r="J26" s="540" t="s">
        <v>221</v>
      </c>
      <c r="K26" s="338" t="s">
        <v>64</v>
      </c>
      <c r="L26" s="338" t="s">
        <v>58</v>
      </c>
      <c r="M26" s="198"/>
      <c r="N26" s="198"/>
      <c r="O26" s="320"/>
    </row>
    <row r="27" spans="1:15" s="22" customFormat="1" x14ac:dyDescent="0.25">
      <c r="A27" s="195">
        <v>44751</v>
      </c>
      <c r="B27" s="178" t="s">
        <v>128</v>
      </c>
      <c r="C27" s="372" t="s">
        <v>49</v>
      </c>
      <c r="D27" s="373" t="s">
        <v>122</v>
      </c>
      <c r="E27" s="461"/>
      <c r="F27" s="183">
        <v>3000</v>
      </c>
      <c r="G27" s="180">
        <f t="shared" si="3"/>
        <v>1900286</v>
      </c>
      <c r="H27" s="292" t="s">
        <v>124</v>
      </c>
      <c r="I27" s="338" t="s">
        <v>18</v>
      </c>
      <c r="J27" s="454" t="s">
        <v>213</v>
      </c>
      <c r="K27" s="338" t="s">
        <v>64</v>
      </c>
      <c r="L27" s="338" t="s">
        <v>58</v>
      </c>
      <c r="M27" s="198"/>
      <c r="N27" s="198"/>
      <c r="O27" s="320"/>
    </row>
    <row r="28" spans="1:15" s="22" customFormat="1" x14ac:dyDescent="0.25">
      <c r="A28" s="195">
        <v>44751</v>
      </c>
      <c r="B28" s="178" t="s">
        <v>128</v>
      </c>
      <c r="C28" s="372" t="s">
        <v>49</v>
      </c>
      <c r="D28" s="373" t="s">
        <v>121</v>
      </c>
      <c r="E28" s="461"/>
      <c r="F28" s="183">
        <v>5000</v>
      </c>
      <c r="G28" s="180">
        <f t="shared" si="3"/>
        <v>1905286</v>
      </c>
      <c r="H28" s="292" t="s">
        <v>123</v>
      </c>
      <c r="I28" s="338" t="s">
        <v>18</v>
      </c>
      <c r="J28" s="454" t="s">
        <v>221</v>
      </c>
      <c r="K28" s="338" t="s">
        <v>64</v>
      </c>
      <c r="L28" s="338" t="s">
        <v>58</v>
      </c>
      <c r="M28" s="198"/>
      <c r="N28" s="198"/>
      <c r="O28" s="320"/>
    </row>
    <row r="29" spans="1:15" s="22" customFormat="1" x14ac:dyDescent="0.25">
      <c r="A29" s="195">
        <v>44751</v>
      </c>
      <c r="B29" s="178" t="s">
        <v>150</v>
      </c>
      <c r="C29" s="372" t="s">
        <v>49</v>
      </c>
      <c r="D29" s="373" t="s">
        <v>122</v>
      </c>
      <c r="E29" s="461">
        <v>50000</v>
      </c>
      <c r="F29" s="183"/>
      <c r="G29" s="180">
        <f t="shared" si="3"/>
        <v>1855286</v>
      </c>
      <c r="H29" s="292" t="s">
        <v>124</v>
      </c>
      <c r="I29" s="338" t="s">
        <v>18</v>
      </c>
      <c r="J29" s="454" t="s">
        <v>218</v>
      </c>
      <c r="K29" s="338" t="s">
        <v>64</v>
      </c>
      <c r="L29" s="338" t="s">
        <v>58</v>
      </c>
      <c r="M29" s="198"/>
      <c r="N29" s="198"/>
      <c r="O29" s="320"/>
    </row>
    <row r="30" spans="1:15" s="22" customFormat="1" x14ac:dyDescent="0.25">
      <c r="A30" s="195">
        <v>44753</v>
      </c>
      <c r="B30" s="178" t="s">
        <v>150</v>
      </c>
      <c r="C30" s="372" t="s">
        <v>49</v>
      </c>
      <c r="D30" s="373" t="s">
        <v>122</v>
      </c>
      <c r="E30" s="461">
        <v>62000</v>
      </c>
      <c r="F30" s="183"/>
      <c r="G30" s="180">
        <f t="shared" si="3"/>
        <v>1793286</v>
      </c>
      <c r="H30" s="292" t="s">
        <v>124</v>
      </c>
      <c r="I30" s="338" t="s">
        <v>18</v>
      </c>
      <c r="J30" s="454" t="s">
        <v>228</v>
      </c>
      <c r="K30" s="338" t="s">
        <v>64</v>
      </c>
      <c r="L30" s="338" t="s">
        <v>58</v>
      </c>
      <c r="M30" s="198"/>
      <c r="N30" s="198"/>
      <c r="O30" s="320"/>
    </row>
    <row r="31" spans="1:15" s="22" customFormat="1" x14ac:dyDescent="0.25">
      <c r="A31" s="195">
        <v>44753</v>
      </c>
      <c r="B31" s="178" t="s">
        <v>150</v>
      </c>
      <c r="C31" s="372" t="s">
        <v>49</v>
      </c>
      <c r="D31" s="373" t="s">
        <v>121</v>
      </c>
      <c r="E31" s="461">
        <v>20000</v>
      </c>
      <c r="F31" s="183"/>
      <c r="G31" s="180">
        <f t="shared" si="3"/>
        <v>1773286</v>
      </c>
      <c r="H31" s="292" t="s">
        <v>123</v>
      </c>
      <c r="I31" s="338" t="s">
        <v>18</v>
      </c>
      <c r="J31" s="206" t="s">
        <v>222</v>
      </c>
      <c r="K31" s="338" t="s">
        <v>64</v>
      </c>
      <c r="L31" s="338" t="s">
        <v>58</v>
      </c>
      <c r="M31" s="198"/>
      <c r="N31" s="198"/>
      <c r="O31" s="320"/>
    </row>
    <row r="32" spans="1:15" s="22" customFormat="1" x14ac:dyDescent="0.25">
      <c r="A32" s="195">
        <v>44754</v>
      </c>
      <c r="B32" s="178" t="s">
        <v>128</v>
      </c>
      <c r="C32" s="372" t="s">
        <v>49</v>
      </c>
      <c r="D32" s="373" t="s">
        <v>121</v>
      </c>
      <c r="E32" s="461"/>
      <c r="F32" s="183">
        <v>5000</v>
      </c>
      <c r="G32" s="180">
        <f t="shared" si="3"/>
        <v>1778286</v>
      </c>
      <c r="H32" s="292" t="s">
        <v>123</v>
      </c>
      <c r="I32" s="338" t="s">
        <v>18</v>
      </c>
      <c r="J32" s="206" t="s">
        <v>222</v>
      </c>
      <c r="K32" s="338" t="s">
        <v>64</v>
      </c>
      <c r="L32" s="338" t="s">
        <v>58</v>
      </c>
      <c r="M32" s="198"/>
      <c r="N32" s="198"/>
      <c r="O32" s="320"/>
    </row>
    <row r="33" spans="1:15" s="22" customFormat="1" x14ac:dyDescent="0.25">
      <c r="A33" s="195">
        <v>44754</v>
      </c>
      <c r="B33" s="178" t="s">
        <v>150</v>
      </c>
      <c r="C33" s="372" t="s">
        <v>49</v>
      </c>
      <c r="D33" s="373" t="s">
        <v>122</v>
      </c>
      <c r="E33" s="461">
        <v>65000</v>
      </c>
      <c r="F33" s="183"/>
      <c r="G33" s="180">
        <f t="shared" si="3"/>
        <v>1713286</v>
      </c>
      <c r="H33" s="292" t="s">
        <v>124</v>
      </c>
      <c r="I33" s="338" t="s">
        <v>18</v>
      </c>
      <c r="J33" s="454" t="s">
        <v>235</v>
      </c>
      <c r="K33" s="338" t="s">
        <v>64</v>
      </c>
      <c r="L33" s="338" t="s">
        <v>58</v>
      </c>
      <c r="M33" s="198"/>
      <c r="N33" s="198"/>
      <c r="O33" s="320"/>
    </row>
    <row r="34" spans="1:15" s="22" customFormat="1" x14ac:dyDescent="0.25">
      <c r="A34" s="195">
        <v>44754</v>
      </c>
      <c r="B34" s="178" t="s">
        <v>150</v>
      </c>
      <c r="C34" s="372" t="s">
        <v>49</v>
      </c>
      <c r="D34" s="373" t="s">
        <v>121</v>
      </c>
      <c r="E34" s="461">
        <v>40000</v>
      </c>
      <c r="F34" s="183"/>
      <c r="G34" s="180">
        <f t="shared" si="3"/>
        <v>1673286</v>
      </c>
      <c r="H34" s="292" t="s">
        <v>123</v>
      </c>
      <c r="I34" s="338" t="s">
        <v>18</v>
      </c>
      <c r="J34" s="540" t="s">
        <v>234</v>
      </c>
      <c r="K34" s="338" t="s">
        <v>64</v>
      </c>
      <c r="L34" s="338" t="s">
        <v>58</v>
      </c>
      <c r="M34" s="198"/>
      <c r="N34" s="198"/>
      <c r="O34" s="320"/>
    </row>
    <row r="35" spans="1:15" s="22" customFormat="1" x14ac:dyDescent="0.25">
      <c r="A35" s="195">
        <v>44755</v>
      </c>
      <c r="B35" s="178" t="s">
        <v>150</v>
      </c>
      <c r="C35" s="372" t="s">
        <v>49</v>
      </c>
      <c r="D35" s="373" t="s">
        <v>122</v>
      </c>
      <c r="E35" s="461">
        <v>76000</v>
      </c>
      <c r="F35" s="183"/>
      <c r="G35" s="180">
        <f t="shared" si="3"/>
        <v>1597286</v>
      </c>
      <c r="H35" s="292" t="s">
        <v>124</v>
      </c>
      <c r="I35" s="338" t="s">
        <v>18</v>
      </c>
      <c r="J35" s="454" t="s">
        <v>242</v>
      </c>
      <c r="K35" s="338" t="s">
        <v>64</v>
      </c>
      <c r="L35" s="338" t="s">
        <v>58</v>
      </c>
      <c r="M35" s="198"/>
      <c r="N35" s="198"/>
      <c r="O35" s="320"/>
    </row>
    <row r="36" spans="1:15" s="22" customFormat="1" x14ac:dyDescent="0.25">
      <c r="A36" s="195">
        <v>44755</v>
      </c>
      <c r="B36" s="178" t="s">
        <v>128</v>
      </c>
      <c r="C36" s="372" t="s">
        <v>49</v>
      </c>
      <c r="D36" s="373" t="s">
        <v>121</v>
      </c>
      <c r="E36" s="461"/>
      <c r="F36" s="183">
        <v>10000</v>
      </c>
      <c r="G36" s="180">
        <f t="shared" si="2"/>
        <v>1607286</v>
      </c>
      <c r="H36" s="292" t="s">
        <v>123</v>
      </c>
      <c r="I36" s="338" t="s">
        <v>18</v>
      </c>
      <c r="J36" s="540" t="s">
        <v>234</v>
      </c>
      <c r="K36" s="338" t="s">
        <v>64</v>
      </c>
      <c r="L36" s="338" t="s">
        <v>58</v>
      </c>
      <c r="M36" s="198"/>
      <c r="N36" s="198"/>
      <c r="O36" s="320"/>
    </row>
    <row r="37" spans="1:15" s="22" customFormat="1" x14ac:dyDescent="0.25">
      <c r="A37" s="195">
        <v>44756</v>
      </c>
      <c r="B37" s="178" t="s">
        <v>128</v>
      </c>
      <c r="C37" s="372" t="s">
        <v>49</v>
      </c>
      <c r="D37" s="373" t="s">
        <v>122</v>
      </c>
      <c r="E37" s="461"/>
      <c r="F37" s="183">
        <v>2000</v>
      </c>
      <c r="G37" s="180">
        <f t="shared" si="2"/>
        <v>1609286</v>
      </c>
      <c r="H37" s="292" t="s">
        <v>124</v>
      </c>
      <c r="I37" s="338" t="s">
        <v>18</v>
      </c>
      <c r="J37" s="454" t="s">
        <v>242</v>
      </c>
      <c r="K37" s="338" t="s">
        <v>64</v>
      </c>
      <c r="L37" s="338" t="s">
        <v>58</v>
      </c>
      <c r="M37" s="198"/>
      <c r="N37" s="198"/>
      <c r="O37" s="320"/>
    </row>
    <row r="38" spans="1:15" s="22" customFormat="1" x14ac:dyDescent="0.25">
      <c r="A38" s="195">
        <v>44756</v>
      </c>
      <c r="B38" s="178" t="s">
        <v>150</v>
      </c>
      <c r="C38" s="372" t="s">
        <v>49</v>
      </c>
      <c r="D38" s="373" t="s">
        <v>121</v>
      </c>
      <c r="E38" s="461">
        <v>51000</v>
      </c>
      <c r="F38" s="183"/>
      <c r="G38" s="180">
        <f t="shared" si="2"/>
        <v>1558286</v>
      </c>
      <c r="H38" s="292" t="s">
        <v>123</v>
      </c>
      <c r="I38" s="338" t="s">
        <v>18</v>
      </c>
      <c r="J38" s="454" t="s">
        <v>253</v>
      </c>
      <c r="K38" s="338" t="s">
        <v>64</v>
      </c>
      <c r="L38" s="338" t="s">
        <v>58</v>
      </c>
      <c r="M38" s="198"/>
      <c r="N38" s="198"/>
      <c r="O38" s="320"/>
    </row>
    <row r="39" spans="1:15" s="22" customFormat="1" x14ac:dyDescent="0.25">
      <c r="A39" s="195">
        <v>44756</v>
      </c>
      <c r="B39" s="178" t="s">
        <v>150</v>
      </c>
      <c r="C39" s="372" t="s">
        <v>49</v>
      </c>
      <c r="D39" s="373" t="s">
        <v>122</v>
      </c>
      <c r="E39" s="461">
        <v>72000</v>
      </c>
      <c r="F39" s="183"/>
      <c r="G39" s="180">
        <f t="shared" si="2"/>
        <v>1486286</v>
      </c>
      <c r="H39" s="292" t="s">
        <v>124</v>
      </c>
      <c r="I39" s="338" t="s">
        <v>18</v>
      </c>
      <c r="J39" s="454" t="s">
        <v>254</v>
      </c>
      <c r="K39" s="338" t="s">
        <v>64</v>
      </c>
      <c r="L39" s="338" t="s">
        <v>58</v>
      </c>
      <c r="M39" s="198"/>
      <c r="N39" s="198"/>
      <c r="O39" s="320"/>
    </row>
    <row r="40" spans="1:15" s="22" customFormat="1" x14ac:dyDescent="0.25">
      <c r="A40" s="195">
        <v>44756</v>
      </c>
      <c r="B40" s="178" t="s">
        <v>150</v>
      </c>
      <c r="C40" s="372" t="s">
        <v>49</v>
      </c>
      <c r="D40" s="373" t="s">
        <v>14</v>
      </c>
      <c r="E40" s="461">
        <v>319000</v>
      </c>
      <c r="F40" s="183"/>
      <c r="G40" s="180">
        <f t="shared" si="2"/>
        <v>1167286</v>
      </c>
      <c r="H40" s="292" t="s">
        <v>42</v>
      </c>
      <c r="I40" s="338" t="s">
        <v>18</v>
      </c>
      <c r="J40" s="454" t="s">
        <v>259</v>
      </c>
      <c r="K40" s="338" t="s">
        <v>64</v>
      </c>
      <c r="L40" s="338" t="s">
        <v>58</v>
      </c>
      <c r="M40" s="198"/>
      <c r="N40" s="198"/>
      <c r="O40" s="320"/>
    </row>
    <row r="41" spans="1:15" s="22" customFormat="1" x14ac:dyDescent="0.25">
      <c r="A41" s="195">
        <v>44756</v>
      </c>
      <c r="B41" s="178" t="s">
        <v>150</v>
      </c>
      <c r="C41" s="372" t="s">
        <v>49</v>
      </c>
      <c r="D41" s="373" t="s">
        <v>14</v>
      </c>
      <c r="E41" s="461">
        <v>10000</v>
      </c>
      <c r="F41" s="183"/>
      <c r="G41" s="180">
        <f t="shared" si="2"/>
        <v>1157286</v>
      </c>
      <c r="H41" s="292" t="s">
        <v>42</v>
      </c>
      <c r="I41" s="338" t="s">
        <v>18</v>
      </c>
      <c r="J41" s="454" t="s">
        <v>260</v>
      </c>
      <c r="K41" s="338" t="s">
        <v>64</v>
      </c>
      <c r="L41" s="338" t="s">
        <v>58</v>
      </c>
      <c r="M41" s="198"/>
      <c r="N41" s="198"/>
      <c r="O41" s="320"/>
    </row>
    <row r="42" spans="1:15" s="22" customFormat="1" x14ac:dyDescent="0.25">
      <c r="A42" s="195">
        <v>44757</v>
      </c>
      <c r="B42" s="178" t="s">
        <v>128</v>
      </c>
      <c r="C42" s="372" t="s">
        <v>49</v>
      </c>
      <c r="D42" s="373" t="s">
        <v>121</v>
      </c>
      <c r="E42" s="461"/>
      <c r="F42" s="183">
        <v>1000</v>
      </c>
      <c r="G42" s="180">
        <f t="shared" si="2"/>
        <v>1158286</v>
      </c>
      <c r="H42" s="292" t="s">
        <v>123</v>
      </c>
      <c r="I42" s="338" t="s">
        <v>18</v>
      </c>
      <c r="J42" s="454" t="s">
        <v>247</v>
      </c>
      <c r="K42" s="338" t="s">
        <v>64</v>
      </c>
      <c r="L42" s="338" t="s">
        <v>58</v>
      </c>
      <c r="M42" s="198"/>
      <c r="N42" s="198"/>
      <c r="O42" s="320"/>
    </row>
    <row r="43" spans="1:15" s="22" customFormat="1" x14ac:dyDescent="0.25">
      <c r="A43" s="195">
        <v>44757</v>
      </c>
      <c r="B43" s="178" t="s">
        <v>128</v>
      </c>
      <c r="C43" s="372" t="s">
        <v>49</v>
      </c>
      <c r="D43" s="373" t="s">
        <v>14</v>
      </c>
      <c r="E43" s="461"/>
      <c r="F43" s="183">
        <v>3000</v>
      </c>
      <c r="G43" s="180">
        <f t="shared" ref="G43:G102" si="4">G42-E43+F43</f>
        <v>1161286</v>
      </c>
      <c r="H43" s="292" t="s">
        <v>42</v>
      </c>
      <c r="I43" s="338" t="s">
        <v>18</v>
      </c>
      <c r="J43" s="454" t="s">
        <v>260</v>
      </c>
      <c r="K43" s="338" t="s">
        <v>64</v>
      </c>
      <c r="L43" s="338" t="s">
        <v>58</v>
      </c>
      <c r="M43" s="198"/>
      <c r="N43" s="198"/>
      <c r="O43" s="320"/>
    </row>
    <row r="44" spans="1:15" s="22" customFormat="1" x14ac:dyDescent="0.25">
      <c r="A44" s="195">
        <v>44760</v>
      </c>
      <c r="B44" s="178" t="s">
        <v>150</v>
      </c>
      <c r="C44" s="372" t="s">
        <v>49</v>
      </c>
      <c r="D44" s="373" t="s">
        <v>122</v>
      </c>
      <c r="E44" s="461">
        <v>53000</v>
      </c>
      <c r="F44" s="183"/>
      <c r="G44" s="180">
        <f t="shared" si="4"/>
        <v>1108286</v>
      </c>
      <c r="H44" s="292" t="s">
        <v>124</v>
      </c>
      <c r="I44" s="338" t="s">
        <v>18</v>
      </c>
      <c r="J44" s="454" t="s">
        <v>265</v>
      </c>
      <c r="K44" s="338" t="s">
        <v>64</v>
      </c>
      <c r="L44" s="338" t="s">
        <v>58</v>
      </c>
      <c r="M44" s="198"/>
      <c r="N44" s="198"/>
      <c r="O44" s="320"/>
    </row>
    <row r="45" spans="1:15" s="22" customFormat="1" x14ac:dyDescent="0.25">
      <c r="A45" s="195">
        <v>44760</v>
      </c>
      <c r="B45" s="178" t="s">
        <v>150</v>
      </c>
      <c r="C45" s="372" t="s">
        <v>49</v>
      </c>
      <c r="D45" s="373" t="s">
        <v>122</v>
      </c>
      <c r="E45" s="461">
        <v>45000</v>
      </c>
      <c r="F45" s="183"/>
      <c r="G45" s="180">
        <f t="shared" si="4"/>
        <v>1063286</v>
      </c>
      <c r="H45" s="292" t="s">
        <v>124</v>
      </c>
      <c r="I45" s="338" t="s">
        <v>18</v>
      </c>
      <c r="J45" s="454" t="s">
        <v>269</v>
      </c>
      <c r="K45" s="338" t="s">
        <v>64</v>
      </c>
      <c r="L45" s="338" t="s">
        <v>58</v>
      </c>
      <c r="M45" s="198"/>
      <c r="N45" s="198"/>
      <c r="O45" s="320"/>
    </row>
    <row r="46" spans="1:15" s="22" customFormat="1" x14ac:dyDescent="0.25">
      <c r="A46" s="195">
        <v>44761</v>
      </c>
      <c r="B46" s="178" t="s">
        <v>150</v>
      </c>
      <c r="C46" s="372" t="s">
        <v>49</v>
      </c>
      <c r="D46" s="373" t="s">
        <v>122</v>
      </c>
      <c r="E46" s="461">
        <v>62000</v>
      </c>
      <c r="F46" s="183"/>
      <c r="G46" s="180">
        <f t="shared" si="4"/>
        <v>1001286</v>
      </c>
      <c r="H46" s="292" t="s">
        <v>124</v>
      </c>
      <c r="I46" s="338" t="s">
        <v>18</v>
      </c>
      <c r="J46" s="454" t="s">
        <v>272</v>
      </c>
      <c r="K46" s="338" t="s">
        <v>64</v>
      </c>
      <c r="L46" s="338" t="s">
        <v>58</v>
      </c>
      <c r="M46" s="198"/>
      <c r="N46" s="198"/>
      <c r="O46" s="320"/>
    </row>
    <row r="47" spans="1:15" s="22" customFormat="1" x14ac:dyDescent="0.25">
      <c r="A47" s="195">
        <v>44761</v>
      </c>
      <c r="B47" s="178" t="s">
        <v>150</v>
      </c>
      <c r="C47" s="372" t="s">
        <v>49</v>
      </c>
      <c r="D47" s="373" t="s">
        <v>14</v>
      </c>
      <c r="E47" s="461">
        <v>37000</v>
      </c>
      <c r="F47" s="183"/>
      <c r="G47" s="180">
        <f t="shared" si="4"/>
        <v>964286</v>
      </c>
      <c r="H47" s="292" t="s">
        <v>42</v>
      </c>
      <c r="I47" s="338" t="s">
        <v>18</v>
      </c>
      <c r="J47" s="454" t="s">
        <v>277</v>
      </c>
      <c r="K47" s="338" t="s">
        <v>64</v>
      </c>
      <c r="L47" s="338" t="s">
        <v>58</v>
      </c>
      <c r="M47" s="198"/>
      <c r="N47" s="198"/>
      <c r="O47" s="320"/>
    </row>
    <row r="48" spans="1:15" s="22" customFormat="1" x14ac:dyDescent="0.25">
      <c r="A48" s="195">
        <v>44762</v>
      </c>
      <c r="B48" s="178" t="s">
        <v>150</v>
      </c>
      <c r="C48" s="372" t="s">
        <v>49</v>
      </c>
      <c r="D48" s="373" t="s">
        <v>122</v>
      </c>
      <c r="E48" s="461">
        <v>66000</v>
      </c>
      <c r="F48" s="183"/>
      <c r="G48" s="180">
        <f t="shared" si="4"/>
        <v>898286</v>
      </c>
      <c r="H48" s="292" t="s">
        <v>124</v>
      </c>
      <c r="I48" s="338" t="s">
        <v>18</v>
      </c>
      <c r="J48" s="454" t="s">
        <v>295</v>
      </c>
      <c r="K48" s="338" t="s">
        <v>64</v>
      </c>
      <c r="L48" s="338" t="s">
        <v>58</v>
      </c>
      <c r="M48" s="198"/>
      <c r="N48" s="198"/>
      <c r="O48" s="320"/>
    </row>
    <row r="49" spans="1:15" s="22" customFormat="1" x14ac:dyDescent="0.25">
      <c r="A49" s="195">
        <v>44763</v>
      </c>
      <c r="B49" s="178" t="s">
        <v>150</v>
      </c>
      <c r="C49" s="372" t="s">
        <v>49</v>
      </c>
      <c r="D49" s="373" t="s">
        <v>122</v>
      </c>
      <c r="E49" s="461">
        <v>74000</v>
      </c>
      <c r="F49" s="183"/>
      <c r="G49" s="180">
        <f t="shared" si="4"/>
        <v>824286</v>
      </c>
      <c r="H49" s="292" t="s">
        <v>124</v>
      </c>
      <c r="I49" s="338" t="s">
        <v>18</v>
      </c>
      <c r="J49" s="454" t="s">
        <v>306</v>
      </c>
      <c r="K49" s="338" t="s">
        <v>64</v>
      </c>
      <c r="L49" s="338" t="s">
        <v>58</v>
      </c>
      <c r="M49" s="198"/>
      <c r="N49" s="198"/>
      <c r="O49" s="320"/>
    </row>
    <row r="50" spans="1:15" s="22" customFormat="1" x14ac:dyDescent="0.25">
      <c r="A50" s="195">
        <v>44763</v>
      </c>
      <c r="B50" s="178" t="s">
        <v>150</v>
      </c>
      <c r="C50" s="372" t="s">
        <v>49</v>
      </c>
      <c r="D50" s="373" t="s">
        <v>121</v>
      </c>
      <c r="E50" s="461">
        <v>11500</v>
      </c>
      <c r="F50" s="183"/>
      <c r="G50" s="180">
        <f t="shared" si="4"/>
        <v>812786</v>
      </c>
      <c r="H50" s="292" t="s">
        <v>263</v>
      </c>
      <c r="I50" s="338" t="s">
        <v>18</v>
      </c>
      <c r="J50" s="454" t="s">
        <v>314</v>
      </c>
      <c r="K50" s="338" t="s">
        <v>64</v>
      </c>
      <c r="L50" s="338" t="s">
        <v>58</v>
      </c>
      <c r="M50" s="198"/>
      <c r="N50" s="198"/>
      <c r="O50" s="320"/>
    </row>
    <row r="51" spans="1:15" s="22" customFormat="1" x14ac:dyDescent="0.25">
      <c r="A51" s="195">
        <v>44763</v>
      </c>
      <c r="B51" s="178" t="s">
        <v>150</v>
      </c>
      <c r="C51" s="372" t="s">
        <v>49</v>
      </c>
      <c r="D51" s="373" t="s">
        <v>121</v>
      </c>
      <c r="E51" s="461">
        <v>40000</v>
      </c>
      <c r="F51" s="183"/>
      <c r="G51" s="180">
        <f t="shared" si="4"/>
        <v>772786</v>
      </c>
      <c r="H51" s="292" t="s">
        <v>264</v>
      </c>
      <c r="I51" s="338" t="s">
        <v>18</v>
      </c>
      <c r="J51" s="454" t="s">
        <v>318</v>
      </c>
      <c r="K51" s="338" t="s">
        <v>64</v>
      </c>
      <c r="L51" s="338" t="s">
        <v>58</v>
      </c>
      <c r="M51" s="198"/>
      <c r="N51" s="198"/>
      <c r="O51" s="320"/>
    </row>
    <row r="52" spans="1:15" s="22" customFormat="1" x14ac:dyDescent="0.25">
      <c r="A52" s="195">
        <v>44763</v>
      </c>
      <c r="B52" s="178" t="s">
        <v>150</v>
      </c>
      <c r="C52" s="372" t="s">
        <v>49</v>
      </c>
      <c r="D52" s="373" t="s">
        <v>14</v>
      </c>
      <c r="E52" s="461">
        <v>240000</v>
      </c>
      <c r="F52" s="183"/>
      <c r="G52" s="180">
        <f t="shared" si="4"/>
        <v>532786</v>
      </c>
      <c r="H52" s="292" t="s">
        <v>65</v>
      </c>
      <c r="I52" s="338" t="s">
        <v>18</v>
      </c>
      <c r="J52" s="454" t="s">
        <v>321</v>
      </c>
      <c r="K52" s="338" t="s">
        <v>64</v>
      </c>
      <c r="L52" s="338" t="s">
        <v>58</v>
      </c>
      <c r="M52" s="198"/>
      <c r="N52" s="198"/>
      <c r="O52" s="320"/>
    </row>
    <row r="53" spans="1:15" s="22" customFormat="1" x14ac:dyDescent="0.25">
      <c r="A53" s="195">
        <v>44763</v>
      </c>
      <c r="B53" s="178" t="s">
        <v>150</v>
      </c>
      <c r="C53" s="372" t="s">
        <v>49</v>
      </c>
      <c r="D53" s="373" t="s">
        <v>14</v>
      </c>
      <c r="E53" s="461">
        <v>50000</v>
      </c>
      <c r="F53" s="183"/>
      <c r="G53" s="180">
        <f t="shared" si="4"/>
        <v>482786</v>
      </c>
      <c r="H53" s="292" t="s">
        <v>42</v>
      </c>
      <c r="I53" s="338" t="s">
        <v>18</v>
      </c>
      <c r="J53" s="454" t="s">
        <v>253</v>
      </c>
      <c r="K53" s="338" t="s">
        <v>64</v>
      </c>
      <c r="L53" s="338" t="s">
        <v>58</v>
      </c>
      <c r="M53" s="198"/>
      <c r="N53" s="198"/>
      <c r="O53" s="320"/>
    </row>
    <row r="54" spans="1:15" s="22" customFormat="1" x14ac:dyDescent="0.25">
      <c r="A54" s="195">
        <v>44764</v>
      </c>
      <c r="B54" s="178" t="s">
        <v>307</v>
      </c>
      <c r="C54" s="372" t="s">
        <v>49</v>
      </c>
      <c r="D54" s="373" t="s">
        <v>122</v>
      </c>
      <c r="E54" s="461">
        <v>5000</v>
      </c>
      <c r="F54" s="183"/>
      <c r="G54" s="180">
        <f t="shared" si="4"/>
        <v>477786</v>
      </c>
      <c r="H54" s="292" t="s">
        <v>124</v>
      </c>
      <c r="I54" s="338" t="s">
        <v>18</v>
      </c>
      <c r="J54" s="454" t="s">
        <v>306</v>
      </c>
      <c r="K54" s="338" t="s">
        <v>64</v>
      </c>
      <c r="L54" s="338" t="s">
        <v>58</v>
      </c>
      <c r="M54" s="198"/>
      <c r="N54" s="198"/>
      <c r="O54" s="320"/>
    </row>
    <row r="55" spans="1:15" s="22" customFormat="1" x14ac:dyDescent="0.25">
      <c r="A55" s="195">
        <v>44764</v>
      </c>
      <c r="B55" s="178" t="s">
        <v>150</v>
      </c>
      <c r="C55" s="372" t="s">
        <v>49</v>
      </c>
      <c r="D55" s="373" t="s">
        <v>122</v>
      </c>
      <c r="E55" s="461">
        <v>71000</v>
      </c>
      <c r="F55" s="183"/>
      <c r="G55" s="180">
        <f t="shared" si="4"/>
        <v>406786</v>
      </c>
      <c r="H55" s="292" t="s">
        <v>124</v>
      </c>
      <c r="I55" s="338" t="s">
        <v>18</v>
      </c>
      <c r="J55" s="454" t="s">
        <v>308</v>
      </c>
      <c r="K55" s="338" t="s">
        <v>64</v>
      </c>
      <c r="L55" s="338" t="s">
        <v>58</v>
      </c>
      <c r="M55" s="198"/>
      <c r="N55" s="198"/>
      <c r="O55" s="320"/>
    </row>
    <row r="56" spans="1:15" s="22" customFormat="1" x14ac:dyDescent="0.25">
      <c r="A56" s="195">
        <v>44764</v>
      </c>
      <c r="B56" s="178" t="s">
        <v>150</v>
      </c>
      <c r="C56" s="372" t="s">
        <v>49</v>
      </c>
      <c r="D56" s="373" t="s">
        <v>122</v>
      </c>
      <c r="E56" s="461">
        <v>70000</v>
      </c>
      <c r="F56" s="183"/>
      <c r="G56" s="180">
        <f t="shared" si="4"/>
        <v>336786</v>
      </c>
      <c r="H56" s="292" t="s">
        <v>264</v>
      </c>
      <c r="I56" s="338" t="s">
        <v>18</v>
      </c>
      <c r="J56" s="454" t="s">
        <v>329</v>
      </c>
      <c r="K56" s="338" t="s">
        <v>64</v>
      </c>
      <c r="L56" s="338" t="s">
        <v>58</v>
      </c>
      <c r="M56" s="198"/>
      <c r="N56" s="198"/>
      <c r="O56" s="320"/>
    </row>
    <row r="57" spans="1:15" s="22" customFormat="1" x14ac:dyDescent="0.25">
      <c r="A57" s="195">
        <v>44764</v>
      </c>
      <c r="B57" s="178" t="s">
        <v>150</v>
      </c>
      <c r="C57" s="372" t="s">
        <v>49</v>
      </c>
      <c r="D57" s="373" t="s">
        <v>121</v>
      </c>
      <c r="E57" s="461">
        <v>20000</v>
      </c>
      <c r="F57" s="183"/>
      <c r="G57" s="180">
        <f t="shared" si="4"/>
        <v>316786</v>
      </c>
      <c r="H57" s="292" t="s">
        <v>263</v>
      </c>
      <c r="I57" s="338" t="s">
        <v>18</v>
      </c>
      <c r="J57" s="454" t="s">
        <v>160</v>
      </c>
      <c r="K57" s="338" t="s">
        <v>64</v>
      </c>
      <c r="L57" s="338" t="s">
        <v>58</v>
      </c>
      <c r="M57" s="198"/>
      <c r="N57" s="198"/>
      <c r="O57" s="320"/>
    </row>
    <row r="58" spans="1:15" s="22" customFormat="1" x14ac:dyDescent="0.25">
      <c r="A58" s="195">
        <v>44764</v>
      </c>
      <c r="B58" s="178" t="s">
        <v>150</v>
      </c>
      <c r="C58" s="372" t="s">
        <v>49</v>
      </c>
      <c r="D58" s="373" t="s">
        <v>14</v>
      </c>
      <c r="E58" s="461">
        <v>61000</v>
      </c>
      <c r="F58" s="183"/>
      <c r="G58" s="180">
        <f t="shared" si="4"/>
        <v>255786</v>
      </c>
      <c r="H58" s="292" t="s">
        <v>42</v>
      </c>
      <c r="I58" s="338" t="s">
        <v>18</v>
      </c>
      <c r="J58" s="454" t="s">
        <v>340</v>
      </c>
      <c r="K58" s="338" t="s">
        <v>64</v>
      </c>
      <c r="L58" s="338" t="s">
        <v>58</v>
      </c>
      <c r="M58" s="198"/>
      <c r="N58" s="198"/>
      <c r="O58" s="320"/>
    </row>
    <row r="59" spans="1:15" s="22" customFormat="1" x14ac:dyDescent="0.25">
      <c r="A59" s="539">
        <v>44764</v>
      </c>
      <c r="B59" s="178" t="s">
        <v>150</v>
      </c>
      <c r="C59" s="372" t="s">
        <v>49</v>
      </c>
      <c r="D59" s="373" t="s">
        <v>122</v>
      </c>
      <c r="E59" s="461">
        <v>50000</v>
      </c>
      <c r="F59" s="183"/>
      <c r="G59" s="180">
        <f t="shared" si="4"/>
        <v>205786</v>
      </c>
      <c r="H59" s="292" t="s">
        <v>124</v>
      </c>
      <c r="I59" s="338" t="s">
        <v>18</v>
      </c>
      <c r="J59" s="454" t="s">
        <v>333</v>
      </c>
      <c r="K59" s="338" t="s">
        <v>64</v>
      </c>
      <c r="L59" s="338" t="s">
        <v>58</v>
      </c>
      <c r="M59" s="198"/>
      <c r="N59" s="198"/>
      <c r="O59" s="320"/>
    </row>
    <row r="60" spans="1:15" s="22" customFormat="1" x14ac:dyDescent="0.25">
      <c r="A60" s="539">
        <v>44764</v>
      </c>
      <c r="B60" s="178" t="s">
        <v>317</v>
      </c>
      <c r="C60" s="372" t="s">
        <v>49</v>
      </c>
      <c r="D60" s="373" t="s">
        <v>121</v>
      </c>
      <c r="E60" s="461">
        <v>1000</v>
      </c>
      <c r="F60" s="183"/>
      <c r="G60" s="180">
        <f t="shared" si="4"/>
        <v>204786</v>
      </c>
      <c r="H60" s="292" t="s">
        <v>263</v>
      </c>
      <c r="I60" s="338" t="s">
        <v>18</v>
      </c>
      <c r="J60" s="454" t="s">
        <v>314</v>
      </c>
      <c r="K60" s="338" t="s">
        <v>64</v>
      </c>
      <c r="L60" s="338" t="s">
        <v>58</v>
      </c>
      <c r="M60" s="198"/>
      <c r="N60" s="198"/>
      <c r="O60" s="320"/>
    </row>
    <row r="61" spans="1:15" s="22" customFormat="1" x14ac:dyDescent="0.25">
      <c r="A61" s="539">
        <v>44767</v>
      </c>
      <c r="B61" s="178" t="s">
        <v>128</v>
      </c>
      <c r="C61" s="372" t="s">
        <v>49</v>
      </c>
      <c r="D61" s="373" t="s">
        <v>14</v>
      </c>
      <c r="E61" s="461"/>
      <c r="F61" s="183">
        <v>61000</v>
      </c>
      <c r="G61" s="180">
        <f>G60-E61+F61</f>
        <v>265786</v>
      </c>
      <c r="H61" s="292" t="s">
        <v>42</v>
      </c>
      <c r="I61" s="338" t="s">
        <v>18</v>
      </c>
      <c r="J61" s="454" t="s">
        <v>340</v>
      </c>
      <c r="K61" s="338" t="s">
        <v>64</v>
      </c>
      <c r="L61" s="338" t="s">
        <v>58</v>
      </c>
      <c r="M61" s="198"/>
      <c r="N61" s="198"/>
      <c r="O61" s="320"/>
    </row>
    <row r="62" spans="1:15" s="22" customFormat="1" x14ac:dyDescent="0.25">
      <c r="A62" s="539">
        <v>44737</v>
      </c>
      <c r="B62" s="178" t="s">
        <v>150</v>
      </c>
      <c r="C62" s="372" t="s">
        <v>49</v>
      </c>
      <c r="D62" s="373" t="s">
        <v>121</v>
      </c>
      <c r="E62" s="461">
        <v>20000</v>
      </c>
      <c r="F62" s="183"/>
      <c r="G62" s="180">
        <f t="shared" si="4"/>
        <v>245786</v>
      </c>
      <c r="H62" s="292" t="s">
        <v>263</v>
      </c>
      <c r="I62" s="338" t="s">
        <v>18</v>
      </c>
      <c r="J62" s="454" t="s">
        <v>182</v>
      </c>
      <c r="K62" s="338" t="s">
        <v>64</v>
      </c>
      <c r="L62" s="338" t="s">
        <v>58</v>
      </c>
      <c r="M62" s="198"/>
      <c r="N62" s="198"/>
      <c r="O62" s="320"/>
    </row>
    <row r="63" spans="1:15" s="22" customFormat="1" x14ac:dyDescent="0.25">
      <c r="A63" s="539">
        <v>44767</v>
      </c>
      <c r="B63" s="178" t="s">
        <v>150</v>
      </c>
      <c r="C63" s="372" t="s">
        <v>49</v>
      </c>
      <c r="D63" s="373" t="s">
        <v>122</v>
      </c>
      <c r="E63" s="461">
        <v>62000</v>
      </c>
      <c r="F63" s="183"/>
      <c r="G63" s="180">
        <f t="shared" si="4"/>
        <v>183786</v>
      </c>
      <c r="H63" s="292" t="s">
        <v>124</v>
      </c>
      <c r="I63" s="338" t="s">
        <v>18</v>
      </c>
      <c r="J63" s="454" t="s">
        <v>347</v>
      </c>
      <c r="K63" s="338" t="s">
        <v>64</v>
      </c>
      <c r="L63" s="338" t="s">
        <v>58</v>
      </c>
      <c r="M63" s="198"/>
      <c r="N63" s="198"/>
      <c r="O63" s="320"/>
    </row>
    <row r="64" spans="1:15" s="22" customFormat="1" x14ac:dyDescent="0.25">
      <c r="A64" s="539">
        <v>44767</v>
      </c>
      <c r="B64" s="178" t="s">
        <v>150</v>
      </c>
      <c r="C64" s="372" t="s">
        <v>49</v>
      </c>
      <c r="D64" s="373" t="s">
        <v>122</v>
      </c>
      <c r="E64" s="461">
        <v>50000</v>
      </c>
      <c r="F64" s="183"/>
      <c r="G64" s="180">
        <f t="shared" si="4"/>
        <v>133786</v>
      </c>
      <c r="H64" s="292" t="s">
        <v>124</v>
      </c>
      <c r="I64" s="338" t="s">
        <v>18</v>
      </c>
      <c r="J64" s="454" t="s">
        <v>350</v>
      </c>
      <c r="K64" s="338" t="s">
        <v>64</v>
      </c>
      <c r="L64" s="338" t="s">
        <v>58</v>
      </c>
      <c r="M64" s="198"/>
      <c r="N64" s="198"/>
      <c r="O64" s="320"/>
    </row>
    <row r="65" spans="1:15" s="22" customFormat="1" x14ac:dyDescent="0.25">
      <c r="A65" s="539">
        <v>44767</v>
      </c>
      <c r="B65" s="178" t="s">
        <v>150</v>
      </c>
      <c r="C65" s="372" t="s">
        <v>49</v>
      </c>
      <c r="D65" s="373" t="s">
        <v>14</v>
      </c>
      <c r="E65" s="461">
        <v>32000</v>
      </c>
      <c r="F65" s="183"/>
      <c r="G65" s="180">
        <f t="shared" si="4"/>
        <v>101786</v>
      </c>
      <c r="H65" s="292" t="s">
        <v>42</v>
      </c>
      <c r="I65" s="338" t="s">
        <v>18</v>
      </c>
      <c r="J65" s="454" t="s">
        <v>354</v>
      </c>
      <c r="K65" s="338" t="s">
        <v>64</v>
      </c>
      <c r="L65" s="338" t="s">
        <v>58</v>
      </c>
      <c r="M65" s="198"/>
      <c r="N65" s="198"/>
      <c r="O65" s="320"/>
    </row>
    <row r="66" spans="1:15" s="22" customFormat="1" x14ac:dyDescent="0.25">
      <c r="A66" s="539">
        <v>44767</v>
      </c>
      <c r="B66" s="178" t="s">
        <v>128</v>
      </c>
      <c r="C66" s="372" t="s">
        <v>49</v>
      </c>
      <c r="D66" s="373" t="s">
        <v>122</v>
      </c>
      <c r="E66" s="461"/>
      <c r="F66" s="183">
        <v>2000</v>
      </c>
      <c r="G66" s="180">
        <f t="shared" si="4"/>
        <v>103786</v>
      </c>
      <c r="H66" s="292" t="s">
        <v>124</v>
      </c>
      <c r="I66" s="338" t="s">
        <v>18</v>
      </c>
      <c r="J66" s="454" t="s">
        <v>341</v>
      </c>
      <c r="K66" s="338" t="s">
        <v>64</v>
      </c>
      <c r="L66" s="338" t="s">
        <v>58</v>
      </c>
      <c r="M66" s="198"/>
      <c r="N66" s="198"/>
      <c r="O66" s="320"/>
    </row>
    <row r="67" spans="1:15" s="22" customFormat="1" x14ac:dyDescent="0.25">
      <c r="A67" s="539">
        <v>44767</v>
      </c>
      <c r="B67" s="178" t="s">
        <v>344</v>
      </c>
      <c r="C67" s="372" t="s">
        <v>189</v>
      </c>
      <c r="D67" s="373"/>
      <c r="E67" s="461"/>
      <c r="F67" s="183">
        <v>3542000</v>
      </c>
      <c r="G67" s="180">
        <f t="shared" si="4"/>
        <v>3645786</v>
      </c>
      <c r="H67" s="292"/>
      <c r="I67" s="338" t="s">
        <v>18</v>
      </c>
      <c r="J67" s="454" t="s">
        <v>363</v>
      </c>
      <c r="K67" s="338" t="s">
        <v>64</v>
      </c>
      <c r="L67" s="338" t="s">
        <v>58</v>
      </c>
      <c r="M67" s="198"/>
      <c r="N67" s="198"/>
      <c r="O67" s="320"/>
    </row>
    <row r="68" spans="1:15" s="22" customFormat="1" x14ac:dyDescent="0.25">
      <c r="A68" s="539">
        <v>44767</v>
      </c>
      <c r="B68" s="178" t="s">
        <v>128</v>
      </c>
      <c r="C68" s="372" t="s">
        <v>49</v>
      </c>
      <c r="D68" s="373" t="s">
        <v>14</v>
      </c>
      <c r="E68" s="461"/>
      <c r="F68" s="183">
        <v>16000</v>
      </c>
      <c r="G68" s="180">
        <f t="shared" si="4"/>
        <v>3661786</v>
      </c>
      <c r="H68" s="292" t="s">
        <v>42</v>
      </c>
      <c r="I68" s="338" t="s">
        <v>18</v>
      </c>
      <c r="J68" s="454" t="s">
        <v>354</v>
      </c>
      <c r="K68" s="338" t="s">
        <v>64</v>
      </c>
      <c r="L68" s="338" t="s">
        <v>58</v>
      </c>
      <c r="M68" s="198"/>
      <c r="N68" s="198"/>
      <c r="O68" s="320"/>
    </row>
    <row r="69" spans="1:15" s="22" customFormat="1" x14ac:dyDescent="0.25">
      <c r="A69" s="539">
        <v>44767</v>
      </c>
      <c r="B69" s="178" t="s">
        <v>150</v>
      </c>
      <c r="C69" s="372" t="s">
        <v>49</v>
      </c>
      <c r="D69" s="373" t="s">
        <v>14</v>
      </c>
      <c r="E69" s="461">
        <v>330000</v>
      </c>
      <c r="F69" s="183"/>
      <c r="G69" s="180">
        <f t="shared" si="4"/>
        <v>3331786</v>
      </c>
      <c r="H69" s="292" t="s">
        <v>42</v>
      </c>
      <c r="I69" s="338" t="s">
        <v>18</v>
      </c>
      <c r="J69" s="454" t="s">
        <v>358</v>
      </c>
      <c r="K69" s="338" t="s">
        <v>64</v>
      </c>
      <c r="L69" s="338" t="s">
        <v>58</v>
      </c>
      <c r="M69" s="198"/>
      <c r="N69" s="198"/>
      <c r="O69" s="320"/>
    </row>
    <row r="70" spans="1:15" s="22" customFormat="1" x14ac:dyDescent="0.25">
      <c r="A70" s="539">
        <v>44767</v>
      </c>
      <c r="B70" s="178" t="s">
        <v>150</v>
      </c>
      <c r="C70" s="372" t="s">
        <v>49</v>
      </c>
      <c r="D70" s="373" t="s">
        <v>14</v>
      </c>
      <c r="E70" s="461">
        <v>152000</v>
      </c>
      <c r="F70" s="183"/>
      <c r="G70" s="180">
        <f t="shared" si="4"/>
        <v>3179786</v>
      </c>
      <c r="H70" s="292" t="s">
        <v>42</v>
      </c>
      <c r="I70" s="338" t="s">
        <v>18</v>
      </c>
      <c r="J70" s="454" t="s">
        <v>359</v>
      </c>
      <c r="K70" s="338" t="s">
        <v>64</v>
      </c>
      <c r="L70" s="338" t="s">
        <v>58</v>
      </c>
      <c r="M70" s="198"/>
      <c r="N70" s="198"/>
      <c r="O70" s="320"/>
    </row>
    <row r="71" spans="1:15" s="22" customFormat="1" x14ac:dyDescent="0.25">
      <c r="A71" s="539">
        <v>44767</v>
      </c>
      <c r="B71" s="178" t="s">
        <v>128</v>
      </c>
      <c r="C71" s="372" t="s">
        <v>49</v>
      </c>
      <c r="D71" s="373" t="s">
        <v>14</v>
      </c>
      <c r="E71" s="461"/>
      <c r="F71" s="183"/>
      <c r="G71" s="180">
        <f t="shared" si="4"/>
        <v>3179786</v>
      </c>
      <c r="H71" s="292" t="s">
        <v>42</v>
      </c>
      <c r="I71" s="338" t="s">
        <v>18</v>
      </c>
      <c r="J71" s="454" t="s">
        <v>360</v>
      </c>
      <c r="K71" s="338" t="s">
        <v>64</v>
      </c>
      <c r="L71" s="338" t="s">
        <v>58</v>
      </c>
      <c r="M71" s="198"/>
      <c r="N71" s="198"/>
      <c r="O71" s="320"/>
    </row>
    <row r="72" spans="1:15" s="22" customFormat="1" x14ac:dyDescent="0.25">
      <c r="A72" s="195">
        <v>44768</v>
      </c>
      <c r="B72" s="178" t="s">
        <v>128</v>
      </c>
      <c r="C72" s="372" t="s">
        <v>49</v>
      </c>
      <c r="D72" s="373" t="s">
        <v>122</v>
      </c>
      <c r="E72" s="461"/>
      <c r="F72" s="183">
        <v>8000</v>
      </c>
      <c r="G72" s="180">
        <f t="shared" si="4"/>
        <v>3187786</v>
      </c>
      <c r="H72" s="292" t="s">
        <v>264</v>
      </c>
      <c r="I72" s="338" t="s">
        <v>18</v>
      </c>
      <c r="J72" s="454" t="s">
        <v>329</v>
      </c>
      <c r="K72" s="338" t="s">
        <v>64</v>
      </c>
      <c r="L72" s="338" t="s">
        <v>58</v>
      </c>
      <c r="M72" s="198"/>
      <c r="N72" s="198"/>
      <c r="O72" s="320"/>
    </row>
    <row r="73" spans="1:15" s="22" customFormat="1" x14ac:dyDescent="0.25">
      <c r="A73" s="195">
        <v>44768</v>
      </c>
      <c r="B73" s="178" t="s">
        <v>150</v>
      </c>
      <c r="C73" s="372" t="s">
        <v>49</v>
      </c>
      <c r="D73" s="373" t="s">
        <v>121</v>
      </c>
      <c r="E73" s="461">
        <v>50000</v>
      </c>
      <c r="F73" s="183"/>
      <c r="G73" s="180">
        <f t="shared" si="4"/>
        <v>3137786</v>
      </c>
      <c r="H73" s="292" t="s">
        <v>263</v>
      </c>
      <c r="I73" s="338" t="s">
        <v>18</v>
      </c>
      <c r="J73" s="454" t="s">
        <v>368</v>
      </c>
      <c r="K73" s="338" t="s">
        <v>64</v>
      </c>
      <c r="L73" s="338" t="s">
        <v>58</v>
      </c>
      <c r="M73" s="198"/>
      <c r="N73" s="198"/>
      <c r="O73" s="320"/>
    </row>
    <row r="74" spans="1:15" s="22" customFormat="1" x14ac:dyDescent="0.25">
      <c r="A74" s="195">
        <v>44768</v>
      </c>
      <c r="B74" s="178" t="s">
        <v>150</v>
      </c>
      <c r="C74" s="372" t="s">
        <v>49</v>
      </c>
      <c r="D74" s="373" t="s">
        <v>121</v>
      </c>
      <c r="E74" s="461">
        <v>30000</v>
      </c>
      <c r="F74" s="183"/>
      <c r="G74" s="180">
        <f t="shared" si="4"/>
        <v>3107786</v>
      </c>
      <c r="H74" s="292" t="s">
        <v>123</v>
      </c>
      <c r="I74" s="338" t="s">
        <v>18</v>
      </c>
      <c r="J74" s="454" t="s">
        <v>370</v>
      </c>
      <c r="K74" s="338" t="s">
        <v>64</v>
      </c>
      <c r="L74" s="338" t="s">
        <v>58</v>
      </c>
      <c r="M74" s="198"/>
      <c r="N74" s="198"/>
      <c r="O74" s="320"/>
    </row>
    <row r="75" spans="1:15" s="22" customFormat="1" x14ac:dyDescent="0.25">
      <c r="A75" s="195">
        <v>44768</v>
      </c>
      <c r="B75" s="178" t="s">
        <v>150</v>
      </c>
      <c r="C75" s="372" t="s">
        <v>49</v>
      </c>
      <c r="D75" s="373" t="s">
        <v>122</v>
      </c>
      <c r="E75" s="461">
        <v>62000</v>
      </c>
      <c r="F75" s="183"/>
      <c r="G75" s="180">
        <f t="shared" si="4"/>
        <v>3045786</v>
      </c>
      <c r="H75" s="292" t="s">
        <v>124</v>
      </c>
      <c r="I75" s="338" t="s">
        <v>18</v>
      </c>
      <c r="J75" s="454" t="s">
        <v>374</v>
      </c>
      <c r="K75" s="338" t="s">
        <v>64</v>
      </c>
      <c r="L75" s="338" t="s">
        <v>58</v>
      </c>
      <c r="M75" s="198"/>
      <c r="N75" s="198"/>
      <c r="O75" s="320"/>
    </row>
    <row r="76" spans="1:15" s="22" customFormat="1" x14ac:dyDescent="0.25">
      <c r="A76" s="195">
        <v>44768</v>
      </c>
      <c r="B76" s="178" t="s">
        <v>150</v>
      </c>
      <c r="C76" s="372" t="s">
        <v>49</v>
      </c>
      <c r="D76" s="373" t="s">
        <v>122</v>
      </c>
      <c r="E76" s="461">
        <v>69000</v>
      </c>
      <c r="F76" s="183"/>
      <c r="G76" s="180">
        <f t="shared" si="4"/>
        <v>2976786</v>
      </c>
      <c r="H76" s="292" t="s">
        <v>264</v>
      </c>
      <c r="I76" s="338" t="s">
        <v>18</v>
      </c>
      <c r="J76" s="454" t="s">
        <v>382</v>
      </c>
      <c r="K76" s="338" t="s">
        <v>64</v>
      </c>
      <c r="L76" s="338" t="s">
        <v>58</v>
      </c>
      <c r="M76" s="198"/>
      <c r="N76" s="198"/>
      <c r="O76" s="320"/>
    </row>
    <row r="77" spans="1:15" s="22" customFormat="1" x14ac:dyDescent="0.25">
      <c r="A77" s="195">
        <v>44769</v>
      </c>
      <c r="B77" s="178" t="s">
        <v>128</v>
      </c>
      <c r="C77" s="372" t="s">
        <v>49</v>
      </c>
      <c r="D77" s="373" t="s">
        <v>122</v>
      </c>
      <c r="E77" s="461"/>
      <c r="F77" s="183">
        <v>2000</v>
      </c>
      <c r="G77" s="180">
        <f t="shared" si="4"/>
        <v>2978786</v>
      </c>
      <c r="H77" s="292" t="s">
        <v>124</v>
      </c>
      <c r="I77" s="338" t="s">
        <v>18</v>
      </c>
      <c r="J77" s="454" t="s">
        <v>374</v>
      </c>
      <c r="K77" s="338" t="s">
        <v>64</v>
      </c>
      <c r="L77" s="338" t="s">
        <v>58</v>
      </c>
      <c r="M77" s="198"/>
      <c r="N77" s="198"/>
      <c r="O77" s="320"/>
    </row>
    <row r="78" spans="1:15" s="22" customFormat="1" x14ac:dyDescent="0.25">
      <c r="A78" s="195">
        <v>44769</v>
      </c>
      <c r="B78" s="178" t="s">
        <v>128</v>
      </c>
      <c r="C78" s="372" t="s">
        <v>49</v>
      </c>
      <c r="D78" s="373" t="s">
        <v>122</v>
      </c>
      <c r="E78" s="461"/>
      <c r="F78" s="183">
        <v>29000</v>
      </c>
      <c r="G78" s="180">
        <f t="shared" si="4"/>
        <v>3007786</v>
      </c>
      <c r="H78" s="292" t="s">
        <v>264</v>
      </c>
      <c r="I78" s="338" t="s">
        <v>18</v>
      </c>
      <c r="J78" s="454" t="s">
        <v>382</v>
      </c>
      <c r="K78" s="338" t="s">
        <v>64</v>
      </c>
      <c r="L78" s="338" t="s">
        <v>58</v>
      </c>
      <c r="M78" s="198"/>
      <c r="N78" s="198"/>
      <c r="O78" s="320"/>
    </row>
    <row r="79" spans="1:15" s="22" customFormat="1" x14ac:dyDescent="0.25">
      <c r="A79" s="195">
        <v>44769</v>
      </c>
      <c r="B79" s="178" t="s">
        <v>150</v>
      </c>
      <c r="C79" s="372" t="s">
        <v>49</v>
      </c>
      <c r="D79" s="373" t="s">
        <v>121</v>
      </c>
      <c r="E79" s="461">
        <v>40000</v>
      </c>
      <c r="F79" s="183"/>
      <c r="G79" s="180">
        <f t="shared" si="4"/>
        <v>2967786</v>
      </c>
      <c r="H79" s="292" t="s">
        <v>263</v>
      </c>
      <c r="I79" s="338" t="s">
        <v>18</v>
      </c>
      <c r="J79" s="454" t="s">
        <v>385</v>
      </c>
      <c r="K79" s="338" t="s">
        <v>64</v>
      </c>
      <c r="L79" s="338" t="s">
        <v>58</v>
      </c>
      <c r="M79" s="198"/>
      <c r="N79" s="198"/>
      <c r="O79" s="320"/>
    </row>
    <row r="80" spans="1:15" s="22" customFormat="1" x14ac:dyDescent="0.25">
      <c r="A80" s="195">
        <v>44769</v>
      </c>
      <c r="B80" s="178" t="s">
        <v>150</v>
      </c>
      <c r="C80" s="372" t="s">
        <v>49</v>
      </c>
      <c r="D80" s="373" t="s">
        <v>122</v>
      </c>
      <c r="E80" s="461">
        <v>73000</v>
      </c>
      <c r="F80" s="183"/>
      <c r="G80" s="180">
        <f t="shared" si="4"/>
        <v>2894786</v>
      </c>
      <c r="H80" s="292" t="s">
        <v>124</v>
      </c>
      <c r="I80" s="338" t="s">
        <v>18</v>
      </c>
      <c r="J80" s="454" t="s">
        <v>388</v>
      </c>
      <c r="K80" s="338" t="s">
        <v>64</v>
      </c>
      <c r="L80" s="338" t="s">
        <v>58</v>
      </c>
      <c r="M80" s="198"/>
      <c r="N80" s="198"/>
      <c r="O80" s="320"/>
    </row>
    <row r="81" spans="1:15" s="22" customFormat="1" x14ac:dyDescent="0.25">
      <c r="A81" s="195">
        <v>44769</v>
      </c>
      <c r="B81" s="178" t="s">
        <v>150</v>
      </c>
      <c r="C81" s="372" t="s">
        <v>49</v>
      </c>
      <c r="D81" s="373" t="s">
        <v>122</v>
      </c>
      <c r="E81" s="461">
        <v>65000</v>
      </c>
      <c r="F81" s="183"/>
      <c r="G81" s="180">
        <f t="shared" si="4"/>
        <v>2829786</v>
      </c>
      <c r="H81" s="292" t="s">
        <v>264</v>
      </c>
      <c r="I81" s="338" t="s">
        <v>18</v>
      </c>
      <c r="J81" s="454" t="s">
        <v>381</v>
      </c>
      <c r="K81" s="338" t="s">
        <v>64</v>
      </c>
      <c r="L81" s="338" t="s">
        <v>58</v>
      </c>
      <c r="M81" s="198"/>
      <c r="N81" s="198"/>
      <c r="O81" s="320"/>
    </row>
    <row r="82" spans="1:15" s="22" customFormat="1" x14ac:dyDescent="0.25">
      <c r="A82" s="195">
        <v>44769</v>
      </c>
      <c r="B82" s="178" t="s">
        <v>150</v>
      </c>
      <c r="C82" s="372" t="s">
        <v>49</v>
      </c>
      <c r="D82" s="373" t="s">
        <v>121</v>
      </c>
      <c r="E82" s="461">
        <v>30000</v>
      </c>
      <c r="F82" s="183"/>
      <c r="G82" s="180">
        <f t="shared" si="4"/>
        <v>2799786</v>
      </c>
      <c r="H82" s="292" t="s">
        <v>123</v>
      </c>
      <c r="I82" s="338" t="s">
        <v>18</v>
      </c>
      <c r="J82" s="454" t="s">
        <v>398</v>
      </c>
      <c r="K82" s="338" t="s">
        <v>64</v>
      </c>
      <c r="L82" s="338" t="s">
        <v>58</v>
      </c>
      <c r="M82" s="198"/>
      <c r="N82" s="198"/>
      <c r="O82" s="320"/>
    </row>
    <row r="83" spans="1:15" s="22" customFormat="1" x14ac:dyDescent="0.25">
      <c r="A83" s="539">
        <v>44770</v>
      </c>
      <c r="B83" s="178" t="s">
        <v>150</v>
      </c>
      <c r="C83" s="372" t="s">
        <v>49</v>
      </c>
      <c r="D83" s="373" t="s">
        <v>121</v>
      </c>
      <c r="E83" s="461">
        <v>50000</v>
      </c>
      <c r="F83" s="183"/>
      <c r="G83" s="180">
        <f t="shared" si="4"/>
        <v>2749786</v>
      </c>
      <c r="H83" s="292" t="s">
        <v>123</v>
      </c>
      <c r="I83" s="338" t="s">
        <v>18</v>
      </c>
      <c r="J83" s="454" t="s">
        <v>401</v>
      </c>
      <c r="K83" s="338" t="s">
        <v>64</v>
      </c>
      <c r="L83" s="338" t="s">
        <v>58</v>
      </c>
      <c r="M83" s="198"/>
      <c r="N83" s="198"/>
      <c r="O83" s="320"/>
    </row>
    <row r="84" spans="1:15" s="22" customFormat="1" x14ac:dyDescent="0.25">
      <c r="A84" s="195">
        <v>44770</v>
      </c>
      <c r="B84" s="178" t="s">
        <v>150</v>
      </c>
      <c r="C84" s="372" t="s">
        <v>49</v>
      </c>
      <c r="D84" s="373" t="s">
        <v>121</v>
      </c>
      <c r="E84" s="461">
        <v>50000</v>
      </c>
      <c r="F84" s="183"/>
      <c r="G84" s="180">
        <f t="shared" si="4"/>
        <v>2699786</v>
      </c>
      <c r="H84" s="292" t="s">
        <v>263</v>
      </c>
      <c r="I84" s="338" t="s">
        <v>18</v>
      </c>
      <c r="J84" s="454" t="s">
        <v>404</v>
      </c>
      <c r="K84" s="338" t="s">
        <v>64</v>
      </c>
      <c r="L84" s="338" t="s">
        <v>58</v>
      </c>
      <c r="M84" s="198"/>
      <c r="N84" s="198"/>
      <c r="O84" s="320"/>
    </row>
    <row r="85" spans="1:15" s="22" customFormat="1" x14ac:dyDescent="0.25">
      <c r="A85" s="195">
        <v>44770</v>
      </c>
      <c r="B85" s="178" t="s">
        <v>150</v>
      </c>
      <c r="C85" s="372" t="s">
        <v>49</v>
      </c>
      <c r="D85" s="373" t="s">
        <v>122</v>
      </c>
      <c r="E85" s="461">
        <v>72000</v>
      </c>
      <c r="F85" s="183"/>
      <c r="G85" s="180">
        <f t="shared" si="4"/>
        <v>2627786</v>
      </c>
      <c r="H85" s="292" t="s">
        <v>124</v>
      </c>
      <c r="I85" s="338" t="s">
        <v>18</v>
      </c>
      <c r="J85" s="454" t="s">
        <v>388</v>
      </c>
      <c r="K85" s="338" t="s">
        <v>64</v>
      </c>
      <c r="L85" s="338" t="s">
        <v>58</v>
      </c>
      <c r="M85" s="198"/>
      <c r="N85" s="198"/>
      <c r="O85" s="320"/>
    </row>
    <row r="86" spans="1:15" s="22" customFormat="1" x14ac:dyDescent="0.25">
      <c r="A86" s="539">
        <v>44770</v>
      </c>
      <c r="B86" s="178" t="s">
        <v>150</v>
      </c>
      <c r="C86" s="372" t="s">
        <v>49</v>
      </c>
      <c r="D86" s="373" t="s">
        <v>14</v>
      </c>
      <c r="E86" s="461">
        <v>64000</v>
      </c>
      <c r="F86" s="183"/>
      <c r="G86" s="180">
        <f t="shared" si="4"/>
        <v>2563786</v>
      </c>
      <c r="H86" s="292" t="s">
        <v>42</v>
      </c>
      <c r="I86" s="338" t="s">
        <v>18</v>
      </c>
      <c r="J86" s="454" t="s">
        <v>411</v>
      </c>
      <c r="K86" s="338" t="s">
        <v>64</v>
      </c>
      <c r="L86" s="338" t="s">
        <v>58</v>
      </c>
      <c r="M86" s="198"/>
      <c r="N86" s="198"/>
      <c r="O86" s="320"/>
    </row>
    <row r="87" spans="1:15" s="22" customFormat="1" x14ac:dyDescent="0.25">
      <c r="A87" s="539">
        <v>44770</v>
      </c>
      <c r="B87" s="178" t="s">
        <v>128</v>
      </c>
      <c r="C87" s="372" t="s">
        <v>49</v>
      </c>
      <c r="D87" s="373" t="s">
        <v>14</v>
      </c>
      <c r="E87" s="461"/>
      <c r="F87" s="183">
        <v>26000</v>
      </c>
      <c r="G87" s="180">
        <f t="shared" si="4"/>
        <v>2589786</v>
      </c>
      <c r="H87" s="292" t="s">
        <v>42</v>
      </c>
      <c r="I87" s="338" t="s">
        <v>18</v>
      </c>
      <c r="J87" s="454" t="s">
        <v>411</v>
      </c>
      <c r="K87" s="338" t="s">
        <v>64</v>
      </c>
      <c r="L87" s="338" t="s">
        <v>58</v>
      </c>
      <c r="M87" s="198"/>
      <c r="N87" s="198"/>
      <c r="O87" s="320"/>
    </row>
    <row r="88" spans="1:15" s="22" customFormat="1" x14ac:dyDescent="0.25">
      <c r="A88" s="539">
        <v>44770</v>
      </c>
      <c r="B88" s="178" t="s">
        <v>128</v>
      </c>
      <c r="C88" s="372" t="s">
        <v>49</v>
      </c>
      <c r="D88" s="373" t="s">
        <v>122</v>
      </c>
      <c r="E88" s="461"/>
      <c r="F88" s="183">
        <v>3000</v>
      </c>
      <c r="G88" s="180">
        <f t="shared" si="4"/>
        <v>2592786</v>
      </c>
      <c r="H88" s="292" t="s">
        <v>264</v>
      </c>
      <c r="I88" s="338" t="s">
        <v>18</v>
      </c>
      <c r="J88" s="454" t="s">
        <v>381</v>
      </c>
      <c r="K88" s="338" t="s">
        <v>64</v>
      </c>
      <c r="L88" s="338" t="s">
        <v>58</v>
      </c>
      <c r="M88" s="198"/>
      <c r="N88" s="198"/>
      <c r="O88" s="320"/>
    </row>
    <row r="89" spans="1:15" s="22" customFormat="1" x14ac:dyDescent="0.25">
      <c r="A89" s="195">
        <v>44770</v>
      </c>
      <c r="B89" s="178" t="s">
        <v>150</v>
      </c>
      <c r="C89" s="372" t="s">
        <v>49</v>
      </c>
      <c r="D89" s="373" t="s">
        <v>122</v>
      </c>
      <c r="E89" s="461">
        <v>57000</v>
      </c>
      <c r="F89" s="183"/>
      <c r="G89" s="180">
        <f t="shared" si="4"/>
        <v>2535786</v>
      </c>
      <c r="H89" s="292" t="s">
        <v>264</v>
      </c>
      <c r="I89" s="338" t="s">
        <v>18</v>
      </c>
      <c r="J89" s="454" t="s">
        <v>419</v>
      </c>
      <c r="K89" s="338" t="s">
        <v>64</v>
      </c>
      <c r="L89" s="338" t="s">
        <v>58</v>
      </c>
      <c r="M89" s="198"/>
      <c r="N89" s="198"/>
      <c r="O89" s="320"/>
    </row>
    <row r="90" spans="1:15" s="22" customFormat="1" x14ac:dyDescent="0.25">
      <c r="A90" s="195">
        <v>44771</v>
      </c>
      <c r="B90" s="178" t="s">
        <v>422</v>
      </c>
      <c r="C90" s="372" t="s">
        <v>49</v>
      </c>
      <c r="D90" s="373" t="s">
        <v>122</v>
      </c>
      <c r="E90" s="461"/>
      <c r="F90" s="183">
        <v>15000</v>
      </c>
      <c r="G90" s="180">
        <f t="shared" si="4"/>
        <v>2550786</v>
      </c>
      <c r="H90" s="292" t="s">
        <v>264</v>
      </c>
      <c r="I90" s="338" t="s">
        <v>18</v>
      </c>
      <c r="J90" s="454" t="s">
        <v>419</v>
      </c>
      <c r="K90" s="338" t="s">
        <v>64</v>
      </c>
      <c r="L90" s="338" t="s">
        <v>58</v>
      </c>
      <c r="M90" s="198"/>
      <c r="N90" s="198"/>
      <c r="O90" s="320"/>
    </row>
    <row r="91" spans="1:15" s="22" customFormat="1" x14ac:dyDescent="0.25">
      <c r="A91" s="195">
        <v>44771</v>
      </c>
      <c r="B91" s="178" t="s">
        <v>150</v>
      </c>
      <c r="C91" s="372" t="s">
        <v>49</v>
      </c>
      <c r="D91" s="373" t="s">
        <v>121</v>
      </c>
      <c r="E91" s="461">
        <v>50000</v>
      </c>
      <c r="F91" s="183"/>
      <c r="G91" s="180">
        <f t="shared" si="4"/>
        <v>2500786</v>
      </c>
      <c r="H91" s="292" t="s">
        <v>263</v>
      </c>
      <c r="I91" s="338" t="s">
        <v>18</v>
      </c>
      <c r="J91" s="454" t="s">
        <v>423</v>
      </c>
      <c r="K91" s="338" t="s">
        <v>64</v>
      </c>
      <c r="L91" s="338" t="s">
        <v>58</v>
      </c>
      <c r="M91" s="198"/>
      <c r="N91" s="198"/>
      <c r="O91" s="320"/>
    </row>
    <row r="92" spans="1:15" s="22" customFormat="1" x14ac:dyDescent="0.25">
      <c r="A92" s="195">
        <v>44771</v>
      </c>
      <c r="B92" s="178" t="s">
        <v>150</v>
      </c>
      <c r="C92" s="372" t="s">
        <v>49</v>
      </c>
      <c r="D92" s="373" t="s">
        <v>121</v>
      </c>
      <c r="E92" s="461">
        <v>50000</v>
      </c>
      <c r="F92" s="183"/>
      <c r="G92" s="180">
        <f t="shared" si="4"/>
        <v>2450786</v>
      </c>
      <c r="H92" s="292" t="s">
        <v>123</v>
      </c>
      <c r="I92" s="338" t="s">
        <v>18</v>
      </c>
      <c r="J92" s="454" t="s">
        <v>427</v>
      </c>
      <c r="K92" s="338" t="s">
        <v>64</v>
      </c>
      <c r="L92" s="338" t="s">
        <v>58</v>
      </c>
      <c r="M92" s="198"/>
      <c r="N92" s="198"/>
      <c r="O92" s="320"/>
    </row>
    <row r="93" spans="1:15" s="22" customFormat="1" x14ac:dyDescent="0.25">
      <c r="A93" s="195">
        <v>44771</v>
      </c>
      <c r="B93" s="178" t="s">
        <v>150</v>
      </c>
      <c r="C93" s="372" t="s">
        <v>49</v>
      </c>
      <c r="D93" s="373" t="s">
        <v>122</v>
      </c>
      <c r="E93" s="461">
        <v>66000</v>
      </c>
      <c r="F93" s="183"/>
      <c r="G93" s="180">
        <f t="shared" si="4"/>
        <v>2384786</v>
      </c>
      <c r="H93" s="292" t="s">
        <v>124</v>
      </c>
      <c r="I93" s="338" t="s">
        <v>18</v>
      </c>
      <c r="J93" s="454" t="s">
        <v>415</v>
      </c>
      <c r="K93" s="338" t="s">
        <v>64</v>
      </c>
      <c r="L93" s="338" t="s">
        <v>58</v>
      </c>
      <c r="M93" s="198"/>
      <c r="N93" s="198"/>
      <c r="O93" s="320"/>
    </row>
    <row r="94" spans="1:15" s="22" customFormat="1" x14ac:dyDescent="0.25">
      <c r="A94" s="195">
        <v>44771</v>
      </c>
      <c r="B94" s="178" t="s">
        <v>150</v>
      </c>
      <c r="C94" s="372" t="s">
        <v>49</v>
      </c>
      <c r="D94" s="373" t="s">
        <v>14</v>
      </c>
      <c r="E94" s="461">
        <v>200000</v>
      </c>
      <c r="F94" s="183"/>
      <c r="G94" s="180">
        <f t="shared" si="4"/>
        <v>2184786</v>
      </c>
      <c r="H94" s="292" t="s">
        <v>42</v>
      </c>
      <c r="I94" s="338" t="s">
        <v>18</v>
      </c>
      <c r="J94" s="454" t="s">
        <v>434</v>
      </c>
      <c r="K94" s="338" t="s">
        <v>64</v>
      </c>
      <c r="L94" s="338" t="s">
        <v>58</v>
      </c>
      <c r="M94" s="198"/>
      <c r="N94" s="198"/>
      <c r="O94" s="320"/>
    </row>
    <row r="95" spans="1:15" s="22" customFormat="1" x14ac:dyDescent="0.25">
      <c r="A95" s="195">
        <v>44771</v>
      </c>
      <c r="B95" s="178" t="s">
        <v>150</v>
      </c>
      <c r="C95" s="372" t="s">
        <v>49</v>
      </c>
      <c r="D95" s="373" t="s">
        <v>14</v>
      </c>
      <c r="E95" s="461">
        <v>300000</v>
      </c>
      <c r="F95" s="183"/>
      <c r="G95" s="180">
        <f t="shared" si="4"/>
        <v>1884786</v>
      </c>
      <c r="H95" s="292" t="s">
        <v>42</v>
      </c>
      <c r="I95" s="338" t="s">
        <v>18</v>
      </c>
      <c r="J95" s="454" t="s">
        <v>435</v>
      </c>
      <c r="K95" s="338" t="s">
        <v>64</v>
      </c>
      <c r="L95" s="338" t="s">
        <v>58</v>
      </c>
      <c r="M95" s="198"/>
      <c r="N95" s="198"/>
      <c r="O95" s="320"/>
    </row>
    <row r="96" spans="1:15" s="22" customFormat="1" x14ac:dyDescent="0.25">
      <c r="A96" s="195">
        <v>44771</v>
      </c>
      <c r="B96" s="178" t="s">
        <v>150</v>
      </c>
      <c r="C96" s="372" t="s">
        <v>49</v>
      </c>
      <c r="D96" s="373" t="s">
        <v>122</v>
      </c>
      <c r="E96" s="461">
        <v>20000</v>
      </c>
      <c r="F96" s="183"/>
      <c r="G96" s="180">
        <f t="shared" si="4"/>
        <v>1864786</v>
      </c>
      <c r="H96" s="292" t="s">
        <v>264</v>
      </c>
      <c r="I96" s="338" t="s">
        <v>18</v>
      </c>
      <c r="J96" s="454" t="s">
        <v>444</v>
      </c>
      <c r="K96" s="338" t="s">
        <v>64</v>
      </c>
      <c r="L96" s="338" t="s">
        <v>58</v>
      </c>
      <c r="M96" s="198"/>
      <c r="N96" s="198"/>
      <c r="O96" s="320"/>
    </row>
    <row r="97" spans="1:15" s="22" customFormat="1" x14ac:dyDescent="0.25">
      <c r="A97" s="195">
        <v>44772</v>
      </c>
      <c r="B97" s="178" t="s">
        <v>150</v>
      </c>
      <c r="C97" s="372" t="s">
        <v>49</v>
      </c>
      <c r="D97" s="373" t="s">
        <v>122</v>
      </c>
      <c r="E97" s="461">
        <v>20000</v>
      </c>
      <c r="F97" s="183"/>
      <c r="G97" s="180">
        <f t="shared" si="4"/>
        <v>1844786</v>
      </c>
      <c r="H97" s="292" t="s">
        <v>124</v>
      </c>
      <c r="I97" s="338" t="s">
        <v>18</v>
      </c>
      <c r="J97" s="454" t="s">
        <v>446</v>
      </c>
      <c r="K97" s="338" t="s">
        <v>64</v>
      </c>
      <c r="L97" s="338" t="s">
        <v>58</v>
      </c>
      <c r="M97" s="198"/>
      <c r="N97" s="198"/>
      <c r="O97" s="320"/>
    </row>
    <row r="98" spans="1:15" s="22" customFormat="1" x14ac:dyDescent="0.25">
      <c r="A98" s="195">
        <v>44772</v>
      </c>
      <c r="B98" s="178" t="s">
        <v>150</v>
      </c>
      <c r="C98" s="372" t="s">
        <v>49</v>
      </c>
      <c r="D98" s="373" t="s">
        <v>122</v>
      </c>
      <c r="E98" s="461">
        <v>20000</v>
      </c>
      <c r="F98" s="183"/>
      <c r="G98" s="180">
        <f t="shared" si="4"/>
        <v>1824786</v>
      </c>
      <c r="H98" s="292" t="s">
        <v>123</v>
      </c>
      <c r="I98" s="338" t="s">
        <v>18</v>
      </c>
      <c r="J98" s="454" t="s">
        <v>449</v>
      </c>
      <c r="K98" s="338" t="s">
        <v>64</v>
      </c>
      <c r="L98" s="338" t="s">
        <v>58</v>
      </c>
      <c r="M98" s="198"/>
      <c r="N98" s="198"/>
      <c r="O98" s="320"/>
    </row>
    <row r="99" spans="1:15" s="22" customFormat="1" x14ac:dyDescent="0.25">
      <c r="A99" s="195">
        <v>44772</v>
      </c>
      <c r="B99" s="178" t="s">
        <v>150</v>
      </c>
      <c r="C99" s="372" t="s">
        <v>49</v>
      </c>
      <c r="D99" s="373" t="s">
        <v>121</v>
      </c>
      <c r="E99" s="461">
        <v>20000</v>
      </c>
      <c r="F99" s="183"/>
      <c r="G99" s="180">
        <f t="shared" si="4"/>
        <v>1804786</v>
      </c>
      <c r="H99" s="292" t="s">
        <v>264</v>
      </c>
      <c r="I99" s="338" t="s">
        <v>18</v>
      </c>
      <c r="J99" s="454" t="s">
        <v>445</v>
      </c>
      <c r="K99" s="338" t="s">
        <v>64</v>
      </c>
      <c r="L99" s="338" t="s">
        <v>58</v>
      </c>
      <c r="M99" s="198"/>
      <c r="N99" s="198"/>
      <c r="O99" s="320"/>
    </row>
    <row r="100" spans="1:15" s="22" customFormat="1" x14ac:dyDescent="0.25">
      <c r="A100" s="195">
        <v>44772</v>
      </c>
      <c r="B100" s="178" t="s">
        <v>150</v>
      </c>
      <c r="C100" s="372" t="s">
        <v>49</v>
      </c>
      <c r="D100" s="373" t="s">
        <v>121</v>
      </c>
      <c r="E100" s="461">
        <v>20000</v>
      </c>
      <c r="F100" s="183"/>
      <c r="G100" s="180">
        <f t="shared" si="4"/>
        <v>1784786</v>
      </c>
      <c r="H100" s="292" t="s">
        <v>263</v>
      </c>
      <c r="I100" s="338" t="s">
        <v>18</v>
      </c>
      <c r="J100" s="454" t="s">
        <v>454</v>
      </c>
      <c r="K100" s="338" t="s">
        <v>64</v>
      </c>
      <c r="L100" s="338" t="s">
        <v>58</v>
      </c>
      <c r="M100" s="198"/>
      <c r="N100" s="198"/>
      <c r="O100" s="320"/>
    </row>
    <row r="101" spans="1:15" s="22" customFormat="1" x14ac:dyDescent="0.25">
      <c r="A101" s="195">
        <v>44772</v>
      </c>
      <c r="B101" s="178" t="s">
        <v>212</v>
      </c>
      <c r="C101" s="372" t="s">
        <v>49</v>
      </c>
      <c r="D101" s="373" t="s">
        <v>122</v>
      </c>
      <c r="E101" s="461">
        <v>1000</v>
      </c>
      <c r="F101" s="183"/>
      <c r="G101" s="180">
        <f t="shared" si="4"/>
        <v>1783786</v>
      </c>
      <c r="H101" s="292" t="s">
        <v>124</v>
      </c>
      <c r="I101" s="338" t="s">
        <v>18</v>
      </c>
      <c r="J101" s="454" t="s">
        <v>446</v>
      </c>
      <c r="K101" s="338" t="s">
        <v>64</v>
      </c>
      <c r="L101" s="338" t="s">
        <v>58</v>
      </c>
      <c r="M101" s="198"/>
      <c r="N101" s="198"/>
      <c r="O101" s="320"/>
    </row>
    <row r="102" spans="1:15" s="22" customFormat="1" ht="15.75" thickBot="1" x14ac:dyDescent="0.3">
      <c r="A102" s="195">
        <v>44772</v>
      </c>
      <c r="B102" s="178" t="s">
        <v>453</v>
      </c>
      <c r="C102" s="372" t="s">
        <v>49</v>
      </c>
      <c r="D102" s="373" t="s">
        <v>121</v>
      </c>
      <c r="E102" s="685">
        <v>5000</v>
      </c>
      <c r="F102" s="182"/>
      <c r="G102" s="686">
        <f t="shared" si="4"/>
        <v>1778786</v>
      </c>
      <c r="H102" s="292" t="s">
        <v>123</v>
      </c>
      <c r="I102" s="338" t="s">
        <v>18</v>
      </c>
      <c r="J102" s="454" t="s">
        <v>449</v>
      </c>
      <c r="K102" s="338" t="s">
        <v>64</v>
      </c>
      <c r="L102" s="338" t="s">
        <v>58</v>
      </c>
      <c r="M102" s="198"/>
      <c r="N102" s="198"/>
      <c r="O102" s="320"/>
    </row>
    <row r="103" spans="1:15" s="22" customFormat="1" ht="15.75" thickBot="1" x14ac:dyDescent="0.3">
      <c r="A103" s="195"/>
      <c r="B103" s="178"/>
      <c r="C103" s="372"/>
      <c r="D103" s="373"/>
      <c r="E103" s="657">
        <f>SUM(E3:E102)</f>
        <v>4774500</v>
      </c>
      <c r="F103" s="658">
        <f>SUM(F3:F102)+G3</f>
        <v>6553286</v>
      </c>
      <c r="G103" s="501">
        <f>F103-E103</f>
        <v>1778786</v>
      </c>
      <c r="H103" s="684"/>
      <c r="I103" s="338"/>
      <c r="J103" s="656"/>
      <c r="K103" s="338"/>
      <c r="L103" s="338"/>
      <c r="M103" s="198"/>
      <c r="N103" s="198"/>
      <c r="O103" s="320"/>
    </row>
    <row r="104" spans="1:15" s="22" customFormat="1" x14ac:dyDescent="0.25">
      <c r="A104" s="195"/>
      <c r="B104" s="178"/>
      <c r="C104" s="372"/>
      <c r="D104" s="373"/>
      <c r="E104" s="687"/>
      <c r="F104" s="200"/>
      <c r="G104" s="688"/>
      <c r="H104" s="33"/>
      <c r="I104" s="338"/>
      <c r="J104" s="656"/>
      <c r="K104" s="338"/>
      <c r="L104" s="338"/>
      <c r="M104" s="198"/>
      <c r="N104" s="198"/>
      <c r="O104" s="320"/>
    </row>
    <row r="105" spans="1:15" s="22" customFormat="1" x14ac:dyDescent="0.25">
      <c r="A105" s="195"/>
      <c r="B105" s="178"/>
      <c r="C105" s="372"/>
      <c r="D105" s="373"/>
      <c r="E105" s="461"/>
      <c r="F105" s="183"/>
      <c r="G105" s="180"/>
      <c r="H105" s="33"/>
      <c r="I105" s="338"/>
      <c r="J105" s="656"/>
      <c r="K105" s="338"/>
      <c r="L105" s="338"/>
      <c r="M105" s="198"/>
      <c r="N105" s="198"/>
      <c r="O105" s="320"/>
    </row>
    <row r="106" spans="1:15" s="22" customFormat="1" x14ac:dyDescent="0.25">
      <c r="A106" s="195"/>
      <c r="B106" s="178"/>
      <c r="C106" s="372"/>
      <c r="D106" s="373"/>
      <c r="E106" s="461"/>
      <c r="F106" s="183"/>
      <c r="G106" s="180"/>
      <c r="H106" s="33"/>
      <c r="I106" s="338"/>
      <c r="J106" s="656"/>
      <c r="K106" s="338"/>
      <c r="L106" s="338"/>
      <c r="M106" s="198"/>
      <c r="N106" s="198"/>
      <c r="O106" s="320"/>
    </row>
    <row r="107" spans="1:15" s="22" customFormat="1" x14ac:dyDescent="0.25">
      <c r="A107" s="195"/>
      <c r="B107" s="178"/>
      <c r="C107" s="372"/>
      <c r="D107" s="373"/>
      <c r="E107" s="461"/>
      <c r="F107" s="183"/>
      <c r="G107" s="180"/>
      <c r="H107" s="33"/>
      <c r="I107" s="338"/>
      <c r="J107" s="656"/>
      <c r="K107" s="338"/>
      <c r="L107" s="338"/>
      <c r="M107" s="198"/>
      <c r="N107" s="198"/>
      <c r="O107" s="320"/>
    </row>
    <row r="108" spans="1:15" s="22" customFormat="1" x14ac:dyDescent="0.25">
      <c r="A108" s="195"/>
      <c r="B108" s="178"/>
      <c r="C108" s="372"/>
      <c r="D108" s="373"/>
      <c r="E108" s="461"/>
      <c r="F108" s="183"/>
      <c r="G108" s="180"/>
      <c r="H108" s="33"/>
      <c r="I108" s="338"/>
      <c r="J108" s="656"/>
      <c r="K108" s="338"/>
      <c r="L108" s="338"/>
      <c r="M108" s="198"/>
      <c r="N108" s="198"/>
      <c r="O108" s="320"/>
    </row>
    <row r="109" spans="1:15" s="22" customFormat="1" x14ac:dyDescent="0.25">
      <c r="A109" s="195"/>
      <c r="B109" s="178"/>
      <c r="C109" s="372"/>
      <c r="D109" s="373"/>
      <c r="E109" s="461"/>
      <c r="F109" s="183"/>
      <c r="G109" s="180"/>
      <c r="H109" s="33"/>
      <c r="I109" s="338"/>
      <c r="J109" s="656"/>
      <c r="K109" s="338"/>
      <c r="L109" s="338"/>
      <c r="M109" s="198"/>
      <c r="N109" s="198"/>
      <c r="O109" s="320"/>
    </row>
    <row r="110" spans="1:15" s="22" customFormat="1" x14ac:dyDescent="0.25">
      <c r="A110" s="195"/>
      <c r="B110" s="178"/>
      <c r="C110" s="372"/>
      <c r="D110" s="373"/>
      <c r="E110" s="461"/>
      <c r="F110" s="183"/>
      <c r="G110" s="180"/>
      <c r="H110" s="33"/>
      <c r="I110" s="338"/>
      <c r="J110" s="656"/>
      <c r="K110" s="338"/>
      <c r="L110" s="338"/>
      <c r="M110" s="198"/>
      <c r="N110" s="198"/>
      <c r="O110" s="320"/>
    </row>
    <row r="111" spans="1:15" s="22" customFormat="1" x14ac:dyDescent="0.25">
      <c r="A111" s="195"/>
      <c r="B111" s="178"/>
      <c r="C111" s="372"/>
      <c r="D111" s="373"/>
      <c r="E111" s="461"/>
      <c r="F111" s="183"/>
      <c r="G111" s="180"/>
      <c r="H111" s="33"/>
      <c r="I111" s="338"/>
      <c r="J111" s="656"/>
      <c r="K111" s="338"/>
      <c r="L111" s="338"/>
      <c r="M111" s="198"/>
      <c r="N111" s="198"/>
      <c r="O111" s="320"/>
    </row>
    <row r="112" spans="1:15" s="22" customFormat="1" x14ac:dyDescent="0.25">
      <c r="A112" s="195"/>
      <c r="B112" s="178"/>
      <c r="C112" s="372"/>
      <c r="D112" s="373"/>
      <c r="E112" s="461"/>
      <c r="F112" s="183"/>
      <c r="G112" s="180"/>
      <c r="H112" s="33"/>
      <c r="I112" s="338"/>
      <c r="J112" s="656"/>
      <c r="K112" s="338"/>
      <c r="L112" s="338"/>
      <c r="M112" s="198"/>
      <c r="N112" s="198"/>
      <c r="O112" s="320"/>
    </row>
    <row r="113" spans="1:15" s="22" customFormat="1" x14ac:dyDescent="0.25">
      <c r="A113" s="195"/>
      <c r="B113" s="178"/>
      <c r="C113" s="372"/>
      <c r="D113" s="373"/>
      <c r="E113" s="461"/>
      <c r="F113" s="183"/>
      <c r="G113" s="180"/>
      <c r="H113" s="33"/>
      <c r="I113" s="338"/>
      <c r="J113" s="656"/>
      <c r="K113" s="338"/>
      <c r="L113" s="338"/>
      <c r="M113" s="198"/>
      <c r="N113" s="198"/>
      <c r="O113" s="320"/>
    </row>
    <row r="114" spans="1:15" s="22" customFormat="1" x14ac:dyDescent="0.25">
      <c r="A114" s="195"/>
      <c r="B114" s="178"/>
      <c r="C114" s="372"/>
      <c r="D114" s="373"/>
      <c r="E114" s="461"/>
      <c r="F114" s="183"/>
      <c r="G114" s="180"/>
      <c r="H114" s="33"/>
      <c r="I114" s="338"/>
      <c r="J114" s="656"/>
      <c r="K114" s="338"/>
      <c r="L114" s="338"/>
      <c r="M114" s="198"/>
      <c r="N114" s="198"/>
      <c r="O114" s="320"/>
    </row>
    <row r="115" spans="1:15" s="22" customFormat="1" x14ac:dyDescent="0.25">
      <c r="A115" s="195"/>
      <c r="B115" s="178"/>
      <c r="C115" s="372"/>
      <c r="D115" s="373"/>
      <c r="E115" s="461"/>
      <c r="F115" s="183"/>
      <c r="G115" s="180"/>
      <c r="H115" s="33"/>
      <c r="I115" s="338"/>
      <c r="J115" s="656"/>
      <c r="K115" s="338"/>
      <c r="L115" s="338"/>
      <c r="M115" s="198"/>
      <c r="N115" s="198"/>
      <c r="O115" s="320"/>
    </row>
    <row r="116" spans="1:15" s="22" customFormat="1" ht="26.25" customHeight="1" x14ac:dyDescent="0.25">
      <c r="A116" s="195"/>
      <c r="B116" s="178"/>
      <c r="C116" s="372"/>
      <c r="D116" s="373"/>
      <c r="E116" s="461"/>
      <c r="F116" s="183"/>
      <c r="G116" s="180"/>
      <c r="H116" s="33"/>
      <c r="I116" s="338"/>
      <c r="J116" s="656"/>
      <c r="K116" s="338"/>
      <c r="L116" s="338"/>
      <c r="M116" s="198"/>
      <c r="N116" s="198"/>
      <c r="O116" s="320"/>
    </row>
    <row r="117" spans="1:15" s="22" customFormat="1" ht="51.75" customHeight="1" x14ac:dyDescent="0.25">
      <c r="A117" s="195"/>
      <c r="B117" s="178"/>
      <c r="C117" s="372"/>
      <c r="D117" s="373"/>
      <c r="E117" s="461"/>
      <c r="F117" s="183"/>
      <c r="G117" s="180"/>
      <c r="H117" s="33"/>
      <c r="I117" s="338"/>
      <c r="J117" s="656"/>
      <c r="K117" s="338"/>
      <c r="L117" s="338"/>
      <c r="M117" s="198"/>
      <c r="N117" s="198"/>
      <c r="O117" s="320"/>
    </row>
    <row r="118" spans="1:15" s="22" customFormat="1" ht="39" customHeight="1" x14ac:dyDescent="0.25">
      <c r="A118" s="195"/>
      <c r="B118" s="178"/>
      <c r="C118" s="372"/>
      <c r="D118" s="373"/>
      <c r="E118" s="461"/>
      <c r="F118" s="183"/>
      <c r="G118" s="180"/>
      <c r="H118" s="33"/>
      <c r="I118" s="338"/>
      <c r="J118" s="656"/>
      <c r="K118" s="338"/>
      <c r="L118" s="338"/>
      <c r="M118" s="198"/>
      <c r="N118" s="198"/>
      <c r="O118" s="320"/>
    </row>
    <row r="119" spans="1:15" s="22" customFormat="1" ht="29.25" customHeight="1" x14ac:dyDescent="0.25">
      <c r="A119" s="195"/>
      <c r="B119" s="178"/>
      <c r="C119" s="372"/>
      <c r="D119" s="373"/>
      <c r="E119" s="461"/>
      <c r="F119" s="183"/>
      <c r="G119" s="180"/>
      <c r="H119" s="33"/>
      <c r="I119" s="338"/>
      <c r="J119" s="656"/>
      <c r="K119" s="338"/>
      <c r="L119" s="338"/>
      <c r="M119" s="198"/>
      <c r="N119" s="198"/>
      <c r="O119" s="320"/>
    </row>
    <row r="120" spans="1:15" s="22" customFormat="1" ht="33" customHeight="1" x14ac:dyDescent="0.25">
      <c r="A120" s="195"/>
      <c r="B120" s="178"/>
      <c r="C120" s="372"/>
      <c r="D120" s="373"/>
      <c r="E120" s="461"/>
      <c r="F120" s="183"/>
      <c r="G120" s="180"/>
      <c r="H120" s="33"/>
      <c r="I120" s="338"/>
      <c r="J120" s="656"/>
      <c r="K120" s="338"/>
      <c r="L120" s="338"/>
      <c r="M120" s="198"/>
      <c r="N120" s="198"/>
      <c r="O120" s="320"/>
    </row>
    <row r="121" spans="1:15" s="22" customFormat="1" ht="28.5" customHeight="1" x14ac:dyDescent="0.25">
      <c r="A121" s="195"/>
      <c r="B121" s="178"/>
      <c r="C121" s="372"/>
      <c r="D121" s="373"/>
      <c r="E121" s="461"/>
      <c r="F121" s="183"/>
      <c r="G121" s="180"/>
      <c r="H121" s="33"/>
      <c r="I121" s="338"/>
      <c r="J121" s="656"/>
      <c r="K121" s="338"/>
      <c r="L121" s="338"/>
      <c r="M121" s="198"/>
      <c r="N121" s="198"/>
      <c r="O121" s="320"/>
    </row>
    <row r="122" spans="1:15" s="22" customFormat="1" ht="25.5" customHeight="1" x14ac:dyDescent="0.25">
      <c r="A122" s="195"/>
      <c r="B122" s="178"/>
      <c r="C122" s="372"/>
      <c r="D122" s="373"/>
      <c r="E122" s="461"/>
      <c r="F122" s="183"/>
      <c r="G122" s="180"/>
      <c r="H122" s="33"/>
      <c r="I122" s="338"/>
      <c r="J122" s="656"/>
      <c r="K122" s="338"/>
      <c r="L122" s="338"/>
      <c r="M122" s="198"/>
      <c r="N122" s="198"/>
      <c r="O122" s="320"/>
    </row>
    <row r="123" spans="1:15" ht="18.75" customHeight="1" x14ac:dyDescent="0.25">
      <c r="A123" s="195"/>
      <c r="B123" s="39"/>
      <c r="C123" s="39"/>
      <c r="D123" s="500"/>
      <c r="E123" s="682"/>
      <c r="F123" s="682"/>
      <c r="G123" s="194"/>
      <c r="H123" s="39"/>
      <c r="I123" s="338"/>
      <c r="J123" s="39"/>
      <c r="K123" s="338"/>
      <c r="L123" s="338"/>
      <c r="M123" s="39"/>
      <c r="N123" s="39"/>
    </row>
    <row r="124" spans="1:15" x14ac:dyDescent="0.25">
      <c r="A124" s="45"/>
      <c r="E124" s="40"/>
      <c r="F124" s="40"/>
      <c r="G124" s="40"/>
      <c r="H124" s="39"/>
      <c r="I124" s="338"/>
      <c r="J124" s="39"/>
      <c r="K124" s="338"/>
      <c r="L124" s="338"/>
      <c r="M124" s="39"/>
      <c r="N124" s="39"/>
    </row>
    <row r="125" spans="1:15" x14ac:dyDescent="0.25">
      <c r="A125" s="45"/>
      <c r="E125" s="40"/>
      <c r="F125" s="40"/>
      <c r="G125" s="683"/>
      <c r="H125" s="39"/>
      <c r="I125" s="39"/>
      <c r="J125" s="39"/>
      <c r="K125" s="39"/>
      <c r="L125" s="39"/>
      <c r="M125" s="39"/>
      <c r="N125" s="39"/>
    </row>
    <row r="126" spans="1:15" x14ac:dyDescent="0.25">
      <c r="E126" s="40"/>
      <c r="F126" s="40"/>
      <c r="G126" s="40"/>
      <c r="H126" s="39"/>
      <c r="I126" s="39"/>
      <c r="J126" s="39"/>
      <c r="K126" s="39"/>
      <c r="L126" s="39"/>
      <c r="M126" s="39"/>
      <c r="N126" s="39"/>
    </row>
    <row r="127" spans="1:15" x14ac:dyDescent="0.25">
      <c r="B127" s="178"/>
      <c r="E127" s="40"/>
      <c r="F127" s="40"/>
      <c r="G127" s="40"/>
      <c r="H127" s="39"/>
      <c r="I127" s="39"/>
      <c r="J127" s="39"/>
      <c r="K127" s="39"/>
      <c r="L127" s="39"/>
      <c r="M127" s="39"/>
      <c r="N127" s="39"/>
    </row>
    <row r="128" spans="1:15" x14ac:dyDescent="0.25">
      <c r="B128" s="178"/>
      <c r="E128" s="40"/>
      <c r="F128" s="40"/>
      <c r="G128" s="40"/>
      <c r="H128" s="39"/>
      <c r="I128" s="39"/>
      <c r="J128" s="39"/>
      <c r="K128" s="39"/>
      <c r="L128" s="39"/>
      <c r="M128" s="39"/>
      <c r="N128" s="39"/>
    </row>
    <row r="129" spans="2:14" x14ac:dyDescent="0.25">
      <c r="B129" s="178"/>
      <c r="E129" s="40"/>
      <c r="F129" s="40"/>
      <c r="G129" s="40"/>
      <c r="H129" s="39"/>
      <c r="I129" s="39"/>
      <c r="J129" s="39"/>
      <c r="K129" s="39"/>
      <c r="L129" s="39"/>
      <c r="M129" s="39"/>
      <c r="N129" s="39"/>
    </row>
    <row r="130" spans="2:14" x14ac:dyDescent="0.25">
      <c r="E130" s="40"/>
      <c r="F130" s="40"/>
      <c r="G130" s="40"/>
      <c r="H130" s="39"/>
      <c r="I130" s="39"/>
      <c r="J130" s="39"/>
      <c r="K130" s="39"/>
      <c r="L130" s="39"/>
      <c r="M130" s="39"/>
      <c r="N130" s="39"/>
    </row>
  </sheetData>
  <autoFilter ref="A2:N123"/>
  <mergeCells count="1">
    <mergeCell ref="A1:N1"/>
  </mergeCells>
  <pageMargins left="0.7" right="0.7" top="0.75" bottom="0.75" header="0.3" footer="0.3"/>
  <pageSetup paperSize="9" orientation="landscape"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7"/>
  <sheetViews>
    <sheetView workbookViewId="0">
      <pane xSplit="1" ySplit="3" topLeftCell="B4" activePane="bottomRight" state="frozen"/>
      <selection pane="topRight" activeCell="B1" sqref="B1"/>
      <selection pane="bottomLeft" activeCell="A4" sqref="A4"/>
      <selection pane="bottomRight" activeCell="H12" sqref="H12"/>
    </sheetView>
  </sheetViews>
  <sheetFormatPr defaultColWidth="10.85546875" defaultRowHeight="15" x14ac:dyDescent="0.25"/>
  <cols>
    <col min="1" max="1" width="12.28515625" style="41" customWidth="1"/>
    <col min="2" max="2" width="25.7109375" style="41" customWidth="1"/>
    <col min="3" max="3" width="19.42578125" style="41" customWidth="1"/>
    <col min="4" max="4" width="15.7109375" style="41" bestFit="1" customWidth="1"/>
    <col min="5" max="5" width="13.7109375" style="78" customWidth="1"/>
    <col min="6" max="6" width="12.28515625" style="78" customWidth="1"/>
    <col min="7" max="7" width="14.42578125" style="78" bestFit="1" customWidth="1"/>
    <col min="8" max="8" width="14.42578125" style="41" bestFit="1" customWidth="1"/>
    <col min="9" max="9" width="21.140625" style="41" customWidth="1"/>
    <col min="10" max="10" width="26.140625" style="41" customWidth="1"/>
    <col min="11" max="12" width="10.85546875" style="41"/>
    <col min="13" max="13" width="14.85546875" style="41" customWidth="1"/>
    <col min="14" max="14" width="28" style="41" customWidth="1"/>
    <col min="15" max="16384" width="10.85546875" style="41"/>
  </cols>
  <sheetData>
    <row r="1" spans="1:19" s="2" customFormat="1" ht="36" customHeight="1" x14ac:dyDescent="0.25">
      <c r="A1" s="723" t="s">
        <v>43</v>
      </c>
      <c r="B1" s="724"/>
      <c r="C1" s="724"/>
      <c r="D1" s="724"/>
      <c r="E1" s="724"/>
      <c r="F1" s="724"/>
      <c r="G1" s="724"/>
      <c r="H1" s="724"/>
      <c r="I1" s="724"/>
      <c r="J1" s="724"/>
      <c r="K1" s="724"/>
      <c r="L1" s="724"/>
      <c r="M1" s="724"/>
      <c r="N1" s="724"/>
    </row>
    <row r="2" spans="1:19" s="2" customFormat="1" ht="18.75" x14ac:dyDescent="0.25">
      <c r="A2" s="725" t="s">
        <v>468</v>
      </c>
      <c r="B2" s="725"/>
      <c r="C2" s="725"/>
      <c r="D2" s="725"/>
      <c r="E2" s="725"/>
      <c r="F2" s="725"/>
      <c r="G2" s="725"/>
      <c r="H2" s="725"/>
      <c r="I2" s="725"/>
      <c r="J2" s="725"/>
      <c r="K2" s="725"/>
      <c r="L2" s="725"/>
      <c r="M2" s="725"/>
      <c r="N2" s="725"/>
    </row>
    <row r="3" spans="1:19" s="2" customFormat="1" ht="45" x14ac:dyDescent="0.25">
      <c r="A3" s="42" t="s">
        <v>0</v>
      </c>
      <c r="B3" s="34" t="s">
        <v>5</v>
      </c>
      <c r="C3" s="34" t="s">
        <v>10</v>
      </c>
      <c r="D3" s="35" t="s">
        <v>8</v>
      </c>
      <c r="E3" s="35" t="s">
        <v>62</v>
      </c>
      <c r="F3" s="35" t="s">
        <v>34</v>
      </c>
      <c r="G3" s="36" t="s">
        <v>41</v>
      </c>
      <c r="H3" s="36" t="s">
        <v>2</v>
      </c>
      <c r="I3" s="36" t="s">
        <v>3</v>
      </c>
      <c r="J3" s="34" t="s">
        <v>9</v>
      </c>
      <c r="K3" s="34" t="s">
        <v>1</v>
      </c>
      <c r="L3" s="34" t="s">
        <v>4</v>
      </c>
      <c r="M3" s="37" t="s">
        <v>12</v>
      </c>
      <c r="N3" s="38" t="s">
        <v>11</v>
      </c>
    </row>
    <row r="4" spans="1:19" s="22" customFormat="1" x14ac:dyDescent="0.25">
      <c r="A4" s="338">
        <v>44743</v>
      </c>
      <c r="B4" s="168" t="s">
        <v>469</v>
      </c>
      <c r="C4" s="333"/>
      <c r="D4" s="333"/>
      <c r="E4" s="374"/>
      <c r="F4" s="450">
        <v>5</v>
      </c>
      <c r="G4" s="451">
        <v>5</v>
      </c>
      <c r="H4" s="33"/>
      <c r="I4" s="45"/>
      <c r="J4" s="43"/>
      <c r="K4" s="45"/>
      <c r="L4" s="45"/>
      <c r="M4" s="45"/>
      <c r="N4" s="45"/>
    </row>
    <row r="5" spans="1:19" s="22" customFormat="1" ht="15.75" thickBot="1" x14ac:dyDescent="0.3">
      <c r="A5" s="338"/>
      <c r="B5" s="205"/>
      <c r="C5" s="447"/>
      <c r="D5" s="205"/>
      <c r="E5" s="448"/>
      <c r="F5" s="452"/>
      <c r="G5" s="452"/>
      <c r="H5" s="449"/>
      <c r="I5" s="198"/>
      <c r="J5" s="43"/>
      <c r="K5" s="198"/>
      <c r="L5" s="198"/>
      <c r="M5" s="198"/>
      <c r="N5" s="198"/>
    </row>
    <row r="6" spans="1:19" s="67" customFormat="1" ht="15.75" thickBot="1" x14ac:dyDescent="0.3">
      <c r="A6" s="102"/>
      <c r="B6" s="101"/>
      <c r="C6" s="165"/>
      <c r="D6" s="167"/>
      <c r="E6" s="457">
        <f>SUM(E4:E5)</f>
        <v>0</v>
      </c>
      <c r="F6" s="457">
        <f>SUM(F4:F5)</f>
        <v>5</v>
      </c>
      <c r="G6" s="453">
        <f>F6-E6</f>
        <v>5</v>
      </c>
      <c r="H6" s="166"/>
      <c r="I6" s="101"/>
      <c r="J6" s="101"/>
      <c r="K6" s="53"/>
      <c r="L6" s="53"/>
      <c r="M6" s="53"/>
      <c r="N6" s="53"/>
      <c r="O6" s="103"/>
      <c r="P6" s="103"/>
      <c r="Q6" s="103"/>
      <c r="R6" s="103"/>
      <c r="S6" s="103"/>
    </row>
    <row r="7" spans="1:19" s="26" customFormat="1" x14ac:dyDescent="0.25">
      <c r="A7"/>
      <c r="B7"/>
      <c r="C7" s="139"/>
      <c r="D7" s="143"/>
      <c r="E7" s="146"/>
      <c r="F7" s="147"/>
      <c r="G7" s="146"/>
      <c r="H7" s="148"/>
      <c r="I7" s="149"/>
      <c r="J7" s="150"/>
      <c r="K7" s="144"/>
      <c r="L7" s="144"/>
      <c r="M7" s="145"/>
      <c r="N7" s="141"/>
      <c r="O7" s="145"/>
      <c r="P7" s="54"/>
      <c r="Q7" s="54"/>
      <c r="R7" s="54"/>
      <c r="S7" s="54"/>
    </row>
    <row r="8" spans="1:19" s="26" customFormat="1" x14ac:dyDescent="0.25">
      <c r="A8"/>
      <c r="B8"/>
      <c r="C8" s="139"/>
      <c r="D8" s="143"/>
      <c r="E8" s="146"/>
      <c r="F8" s="147"/>
      <c r="G8" s="146"/>
      <c r="H8" s="148"/>
      <c r="I8" s="149"/>
      <c r="J8" s="150"/>
      <c r="K8" s="144"/>
      <c r="L8" s="144"/>
      <c r="M8" s="145"/>
      <c r="N8" s="141"/>
      <c r="O8" s="145"/>
      <c r="P8" s="54"/>
      <c r="Q8" s="54"/>
      <c r="R8" s="54"/>
      <c r="S8" s="54"/>
    </row>
    <row r="9" spans="1:19" s="26" customFormat="1" x14ac:dyDescent="0.25">
      <c r="A9"/>
      <c r="B9"/>
      <c r="C9" s="139"/>
      <c r="D9" s="143"/>
      <c r="E9" s="146"/>
      <c r="F9" s="147"/>
      <c r="G9" s="146"/>
      <c r="H9" s="148"/>
      <c r="I9" s="149"/>
      <c r="J9" s="150"/>
      <c r="K9" s="144"/>
      <c r="L9" s="144"/>
      <c r="M9" s="145"/>
      <c r="N9" s="141"/>
      <c r="O9" s="145"/>
      <c r="P9" s="54"/>
      <c r="Q9" s="54"/>
      <c r="R9" s="54"/>
      <c r="S9" s="54"/>
    </row>
    <row r="10" spans="1:19" s="26" customFormat="1" x14ac:dyDescent="0.25">
      <c r="A10"/>
      <c r="B10"/>
      <c r="C10" s="139"/>
      <c r="D10" s="143"/>
      <c r="E10" s="146"/>
      <c r="F10" s="147"/>
      <c r="G10" s="146"/>
      <c r="H10" s="148"/>
      <c r="I10" s="149"/>
      <c r="J10" s="150"/>
      <c r="K10" s="144"/>
      <c r="L10" s="144"/>
      <c r="M10" s="145"/>
      <c r="N10" s="151"/>
      <c r="O10" s="145"/>
      <c r="P10" s="54"/>
      <c r="Q10" s="54"/>
      <c r="R10" s="54"/>
      <c r="S10" s="54"/>
    </row>
    <row r="11" spans="1:19" s="89" customFormat="1" x14ac:dyDescent="0.25">
      <c r="A11"/>
      <c r="B11"/>
      <c r="C11" s="139"/>
      <c r="D11" s="152"/>
      <c r="E11" s="146"/>
      <c r="F11" s="146"/>
      <c r="G11" s="146"/>
      <c r="H11" s="148"/>
      <c r="I11" s="152"/>
      <c r="J11" s="153"/>
      <c r="K11" s="140"/>
      <c r="L11" s="140"/>
      <c r="M11" s="140"/>
      <c r="N11" s="141"/>
      <c r="O11" s="142"/>
      <c r="P11" s="70"/>
      <c r="Q11" s="70"/>
      <c r="R11" s="70"/>
      <c r="S11" s="70"/>
    </row>
    <row r="12" spans="1:19" s="26" customFormat="1" x14ac:dyDescent="0.25">
      <c r="A12"/>
      <c r="B12"/>
      <c r="C12" s="139"/>
      <c r="D12" s="143"/>
      <c r="E12" s="146"/>
      <c r="F12" s="147"/>
      <c r="G12" s="143"/>
      <c r="H12" s="148"/>
      <c r="I12" s="149"/>
      <c r="J12" s="150"/>
      <c r="K12" s="144"/>
      <c r="L12" s="144"/>
      <c r="M12" s="145"/>
      <c r="N12" s="151"/>
      <c r="O12" s="145"/>
      <c r="P12" s="54"/>
      <c r="Q12" s="54"/>
      <c r="R12" s="54"/>
      <c r="S12" s="54"/>
    </row>
    <row r="13" spans="1:19" s="26" customFormat="1" x14ac:dyDescent="0.25">
      <c r="A13"/>
      <c r="B13"/>
      <c r="C13" s="139"/>
      <c r="D13" s="143"/>
      <c r="E13" s="146"/>
      <c r="F13" s="147"/>
      <c r="G13" s="143"/>
      <c r="H13" s="148"/>
      <c r="I13" s="149"/>
      <c r="J13" s="150"/>
      <c r="K13" s="144"/>
      <c r="L13" s="144"/>
      <c r="M13" s="145"/>
      <c r="N13" s="151"/>
      <c r="O13" s="145"/>
      <c r="P13" s="54"/>
      <c r="Q13" s="54"/>
      <c r="R13" s="54"/>
      <c r="S13" s="54"/>
    </row>
    <row r="14" spans="1:19" s="26" customFormat="1" x14ac:dyDescent="0.25">
      <c r="A14"/>
      <c r="B14"/>
      <c r="C14" s="139"/>
      <c r="D14" s="143"/>
      <c r="E14" s="146"/>
      <c r="F14" s="147"/>
      <c r="G14" s="143"/>
      <c r="H14" s="148"/>
      <c r="I14" s="149"/>
      <c r="J14" s="150"/>
      <c r="K14" s="144"/>
      <c r="L14" s="144"/>
      <c r="M14" s="145"/>
      <c r="N14" s="151"/>
      <c r="O14" s="145"/>
      <c r="P14" s="54"/>
      <c r="Q14" s="54"/>
      <c r="R14" s="54"/>
      <c r="S14" s="54"/>
    </row>
    <row r="15" spans="1:19" s="26" customFormat="1" x14ac:dyDescent="0.25">
      <c r="A15"/>
      <c r="B15"/>
      <c r="C15" s="139"/>
      <c r="D15" s="143"/>
      <c r="E15" s="146"/>
      <c r="F15" s="147"/>
      <c r="G15" s="143"/>
      <c r="H15" s="148"/>
      <c r="I15" s="149"/>
      <c r="J15" s="150"/>
      <c r="K15" s="144"/>
      <c r="L15" s="144"/>
      <c r="M15" s="145"/>
      <c r="N15" s="151"/>
      <c r="O15" s="145"/>
      <c r="P15" s="54"/>
      <c r="Q15" s="54"/>
      <c r="R15" s="54"/>
      <c r="S15" s="54"/>
    </row>
    <row r="16" spans="1:19" s="26" customFormat="1" x14ac:dyDescent="0.25">
      <c r="A16"/>
      <c r="B16"/>
      <c r="C16" s="139"/>
      <c r="D16" s="143"/>
      <c r="E16" s="146"/>
      <c r="F16" s="147"/>
      <c r="G16" s="143"/>
      <c r="H16" s="148"/>
      <c r="I16" s="149"/>
      <c r="J16" s="150"/>
      <c r="K16" s="144"/>
      <c r="L16" s="144"/>
      <c r="M16" s="145"/>
      <c r="N16" s="151"/>
      <c r="O16" s="145"/>
      <c r="P16" s="54"/>
      <c r="Q16" s="54"/>
      <c r="R16" s="54"/>
      <c r="S16" s="54"/>
    </row>
    <row r="17" spans="1:19" s="26" customFormat="1" x14ac:dyDescent="0.25">
      <c r="A17" s="119"/>
      <c r="B17" s="130"/>
      <c r="C17" s="149"/>
      <c r="D17" s="143"/>
      <c r="E17" s="146"/>
      <c r="F17" s="147"/>
      <c r="G17" s="143"/>
      <c r="H17" s="148"/>
      <c r="I17" s="149"/>
      <c r="J17" s="150"/>
      <c r="K17" s="144"/>
      <c r="L17" s="144"/>
      <c r="M17" s="145"/>
      <c r="N17" s="151"/>
      <c r="O17" s="145"/>
      <c r="P17" s="54"/>
      <c r="Q17" s="54"/>
      <c r="R17" s="54"/>
      <c r="S17" s="54"/>
    </row>
    <row r="18" spans="1:19" s="26" customFormat="1" x14ac:dyDescent="0.25">
      <c r="A18" s="119"/>
      <c r="B18" s="130"/>
      <c r="C18" s="149"/>
      <c r="D18" s="143"/>
      <c r="E18" s="146"/>
      <c r="F18" s="147"/>
      <c r="G18" s="143"/>
      <c r="H18" s="148"/>
      <c r="I18" s="149"/>
      <c r="J18" s="150"/>
      <c r="K18" s="144"/>
      <c r="L18" s="144"/>
      <c r="M18" s="145"/>
      <c r="N18" s="151"/>
      <c r="O18" s="145"/>
      <c r="P18" s="54"/>
      <c r="Q18" s="54"/>
      <c r="R18" s="54"/>
      <c r="S18" s="54"/>
    </row>
    <row r="19" spans="1:19" s="26" customFormat="1" x14ac:dyDescent="0.25">
      <c r="A19" s="119"/>
      <c r="B19" s="130"/>
      <c r="C19" s="149"/>
      <c r="D19" s="143"/>
      <c r="E19" s="146"/>
      <c r="F19" s="147"/>
      <c r="G19" s="143"/>
      <c r="H19" s="148"/>
      <c r="I19" s="149"/>
      <c r="J19" s="150"/>
      <c r="K19" s="144"/>
      <c r="L19" s="144"/>
      <c r="M19" s="145"/>
      <c r="N19" s="151"/>
      <c r="O19" s="145"/>
      <c r="P19" s="54"/>
      <c r="Q19" s="54"/>
      <c r="R19" s="54"/>
      <c r="S19" s="54"/>
    </row>
    <row r="20" spans="1:19" s="26" customFormat="1" x14ac:dyDescent="0.25">
      <c r="A20" s="119"/>
      <c r="B20" s="130"/>
      <c r="C20" s="149"/>
      <c r="D20" s="143"/>
      <c r="E20" s="146"/>
      <c r="F20" s="147"/>
      <c r="G20" s="143"/>
      <c r="H20" s="148"/>
      <c r="I20" s="149"/>
      <c r="J20" s="150"/>
      <c r="K20" s="144"/>
      <c r="L20" s="144"/>
      <c r="M20" s="145"/>
      <c r="N20" s="151"/>
      <c r="O20" s="145"/>
      <c r="P20" s="54"/>
      <c r="Q20" s="54"/>
      <c r="R20" s="54"/>
      <c r="S20" s="54"/>
    </row>
    <row r="21" spans="1:19" s="26" customFormat="1" x14ac:dyDescent="0.25">
      <c r="A21" s="119"/>
      <c r="B21" s="130"/>
      <c r="C21" s="149"/>
      <c r="D21" s="143"/>
      <c r="E21" s="146"/>
      <c r="F21" s="147"/>
      <c r="G21" s="143"/>
      <c r="H21" s="148"/>
      <c r="I21" s="149"/>
      <c r="J21" s="150"/>
      <c r="K21" s="144"/>
      <c r="L21" s="144"/>
      <c r="M21" s="145"/>
      <c r="N21" s="151"/>
      <c r="O21" s="145"/>
      <c r="P21" s="54"/>
      <c r="Q21" s="54"/>
      <c r="R21" s="54"/>
      <c r="S21" s="54"/>
    </row>
    <row r="22" spans="1:19" s="26" customFormat="1" x14ac:dyDescent="0.25">
      <c r="A22" s="119"/>
      <c r="B22" s="130"/>
      <c r="C22" s="149"/>
      <c r="D22" s="143"/>
      <c r="E22" s="146"/>
      <c r="F22" s="147"/>
      <c r="G22" s="143"/>
      <c r="H22" s="148"/>
      <c r="I22" s="149"/>
      <c r="J22" s="150"/>
      <c r="K22" s="144"/>
      <c r="L22" s="144"/>
      <c r="M22" s="145"/>
      <c r="N22" s="151"/>
      <c r="O22" s="145"/>
      <c r="P22" s="54"/>
      <c r="Q22" s="54"/>
      <c r="R22" s="54"/>
      <c r="S22" s="54"/>
    </row>
    <row r="23" spans="1:19" s="26" customFormat="1" x14ac:dyDescent="0.25">
      <c r="A23" s="118"/>
      <c r="B23" s="131"/>
      <c r="C23" s="154"/>
      <c r="D23" s="155"/>
      <c r="E23" s="156"/>
      <c r="F23" s="156"/>
      <c r="G23" s="156"/>
      <c r="H23" s="148"/>
      <c r="I23" s="149"/>
      <c r="J23" s="146"/>
      <c r="K23" s="144"/>
      <c r="L23" s="144"/>
      <c r="M23" s="140"/>
      <c r="N23" s="141"/>
      <c r="O23" s="145"/>
      <c r="P23" s="54"/>
      <c r="Q23" s="54"/>
      <c r="R23" s="54"/>
      <c r="S23" s="54"/>
    </row>
    <row r="24" spans="1:19" s="87" customFormat="1" x14ac:dyDescent="0.25">
      <c r="A24" s="118"/>
      <c r="B24" s="131"/>
      <c r="C24" s="154"/>
      <c r="D24" s="155"/>
      <c r="E24" s="156"/>
      <c r="F24" s="156"/>
      <c r="G24" s="156"/>
      <c r="H24" s="148"/>
      <c r="I24" s="152"/>
      <c r="J24" s="153"/>
      <c r="K24" s="140"/>
      <c r="L24" s="140"/>
      <c r="M24" s="140"/>
      <c r="N24" s="141"/>
      <c r="O24" s="142"/>
      <c r="P24" s="70"/>
      <c r="Q24" s="70"/>
      <c r="R24" s="70"/>
      <c r="S24" s="70"/>
    </row>
    <row r="25" spans="1:19" s="26" customFormat="1" x14ac:dyDescent="0.25">
      <c r="A25" s="119"/>
      <c r="B25" s="130"/>
      <c r="C25" s="149"/>
      <c r="D25" s="143"/>
      <c r="E25" s="146"/>
      <c r="F25" s="147"/>
      <c r="G25" s="146"/>
      <c r="H25" s="148"/>
      <c r="I25" s="149"/>
      <c r="J25" s="150"/>
      <c r="K25" s="144"/>
      <c r="L25" s="144"/>
      <c r="M25" s="145"/>
      <c r="N25" s="151"/>
      <c r="O25" s="145"/>
      <c r="P25" s="54"/>
      <c r="Q25" s="54"/>
      <c r="R25" s="54"/>
      <c r="S25" s="54"/>
    </row>
    <row r="26" spans="1:19" s="26" customFormat="1" x14ac:dyDescent="0.25">
      <c r="A26" s="119"/>
      <c r="B26" s="130"/>
      <c r="C26" s="149"/>
      <c r="D26" s="143"/>
      <c r="E26" s="146"/>
      <c r="F26" s="147"/>
      <c r="G26" s="146"/>
      <c r="H26" s="148"/>
      <c r="I26" s="149"/>
      <c r="J26" s="150"/>
      <c r="K26" s="144"/>
      <c r="L26" s="144"/>
      <c r="M26" s="145"/>
      <c r="N26" s="151"/>
      <c r="O26" s="145"/>
      <c r="P26" s="54"/>
      <c r="Q26" s="54"/>
      <c r="R26" s="54"/>
      <c r="S26" s="54"/>
    </row>
    <row r="27" spans="1:19" s="26" customFormat="1" x14ac:dyDescent="0.25">
      <c r="A27" s="119"/>
      <c r="B27" s="130"/>
      <c r="C27" s="149"/>
      <c r="D27" s="143"/>
      <c r="E27" s="146"/>
      <c r="F27" s="147"/>
      <c r="G27" s="146"/>
      <c r="H27" s="148"/>
      <c r="I27" s="149"/>
      <c r="J27" s="150"/>
      <c r="K27" s="144"/>
      <c r="L27" s="144"/>
      <c r="M27" s="145"/>
      <c r="N27" s="151"/>
      <c r="O27" s="145"/>
      <c r="P27" s="54"/>
      <c r="Q27" s="54"/>
      <c r="R27" s="54"/>
      <c r="S27" s="54"/>
    </row>
    <row r="28" spans="1:19" s="26" customFormat="1" x14ac:dyDescent="0.25">
      <c r="A28" s="119"/>
      <c r="B28" s="130"/>
      <c r="C28" s="149"/>
      <c r="D28" s="143"/>
      <c r="E28" s="146"/>
      <c r="F28" s="147"/>
      <c r="G28" s="146"/>
      <c r="H28" s="148"/>
      <c r="I28" s="149"/>
      <c r="J28" s="150"/>
      <c r="K28" s="144"/>
      <c r="L28" s="144"/>
      <c r="M28" s="145"/>
      <c r="N28" s="151"/>
      <c r="O28" s="145"/>
      <c r="P28" s="54"/>
      <c r="Q28" s="54"/>
      <c r="R28" s="54"/>
      <c r="S28" s="54"/>
    </row>
    <row r="29" spans="1:19" s="26" customFormat="1" x14ac:dyDescent="0.25">
      <c r="A29" s="119"/>
      <c r="B29" s="130"/>
      <c r="C29" s="149"/>
      <c r="D29" s="143"/>
      <c r="E29" s="146"/>
      <c r="F29" s="147"/>
      <c r="G29" s="146"/>
      <c r="H29" s="148"/>
      <c r="I29" s="149"/>
      <c r="J29" s="150"/>
      <c r="K29" s="144"/>
      <c r="L29" s="144"/>
      <c r="M29" s="145"/>
      <c r="N29" s="151"/>
      <c r="O29" s="145"/>
      <c r="P29" s="54"/>
      <c r="Q29" s="54"/>
      <c r="R29" s="54"/>
      <c r="S29" s="54"/>
    </row>
    <row r="30" spans="1:19" s="26" customFormat="1" x14ac:dyDescent="0.25">
      <c r="A30" s="119"/>
      <c r="B30" s="130"/>
      <c r="C30" s="149"/>
      <c r="D30" s="143"/>
      <c r="E30" s="146"/>
      <c r="F30" s="147"/>
      <c r="G30" s="146"/>
      <c r="H30" s="148"/>
      <c r="I30" s="149"/>
      <c r="J30" s="150"/>
      <c r="K30" s="144"/>
      <c r="L30" s="144"/>
      <c r="M30" s="145"/>
      <c r="N30" s="151"/>
      <c r="O30" s="145"/>
      <c r="P30" s="54"/>
      <c r="Q30" s="54"/>
      <c r="R30" s="54"/>
      <c r="S30" s="54"/>
    </row>
    <row r="31" spans="1:19" s="26" customFormat="1" x14ac:dyDescent="0.25">
      <c r="A31" s="119"/>
      <c r="B31" s="130"/>
      <c r="C31" s="149"/>
      <c r="D31" s="143"/>
      <c r="E31" s="146"/>
      <c r="F31" s="147"/>
      <c r="G31" s="146"/>
      <c r="H31" s="148"/>
      <c r="I31" s="149"/>
      <c r="J31" s="150"/>
      <c r="K31" s="144"/>
      <c r="L31" s="144"/>
      <c r="M31" s="145"/>
      <c r="N31" s="151"/>
      <c r="O31" s="145"/>
      <c r="P31" s="54"/>
      <c r="Q31" s="54"/>
      <c r="R31" s="54"/>
      <c r="S31" s="54"/>
    </row>
    <row r="32" spans="1:19" s="26" customFormat="1" x14ac:dyDescent="0.25">
      <c r="A32" s="119"/>
      <c r="B32" s="130"/>
      <c r="C32" s="149"/>
      <c r="D32" s="143"/>
      <c r="E32" s="146"/>
      <c r="F32" s="147"/>
      <c r="G32" s="146"/>
      <c r="H32" s="148"/>
      <c r="I32" s="149"/>
      <c r="J32" s="150"/>
      <c r="K32" s="144"/>
      <c r="L32" s="144"/>
      <c r="M32" s="145"/>
      <c r="N32" s="151"/>
      <c r="O32" s="145"/>
      <c r="P32" s="54"/>
      <c r="Q32" s="54"/>
      <c r="R32" s="54"/>
      <c r="S32" s="54"/>
    </row>
    <row r="33" spans="1:19" s="26" customFormat="1" x14ac:dyDescent="0.25">
      <c r="A33" s="118"/>
      <c r="B33" s="131"/>
      <c r="C33" s="154"/>
      <c r="D33" s="155"/>
      <c r="E33" s="156"/>
      <c r="F33" s="156"/>
      <c r="G33" s="156"/>
      <c r="H33" s="148"/>
      <c r="I33" s="149"/>
      <c r="J33" s="146"/>
      <c r="K33" s="144"/>
      <c r="L33" s="144"/>
      <c r="M33" s="140"/>
      <c r="N33" s="141"/>
      <c r="O33" s="145"/>
      <c r="P33" s="54"/>
      <c r="Q33" s="54"/>
      <c r="R33" s="54"/>
      <c r="S33" s="54"/>
    </row>
    <row r="34" spans="1:19" s="87" customFormat="1" x14ac:dyDescent="0.25">
      <c r="A34" s="118"/>
      <c r="B34" s="131"/>
      <c r="C34" s="154"/>
      <c r="D34" s="155"/>
      <c r="E34" s="156"/>
      <c r="F34" s="156"/>
      <c r="G34" s="156"/>
      <c r="H34" s="148"/>
      <c r="I34" s="152"/>
      <c r="J34" s="153"/>
      <c r="K34" s="140"/>
      <c r="L34" s="140"/>
      <c r="M34" s="140"/>
      <c r="N34" s="141"/>
      <c r="O34" s="142"/>
      <c r="P34" s="70"/>
      <c r="Q34" s="70"/>
      <c r="R34" s="70"/>
      <c r="S34" s="70"/>
    </row>
    <row r="35" spans="1:19" s="26" customFormat="1" x14ac:dyDescent="0.25">
      <c r="A35" s="119"/>
      <c r="B35" s="130"/>
      <c r="C35" s="149"/>
      <c r="D35" s="143"/>
      <c r="E35" s="146"/>
      <c r="F35" s="147"/>
      <c r="G35" s="146"/>
      <c r="H35" s="148"/>
      <c r="I35" s="149"/>
      <c r="J35" s="150"/>
      <c r="K35" s="144"/>
      <c r="L35" s="144"/>
      <c r="M35" s="145"/>
      <c r="N35" s="151"/>
      <c r="O35" s="145"/>
      <c r="P35" s="54"/>
      <c r="Q35" s="54"/>
      <c r="R35" s="54"/>
      <c r="S35" s="54"/>
    </row>
    <row r="36" spans="1:19" s="26" customFormat="1" x14ac:dyDescent="0.25">
      <c r="A36" s="119"/>
      <c r="B36" s="130"/>
      <c r="C36" s="149"/>
      <c r="D36" s="143"/>
      <c r="E36" s="146"/>
      <c r="F36" s="147"/>
      <c r="G36" s="146"/>
      <c r="H36" s="148"/>
      <c r="I36" s="149"/>
      <c r="J36" s="150"/>
      <c r="K36" s="144"/>
      <c r="L36" s="144"/>
      <c r="M36" s="145"/>
      <c r="N36" s="151"/>
      <c r="O36" s="145"/>
      <c r="P36" s="54"/>
      <c r="Q36" s="54"/>
      <c r="R36" s="54"/>
      <c r="S36" s="54"/>
    </row>
    <row r="37" spans="1:19" s="26" customFormat="1" x14ac:dyDescent="0.25">
      <c r="A37" s="119"/>
      <c r="B37" s="130"/>
      <c r="C37" s="149"/>
      <c r="D37" s="143"/>
      <c r="E37" s="146"/>
      <c r="F37" s="147"/>
      <c r="G37" s="146"/>
      <c r="H37" s="148"/>
      <c r="I37" s="149"/>
      <c r="J37" s="150"/>
      <c r="K37" s="144"/>
      <c r="L37" s="144"/>
      <c r="M37" s="145"/>
      <c r="N37" s="151"/>
      <c r="O37" s="145"/>
      <c r="P37" s="54"/>
      <c r="Q37" s="54"/>
      <c r="R37" s="54"/>
      <c r="S37" s="54"/>
    </row>
    <row r="38" spans="1:19" s="26" customFormat="1" x14ac:dyDescent="0.25">
      <c r="A38" s="119"/>
      <c r="B38" s="130"/>
      <c r="C38" s="149"/>
      <c r="D38" s="143"/>
      <c r="E38" s="146"/>
      <c r="F38" s="147"/>
      <c r="G38" s="146"/>
      <c r="H38" s="148"/>
      <c r="I38" s="149"/>
      <c r="J38" s="150"/>
      <c r="K38" s="144"/>
      <c r="L38" s="144"/>
      <c r="M38" s="145"/>
      <c r="N38" s="151"/>
      <c r="O38" s="145"/>
      <c r="P38" s="54"/>
      <c r="Q38" s="54"/>
      <c r="R38" s="54"/>
      <c r="S38" s="54"/>
    </row>
    <row r="39" spans="1:19" s="26" customFormat="1" x14ac:dyDescent="0.25">
      <c r="A39" s="119"/>
      <c r="B39" s="130"/>
      <c r="C39" s="149"/>
      <c r="D39" s="143"/>
      <c r="E39" s="146"/>
      <c r="F39" s="147"/>
      <c r="G39" s="146"/>
      <c r="H39" s="148"/>
      <c r="I39" s="149"/>
      <c r="J39" s="150"/>
      <c r="K39" s="144"/>
      <c r="L39" s="144"/>
      <c r="M39" s="145"/>
      <c r="N39" s="151"/>
      <c r="O39" s="145"/>
      <c r="P39" s="54"/>
      <c r="Q39" s="54"/>
      <c r="R39" s="54"/>
      <c r="S39" s="54"/>
    </row>
    <row r="40" spans="1:19" s="26" customFormat="1" x14ac:dyDescent="0.25">
      <c r="A40" s="119"/>
      <c r="B40" s="130"/>
      <c r="C40" s="149"/>
      <c r="D40" s="143"/>
      <c r="E40" s="146"/>
      <c r="F40" s="147"/>
      <c r="G40" s="146"/>
      <c r="H40" s="148"/>
      <c r="I40" s="149"/>
      <c r="J40" s="150"/>
      <c r="K40" s="144"/>
      <c r="L40" s="144"/>
      <c r="M40" s="145"/>
      <c r="N40" s="151"/>
      <c r="O40" s="145"/>
      <c r="P40" s="54"/>
      <c r="Q40" s="54"/>
      <c r="R40" s="54"/>
      <c r="S40" s="54"/>
    </row>
    <row r="41" spans="1:19" s="26" customFormat="1" x14ac:dyDescent="0.25">
      <c r="A41" s="119"/>
      <c r="B41" s="130"/>
      <c r="C41" s="149"/>
      <c r="D41" s="143"/>
      <c r="E41" s="146"/>
      <c r="F41" s="147"/>
      <c r="G41" s="146"/>
      <c r="H41" s="148"/>
      <c r="I41" s="149"/>
      <c r="J41" s="150"/>
      <c r="K41" s="144"/>
      <c r="L41" s="144"/>
      <c r="M41" s="145"/>
      <c r="N41" s="151"/>
      <c r="O41" s="145"/>
      <c r="P41" s="54"/>
      <c r="Q41" s="54"/>
      <c r="R41" s="54"/>
      <c r="S41" s="54"/>
    </row>
    <row r="42" spans="1:19" s="26" customFormat="1" x14ac:dyDescent="0.25">
      <c r="A42" s="119"/>
      <c r="B42" s="130"/>
      <c r="C42" s="149"/>
      <c r="D42" s="143"/>
      <c r="E42" s="146"/>
      <c r="F42" s="147"/>
      <c r="G42" s="146"/>
      <c r="H42" s="148"/>
      <c r="I42" s="149"/>
      <c r="J42" s="150"/>
      <c r="K42" s="144"/>
      <c r="L42" s="144"/>
      <c r="M42" s="145"/>
      <c r="N42" s="151"/>
      <c r="O42" s="145"/>
      <c r="P42" s="54"/>
      <c r="Q42" s="54"/>
      <c r="R42" s="54"/>
      <c r="S42" s="54"/>
    </row>
    <row r="43" spans="1:19" s="26" customFormat="1" x14ac:dyDescent="0.25">
      <c r="A43" s="119"/>
      <c r="B43" s="130"/>
      <c r="C43" s="149"/>
      <c r="D43" s="143"/>
      <c r="E43" s="146"/>
      <c r="F43" s="147"/>
      <c r="G43" s="146"/>
      <c r="H43" s="148"/>
      <c r="I43" s="149"/>
      <c r="J43" s="150"/>
      <c r="K43" s="144"/>
      <c r="L43" s="144"/>
      <c r="M43" s="145"/>
      <c r="N43" s="151"/>
      <c r="O43" s="145"/>
      <c r="P43" s="54"/>
      <c r="Q43" s="54"/>
      <c r="R43" s="54"/>
      <c r="S43" s="54"/>
    </row>
    <row r="44" spans="1:19" s="26" customFormat="1" x14ac:dyDescent="0.25">
      <c r="A44" s="119"/>
      <c r="B44" s="130"/>
      <c r="C44" s="149"/>
      <c r="D44" s="143"/>
      <c r="E44" s="146"/>
      <c r="F44" s="147"/>
      <c r="G44" s="146"/>
      <c r="H44" s="148"/>
      <c r="I44" s="149"/>
      <c r="J44" s="150"/>
      <c r="K44" s="144"/>
      <c r="L44" s="144"/>
      <c r="M44" s="145"/>
      <c r="N44" s="151"/>
      <c r="O44" s="145"/>
      <c r="P44" s="54"/>
      <c r="Q44" s="54"/>
      <c r="R44" s="54"/>
      <c r="S44" s="54"/>
    </row>
    <row r="45" spans="1:19" s="26" customFormat="1" x14ac:dyDescent="0.25">
      <c r="A45" s="119"/>
      <c r="B45" s="130"/>
      <c r="C45" s="149"/>
      <c r="D45" s="143"/>
      <c r="E45" s="146"/>
      <c r="F45" s="147"/>
      <c r="G45" s="146"/>
      <c r="H45" s="148"/>
      <c r="I45" s="149"/>
      <c r="J45" s="150"/>
      <c r="K45" s="144"/>
      <c r="L45" s="144"/>
      <c r="M45" s="145"/>
      <c r="N45" s="151"/>
      <c r="O45" s="145"/>
      <c r="P45" s="54"/>
      <c r="Q45" s="54"/>
      <c r="R45" s="54"/>
      <c r="S45" s="54"/>
    </row>
    <row r="46" spans="1:19" s="26" customFormat="1" x14ac:dyDescent="0.25">
      <c r="A46" s="118"/>
      <c r="B46" s="131"/>
      <c r="C46" s="154"/>
      <c r="D46" s="155"/>
      <c r="E46" s="156"/>
      <c r="F46" s="156"/>
      <c r="G46" s="156"/>
      <c r="H46" s="148"/>
      <c r="I46" s="149"/>
      <c r="J46" s="146"/>
      <c r="K46" s="144"/>
      <c r="L46" s="144"/>
      <c r="M46" s="140"/>
      <c r="N46" s="141"/>
      <c r="O46" s="145"/>
      <c r="P46" s="54"/>
      <c r="Q46" s="54"/>
      <c r="R46" s="54"/>
      <c r="S46" s="54"/>
    </row>
    <row r="47" spans="1:19" s="26" customFormat="1" x14ac:dyDescent="0.25">
      <c r="A47" s="118"/>
      <c r="B47" s="132"/>
      <c r="C47" s="154"/>
      <c r="D47" s="155"/>
      <c r="E47" s="156"/>
      <c r="F47" s="156"/>
      <c r="G47" s="156"/>
      <c r="H47" s="148"/>
      <c r="I47" s="152"/>
      <c r="J47" s="153"/>
      <c r="K47" s="140"/>
      <c r="L47" s="140"/>
      <c r="M47" s="140"/>
      <c r="N47" s="141"/>
      <c r="O47" s="142"/>
      <c r="P47" s="54"/>
      <c r="Q47" s="54"/>
      <c r="R47" s="54"/>
      <c r="S47" s="54"/>
    </row>
    <row r="48" spans="1:19" s="26" customFormat="1" ht="41.25" customHeight="1" x14ac:dyDescent="0.25">
      <c r="A48" s="119"/>
      <c r="B48" s="130"/>
      <c r="C48" s="149"/>
      <c r="D48" s="143"/>
      <c r="E48" s="146"/>
      <c r="F48" s="146"/>
      <c r="G48" s="143"/>
      <c r="H48" s="148"/>
      <c r="I48" s="149"/>
      <c r="J48" s="150"/>
      <c r="K48" s="144"/>
      <c r="L48" s="144"/>
      <c r="M48" s="145"/>
      <c r="N48" s="151"/>
      <c r="O48" s="145"/>
      <c r="P48" s="54"/>
      <c r="Q48" s="54"/>
      <c r="R48" s="54"/>
      <c r="S48" s="54"/>
    </row>
    <row r="49" spans="1:19" s="26" customFormat="1" x14ac:dyDescent="0.25">
      <c r="A49" s="119"/>
      <c r="B49" s="130"/>
      <c r="C49" s="149"/>
      <c r="D49" s="143"/>
      <c r="E49" s="146"/>
      <c r="F49" s="146"/>
      <c r="G49" s="143"/>
      <c r="H49" s="148"/>
      <c r="I49" s="149"/>
      <c r="J49" s="150"/>
      <c r="K49" s="144"/>
      <c r="L49" s="144"/>
      <c r="M49" s="145"/>
      <c r="N49" s="151"/>
      <c r="O49" s="145"/>
      <c r="P49" s="54"/>
      <c r="Q49" s="54"/>
      <c r="R49" s="54"/>
      <c r="S49" s="54"/>
    </row>
    <row r="50" spans="1:19" s="26" customFormat="1" x14ac:dyDescent="0.25">
      <c r="A50" s="119"/>
      <c r="B50" s="130"/>
      <c r="C50" s="149"/>
      <c r="D50" s="143"/>
      <c r="E50" s="146"/>
      <c r="F50" s="146"/>
      <c r="G50" s="143"/>
      <c r="H50" s="148"/>
      <c r="I50" s="149"/>
      <c r="J50" s="150"/>
      <c r="K50" s="144"/>
      <c r="L50" s="144"/>
      <c r="M50" s="145"/>
      <c r="N50" s="151"/>
      <c r="O50" s="145"/>
      <c r="P50" s="54"/>
      <c r="Q50" s="54"/>
      <c r="R50" s="54"/>
      <c r="S50" s="54"/>
    </row>
    <row r="51" spans="1:19" s="26" customFormat="1" x14ac:dyDescent="0.25">
      <c r="A51" s="119"/>
      <c r="B51" s="130"/>
      <c r="C51" s="149"/>
      <c r="D51" s="143"/>
      <c r="E51" s="146"/>
      <c r="F51" s="146"/>
      <c r="G51" s="143"/>
      <c r="H51" s="148"/>
      <c r="I51" s="149"/>
      <c r="J51" s="150"/>
      <c r="K51" s="144"/>
      <c r="L51" s="144"/>
      <c r="M51" s="145"/>
      <c r="N51" s="151"/>
      <c r="O51" s="145"/>
      <c r="P51" s="54"/>
      <c r="Q51" s="54"/>
      <c r="R51" s="54"/>
      <c r="S51" s="54"/>
    </row>
    <row r="52" spans="1:19" s="26" customFormat="1" x14ac:dyDescent="0.25">
      <c r="A52" s="119"/>
      <c r="B52" s="130"/>
      <c r="C52" s="149"/>
      <c r="D52" s="143"/>
      <c r="E52" s="146"/>
      <c r="F52" s="146"/>
      <c r="G52" s="143"/>
      <c r="H52" s="148"/>
      <c r="I52" s="149"/>
      <c r="J52" s="150"/>
      <c r="K52" s="144"/>
      <c r="L52" s="144"/>
      <c r="M52" s="145"/>
      <c r="N52" s="151"/>
      <c r="O52" s="145"/>
      <c r="P52" s="54"/>
      <c r="Q52" s="54"/>
      <c r="R52" s="54"/>
      <c r="S52" s="54"/>
    </row>
    <row r="53" spans="1:19" s="26" customFormat="1" x14ac:dyDescent="0.25">
      <c r="A53" s="119"/>
      <c r="B53" s="130"/>
      <c r="C53" s="149"/>
      <c r="D53" s="143"/>
      <c r="E53" s="146"/>
      <c r="F53" s="146"/>
      <c r="G53" s="143"/>
      <c r="H53" s="148"/>
      <c r="I53" s="149"/>
      <c r="J53" s="150"/>
      <c r="K53" s="144"/>
      <c r="L53" s="144"/>
      <c r="M53" s="145"/>
      <c r="N53" s="151"/>
      <c r="O53" s="145"/>
      <c r="P53" s="54"/>
      <c r="Q53" s="54"/>
      <c r="R53" s="54"/>
      <c r="S53" s="54"/>
    </row>
    <row r="54" spans="1:19" s="87" customFormat="1" x14ac:dyDescent="0.25">
      <c r="A54" s="118"/>
      <c r="B54" s="131"/>
      <c r="C54" s="154"/>
      <c r="D54" s="155"/>
      <c r="E54" s="156"/>
      <c r="F54" s="156"/>
      <c r="G54" s="156"/>
      <c r="H54" s="148"/>
      <c r="I54" s="152"/>
      <c r="J54" s="153"/>
      <c r="K54" s="140"/>
      <c r="L54" s="140"/>
      <c r="M54" s="140"/>
      <c r="N54" s="141"/>
      <c r="O54" s="142"/>
      <c r="P54" s="70"/>
      <c r="Q54" s="70"/>
      <c r="R54" s="70"/>
      <c r="S54" s="70"/>
    </row>
    <row r="55" spans="1:19" s="26" customFormat="1" x14ac:dyDescent="0.25">
      <c r="A55" s="119"/>
      <c r="B55" s="130"/>
      <c r="C55" s="153"/>
      <c r="D55" s="143"/>
      <c r="E55" s="146"/>
      <c r="F55" s="147"/>
      <c r="G55" s="146"/>
      <c r="H55" s="148"/>
      <c r="I55" s="149"/>
      <c r="J55" s="150"/>
      <c r="K55" s="144"/>
      <c r="L55" s="144"/>
      <c r="M55" s="145"/>
      <c r="N55" s="151"/>
      <c r="O55" s="145"/>
      <c r="P55" s="54"/>
      <c r="Q55" s="54"/>
      <c r="R55" s="54"/>
      <c r="S55" s="54"/>
    </row>
    <row r="56" spans="1:19" s="26" customFormat="1" x14ac:dyDescent="0.25">
      <c r="A56" s="119"/>
      <c r="B56" s="130"/>
      <c r="C56" s="153"/>
      <c r="D56" s="143"/>
      <c r="E56" s="146"/>
      <c r="F56" s="147"/>
      <c r="G56" s="146"/>
      <c r="H56" s="148"/>
      <c r="I56" s="149"/>
      <c r="J56" s="149"/>
      <c r="K56" s="144"/>
      <c r="L56" s="144"/>
      <c r="M56" s="145"/>
      <c r="N56" s="151"/>
      <c r="O56" s="145"/>
      <c r="P56" s="54"/>
      <c r="Q56" s="54"/>
      <c r="R56" s="54"/>
      <c r="S56" s="54"/>
    </row>
    <row r="57" spans="1:19" s="26" customFormat="1" x14ac:dyDescent="0.25">
      <c r="A57" s="119"/>
      <c r="B57" s="130"/>
      <c r="C57" s="153"/>
      <c r="D57" s="143"/>
      <c r="E57" s="146"/>
      <c r="F57" s="147"/>
      <c r="G57" s="146"/>
      <c r="H57" s="148"/>
      <c r="I57" s="149"/>
      <c r="J57" s="149"/>
      <c r="K57" s="144"/>
      <c r="L57" s="144"/>
      <c r="M57" s="145"/>
      <c r="N57" s="141"/>
      <c r="O57" s="145"/>
      <c r="P57" s="54"/>
      <c r="Q57" s="54"/>
      <c r="R57" s="54"/>
      <c r="S57" s="54"/>
    </row>
    <row r="58" spans="1:19" s="26" customFormat="1" x14ac:dyDescent="0.25">
      <c r="A58" s="119"/>
      <c r="B58" s="130"/>
      <c r="C58" s="149"/>
      <c r="D58" s="143"/>
      <c r="E58" s="146"/>
      <c r="F58" s="147"/>
      <c r="G58" s="146"/>
      <c r="H58" s="148"/>
      <c r="I58" s="149"/>
      <c r="J58" s="150"/>
      <c r="K58" s="144"/>
      <c r="L58" s="144"/>
      <c r="M58" s="145"/>
      <c r="N58" s="151"/>
      <c r="O58" s="145"/>
      <c r="P58" s="54"/>
      <c r="Q58" s="54"/>
      <c r="R58" s="54"/>
      <c r="S58" s="54"/>
    </row>
    <row r="59" spans="1:19" s="26" customFormat="1" x14ac:dyDescent="0.25">
      <c r="A59" s="119"/>
      <c r="B59" s="130"/>
      <c r="C59" s="149"/>
      <c r="D59" s="143"/>
      <c r="E59" s="146"/>
      <c r="F59" s="147"/>
      <c r="G59" s="146"/>
      <c r="H59" s="148"/>
      <c r="I59" s="149"/>
      <c r="J59" s="150"/>
      <c r="K59" s="144"/>
      <c r="L59" s="144"/>
      <c r="M59" s="145"/>
      <c r="N59" s="151"/>
      <c r="O59" s="145"/>
      <c r="P59" s="54"/>
      <c r="Q59" s="54"/>
      <c r="R59" s="54"/>
      <c r="S59" s="54"/>
    </row>
    <row r="60" spans="1:19" s="26" customFormat="1" x14ac:dyDescent="0.25">
      <c r="A60" s="119"/>
      <c r="B60" s="130"/>
      <c r="C60" s="153"/>
      <c r="D60" s="143"/>
      <c r="E60" s="146"/>
      <c r="F60" s="147"/>
      <c r="G60" s="146"/>
      <c r="H60" s="148"/>
      <c r="I60" s="149"/>
      <c r="J60" s="150"/>
      <c r="K60" s="144"/>
      <c r="L60" s="144"/>
      <c r="M60" s="145"/>
      <c r="N60" s="151"/>
      <c r="O60" s="145"/>
      <c r="P60" s="54"/>
      <c r="Q60" s="54"/>
      <c r="R60" s="54"/>
      <c r="S60" s="54"/>
    </row>
    <row r="61" spans="1:19" s="26" customFormat="1" x14ac:dyDescent="0.25">
      <c r="A61" s="119"/>
      <c r="B61" s="130"/>
      <c r="C61" s="153"/>
      <c r="D61" s="143"/>
      <c r="E61" s="146"/>
      <c r="F61" s="147"/>
      <c r="G61" s="146"/>
      <c r="H61" s="148"/>
      <c r="I61" s="149"/>
      <c r="J61" s="149"/>
      <c r="K61" s="144"/>
      <c r="L61" s="144"/>
      <c r="M61" s="145"/>
      <c r="N61" s="151"/>
      <c r="O61" s="145"/>
      <c r="P61" s="54"/>
      <c r="Q61" s="54"/>
      <c r="R61" s="54"/>
      <c r="S61" s="54"/>
    </row>
    <row r="62" spans="1:19" s="26" customFormat="1" x14ac:dyDescent="0.25">
      <c r="A62" s="119"/>
      <c r="B62" s="130"/>
      <c r="C62" s="153"/>
      <c r="D62" s="143"/>
      <c r="E62" s="146"/>
      <c r="F62" s="147"/>
      <c r="G62" s="146"/>
      <c r="H62" s="148"/>
      <c r="I62" s="149"/>
      <c r="J62" s="149"/>
      <c r="K62" s="144"/>
      <c r="L62" s="144"/>
      <c r="M62" s="140"/>
      <c r="N62" s="151"/>
      <c r="O62" s="145"/>
      <c r="P62" s="54"/>
      <c r="Q62" s="54"/>
      <c r="R62" s="54"/>
      <c r="S62" s="54"/>
    </row>
    <row r="63" spans="1:19" s="26" customFormat="1" x14ac:dyDescent="0.25">
      <c r="A63" s="119"/>
      <c r="B63" s="130"/>
      <c r="C63" s="153"/>
      <c r="D63" s="143"/>
      <c r="E63" s="146"/>
      <c r="F63" s="147"/>
      <c r="G63" s="146"/>
      <c r="H63" s="148"/>
      <c r="I63" s="149"/>
      <c r="J63" s="149"/>
      <c r="K63" s="144"/>
      <c r="L63" s="144"/>
      <c r="M63" s="140"/>
      <c r="N63" s="151"/>
      <c r="O63" s="145"/>
      <c r="P63" s="54"/>
      <c r="Q63" s="54"/>
      <c r="R63" s="54"/>
      <c r="S63" s="54"/>
    </row>
    <row r="64" spans="1:19" s="26" customFormat="1" x14ac:dyDescent="0.25">
      <c r="A64" s="58"/>
      <c r="B64" s="133"/>
      <c r="C64" s="140"/>
      <c r="D64" s="157"/>
      <c r="E64" s="141"/>
      <c r="F64" s="151"/>
      <c r="G64" s="141"/>
      <c r="H64" s="142"/>
      <c r="I64" s="145"/>
      <c r="J64" s="158"/>
      <c r="K64" s="144"/>
      <c r="L64" s="144"/>
      <c r="M64" s="140"/>
      <c r="N64" s="151"/>
      <c r="O64" s="145"/>
      <c r="P64" s="54"/>
      <c r="Q64" s="54"/>
      <c r="R64" s="54"/>
      <c r="S64" s="54"/>
    </row>
    <row r="65" spans="1:19" s="87" customFormat="1" x14ac:dyDescent="0.25">
      <c r="A65" s="104"/>
      <c r="B65" s="134"/>
      <c r="C65" s="159"/>
      <c r="D65" s="160"/>
      <c r="E65" s="161"/>
      <c r="F65" s="161"/>
      <c r="G65" s="161"/>
      <c r="H65" s="142"/>
      <c r="I65" s="162"/>
      <c r="J65" s="140"/>
      <c r="K65" s="140"/>
      <c r="L65" s="140"/>
      <c r="M65" s="140"/>
      <c r="N65" s="141"/>
      <c r="O65" s="142"/>
      <c r="P65" s="70"/>
      <c r="Q65" s="70"/>
      <c r="R65" s="70"/>
      <c r="S65" s="70"/>
    </row>
    <row r="66" spans="1:19" s="26" customFormat="1" x14ac:dyDescent="0.25">
      <c r="A66" s="60"/>
      <c r="B66" s="133"/>
      <c r="C66" s="140"/>
      <c r="D66" s="157"/>
      <c r="E66" s="141"/>
      <c r="F66" s="151"/>
      <c r="G66" s="141"/>
      <c r="H66" s="142"/>
      <c r="I66" s="145"/>
      <c r="J66" s="158"/>
      <c r="K66" s="144"/>
      <c r="L66" s="144"/>
      <c r="M66" s="140"/>
      <c r="N66" s="151"/>
      <c r="O66" s="145"/>
      <c r="P66" s="54"/>
      <c r="Q66" s="54"/>
      <c r="R66" s="54"/>
      <c r="S66" s="54"/>
    </row>
    <row r="67" spans="1:19" s="26" customFormat="1" x14ac:dyDescent="0.25">
      <c r="A67" s="60"/>
      <c r="B67" s="133"/>
      <c r="C67" s="140"/>
      <c r="D67" s="157"/>
      <c r="E67" s="141"/>
      <c r="F67" s="151"/>
      <c r="G67" s="141"/>
      <c r="H67" s="142"/>
      <c r="I67" s="145"/>
      <c r="J67" s="158"/>
      <c r="K67" s="144"/>
      <c r="L67" s="144"/>
      <c r="M67" s="140"/>
      <c r="N67" s="151"/>
      <c r="O67" s="145"/>
      <c r="P67" s="54"/>
      <c r="Q67" s="54"/>
      <c r="R67" s="54"/>
      <c r="S67" s="54"/>
    </row>
    <row r="68" spans="1:19" s="26" customFormat="1" x14ac:dyDescent="0.25">
      <c r="A68" s="60"/>
      <c r="B68" s="133"/>
      <c r="C68" s="140"/>
      <c r="D68" s="157"/>
      <c r="E68" s="141"/>
      <c r="F68" s="151"/>
      <c r="G68" s="141"/>
      <c r="H68" s="142"/>
      <c r="I68" s="145"/>
      <c r="J68" s="158"/>
      <c r="K68" s="144"/>
      <c r="L68" s="144"/>
      <c r="M68" s="140"/>
      <c r="N68" s="151"/>
      <c r="O68" s="145"/>
      <c r="P68" s="54"/>
      <c r="Q68" s="54"/>
      <c r="R68" s="54"/>
      <c r="S68" s="54"/>
    </row>
    <row r="69" spans="1:19" s="26" customFormat="1" x14ac:dyDescent="0.25">
      <c r="A69" s="60"/>
      <c r="B69" s="133"/>
      <c r="C69" s="140"/>
      <c r="D69" s="157"/>
      <c r="E69" s="141"/>
      <c r="F69" s="151"/>
      <c r="G69" s="141"/>
      <c r="H69" s="142"/>
      <c r="I69" s="145"/>
      <c r="J69" s="158"/>
      <c r="K69" s="144"/>
      <c r="L69" s="144"/>
      <c r="M69" s="140"/>
      <c r="N69" s="151"/>
      <c r="O69" s="145"/>
      <c r="P69" s="54"/>
      <c r="Q69" s="54"/>
      <c r="R69" s="54"/>
      <c r="S69" s="54"/>
    </row>
    <row r="70" spans="1:19" s="26" customFormat="1" x14ac:dyDescent="0.25">
      <c r="A70" s="60"/>
      <c r="B70" s="133"/>
      <c r="C70" s="140"/>
      <c r="D70" s="157"/>
      <c r="E70" s="141"/>
      <c r="F70" s="151"/>
      <c r="G70" s="141"/>
      <c r="H70" s="142"/>
      <c r="I70" s="141"/>
      <c r="J70" s="141"/>
      <c r="K70" s="144"/>
      <c r="L70" s="144"/>
      <c r="M70" s="140"/>
      <c r="N70" s="151"/>
      <c r="O70" s="145"/>
      <c r="P70" s="54"/>
      <c r="Q70" s="54"/>
      <c r="R70" s="54"/>
      <c r="S70" s="54"/>
    </row>
    <row r="71" spans="1:19" s="26" customFormat="1" x14ac:dyDescent="0.25">
      <c r="A71" s="60"/>
      <c r="B71" s="133"/>
      <c r="C71" s="140"/>
      <c r="D71" s="157"/>
      <c r="E71" s="141"/>
      <c r="F71" s="151"/>
      <c r="G71" s="141"/>
      <c r="H71" s="142"/>
      <c r="I71" s="141"/>
      <c r="J71" s="141"/>
      <c r="K71" s="144"/>
      <c r="L71" s="144"/>
      <c r="M71" s="140"/>
      <c r="N71" s="151"/>
      <c r="O71" s="145"/>
      <c r="P71" s="54"/>
      <c r="Q71" s="54"/>
      <c r="R71" s="54"/>
      <c r="S71" s="54"/>
    </row>
    <row r="72" spans="1:19" s="26" customFormat="1" x14ac:dyDescent="0.25">
      <c r="A72" s="60"/>
      <c r="B72" s="133"/>
      <c r="C72" s="140"/>
      <c r="D72" s="157"/>
      <c r="E72" s="141"/>
      <c r="F72" s="151"/>
      <c r="G72" s="141"/>
      <c r="H72" s="142"/>
      <c r="I72" s="158"/>
      <c r="J72" s="141"/>
      <c r="K72" s="144"/>
      <c r="L72" s="144"/>
      <c r="M72" s="145"/>
      <c r="N72" s="151"/>
      <c r="O72" s="145"/>
      <c r="P72" s="54"/>
      <c r="Q72" s="54"/>
      <c r="R72" s="54"/>
      <c r="S72" s="54"/>
    </row>
    <row r="73" spans="1:19" s="26" customFormat="1" x14ac:dyDescent="0.25">
      <c r="A73" s="60"/>
      <c r="B73" s="133"/>
      <c r="C73" s="140"/>
      <c r="D73" s="157"/>
      <c r="E73" s="141"/>
      <c r="F73" s="151"/>
      <c r="G73" s="141"/>
      <c r="H73" s="142"/>
      <c r="I73" s="158"/>
      <c r="J73" s="141"/>
      <c r="K73" s="144"/>
      <c r="L73" s="144"/>
      <c r="M73" s="145"/>
      <c r="N73" s="151"/>
      <c r="O73" s="145"/>
      <c r="P73" s="54"/>
      <c r="Q73" s="54"/>
      <c r="R73" s="54"/>
      <c r="S73" s="54"/>
    </row>
    <row r="74" spans="1:19" s="26" customFormat="1" x14ac:dyDescent="0.25">
      <c r="A74" s="60"/>
      <c r="B74" s="133"/>
      <c r="C74" s="140"/>
      <c r="D74" s="157"/>
      <c r="E74" s="141"/>
      <c r="F74" s="151"/>
      <c r="G74" s="141"/>
      <c r="H74" s="142"/>
      <c r="I74" s="158"/>
      <c r="J74" s="145"/>
      <c r="K74" s="144"/>
      <c r="L74" s="144"/>
      <c r="M74" s="145"/>
      <c r="N74" s="151"/>
      <c r="O74" s="145"/>
      <c r="P74" s="54"/>
      <c r="Q74" s="54"/>
      <c r="R74" s="54"/>
      <c r="S74" s="54"/>
    </row>
    <row r="75" spans="1:19" s="26" customFormat="1" x14ac:dyDescent="0.25">
      <c r="A75" s="60"/>
      <c r="B75" s="133"/>
      <c r="C75" s="145"/>
      <c r="D75" s="157"/>
      <c r="E75" s="141"/>
      <c r="F75" s="151"/>
      <c r="G75" s="141"/>
      <c r="H75" s="142"/>
      <c r="I75" s="158"/>
      <c r="J75" s="145"/>
      <c r="K75" s="144"/>
      <c r="L75" s="144"/>
      <c r="M75" s="145"/>
      <c r="N75" s="151"/>
      <c r="O75" s="145"/>
      <c r="P75" s="54"/>
      <c r="Q75" s="54"/>
      <c r="R75" s="54"/>
      <c r="S75" s="54"/>
    </row>
    <row r="76" spans="1:19" s="26" customFormat="1" x14ac:dyDescent="0.25">
      <c r="A76" s="60"/>
      <c r="B76" s="133"/>
      <c r="C76" s="145"/>
      <c r="D76" s="157"/>
      <c r="E76" s="141"/>
      <c r="F76" s="151"/>
      <c r="G76" s="141"/>
      <c r="H76" s="142"/>
      <c r="I76" s="158"/>
      <c r="J76" s="145"/>
      <c r="K76" s="144"/>
      <c r="L76" s="144"/>
      <c r="M76" s="145"/>
      <c r="N76" s="151"/>
      <c r="O76" s="145"/>
      <c r="P76" s="54"/>
      <c r="Q76" s="54"/>
      <c r="R76" s="54"/>
      <c r="S76" s="54"/>
    </row>
    <row r="77" spans="1:19" s="47" customFormat="1" x14ac:dyDescent="0.25">
      <c r="A77" s="60"/>
      <c r="B77" s="133"/>
      <c r="C77" s="145"/>
      <c r="D77" s="157"/>
      <c r="E77" s="141"/>
      <c r="F77" s="151"/>
      <c r="G77" s="141"/>
      <c r="H77" s="142"/>
      <c r="I77" s="145"/>
      <c r="J77" s="145"/>
      <c r="K77" s="145"/>
      <c r="L77" s="145"/>
      <c r="M77" s="145"/>
      <c r="N77" s="145"/>
      <c r="O77" s="145"/>
      <c r="P77" s="59"/>
      <c r="Q77" s="59"/>
      <c r="R77" s="59"/>
      <c r="S77" s="59"/>
    </row>
    <row r="78" spans="1:19" s="87" customFormat="1" x14ac:dyDescent="0.25">
      <c r="A78" s="104"/>
      <c r="B78" s="134"/>
      <c r="C78" s="159"/>
      <c r="D78" s="160"/>
      <c r="E78" s="161"/>
      <c r="F78" s="161"/>
      <c r="G78" s="161"/>
      <c r="H78" s="142"/>
      <c r="I78" s="162"/>
      <c r="J78" s="140"/>
      <c r="K78" s="140"/>
      <c r="L78" s="140"/>
      <c r="M78" s="140"/>
      <c r="N78" s="141"/>
      <c r="O78" s="142"/>
      <c r="P78" s="70"/>
      <c r="Q78" s="70"/>
      <c r="R78" s="70"/>
      <c r="S78" s="70"/>
    </row>
    <row r="79" spans="1:19" s="26" customFormat="1" x14ac:dyDescent="0.25">
      <c r="A79" s="49"/>
      <c r="B79" s="135"/>
      <c r="C79" s="145"/>
      <c r="D79" s="145"/>
      <c r="E79" s="141"/>
      <c r="F79" s="151"/>
      <c r="G79" s="141"/>
      <c r="H79" s="142"/>
      <c r="I79" s="145"/>
      <c r="J79" s="145"/>
      <c r="K79" s="145"/>
      <c r="L79" s="145"/>
      <c r="M79" s="145"/>
      <c r="N79" s="145"/>
      <c r="O79" s="145"/>
      <c r="P79" s="54"/>
      <c r="Q79" s="54"/>
      <c r="R79" s="54"/>
      <c r="S79" s="54"/>
    </row>
    <row r="80" spans="1:19" s="26" customFormat="1" x14ac:dyDescent="0.25">
      <c r="A80" s="49"/>
      <c r="B80" s="135"/>
      <c r="C80" s="145"/>
      <c r="D80" s="145"/>
      <c r="E80" s="141"/>
      <c r="F80" s="151"/>
      <c r="G80" s="141"/>
      <c r="H80" s="142"/>
      <c r="I80" s="145"/>
      <c r="J80" s="145"/>
      <c r="K80" s="145"/>
      <c r="L80" s="145"/>
      <c r="M80" s="145"/>
      <c r="N80" s="145"/>
      <c r="O80" s="145"/>
      <c r="P80" s="54"/>
      <c r="Q80" s="54"/>
      <c r="R80" s="54"/>
      <c r="S80" s="54"/>
    </row>
    <row r="81" spans="1:19" s="26" customFormat="1" x14ac:dyDescent="0.25">
      <c r="A81" s="49"/>
      <c r="B81" s="135"/>
      <c r="C81" s="145"/>
      <c r="D81" s="145"/>
      <c r="E81" s="141"/>
      <c r="F81" s="151"/>
      <c r="G81" s="141"/>
      <c r="H81" s="142"/>
      <c r="I81" s="145"/>
      <c r="J81" s="145"/>
      <c r="K81" s="145"/>
      <c r="L81" s="145"/>
      <c r="M81" s="145"/>
      <c r="N81" s="145"/>
      <c r="O81" s="145"/>
      <c r="P81" s="54"/>
      <c r="Q81" s="54"/>
      <c r="R81" s="54"/>
      <c r="S81" s="54"/>
    </row>
    <row r="82" spans="1:19" s="26" customFormat="1" x14ac:dyDescent="0.25">
      <c r="A82" s="49"/>
      <c r="B82" s="135"/>
      <c r="C82" s="145"/>
      <c r="D82" s="145"/>
      <c r="E82" s="141"/>
      <c r="F82" s="151"/>
      <c r="G82" s="141"/>
      <c r="H82" s="142"/>
      <c r="I82" s="145"/>
      <c r="J82" s="145"/>
      <c r="K82" s="145"/>
      <c r="L82" s="145"/>
      <c r="M82" s="145"/>
      <c r="N82" s="145"/>
      <c r="O82" s="145"/>
      <c r="P82" s="54"/>
      <c r="Q82" s="54"/>
      <c r="R82" s="54"/>
      <c r="S82" s="54"/>
    </row>
    <row r="83" spans="1:19" s="87" customFormat="1" x14ac:dyDescent="0.25">
      <c r="A83" s="104"/>
      <c r="B83" s="134"/>
      <c r="C83" s="159"/>
      <c r="D83" s="160"/>
      <c r="E83" s="161"/>
      <c r="F83" s="161"/>
      <c r="G83" s="161"/>
      <c r="H83" s="142"/>
      <c r="I83" s="162"/>
      <c r="J83" s="140"/>
      <c r="K83" s="140"/>
      <c r="L83" s="140"/>
      <c r="M83" s="140"/>
      <c r="N83" s="141"/>
      <c r="O83" s="142"/>
      <c r="P83" s="70"/>
      <c r="Q83" s="70"/>
      <c r="R83" s="70"/>
      <c r="S83" s="70"/>
    </row>
    <row r="84" spans="1:19" s="26" customFormat="1" x14ac:dyDescent="0.25">
      <c r="A84" s="49"/>
      <c r="B84" s="135"/>
      <c r="C84" s="145"/>
      <c r="D84" s="145"/>
      <c r="E84" s="141"/>
      <c r="F84" s="151"/>
      <c r="G84" s="141"/>
      <c r="H84" s="142"/>
      <c r="I84" s="145"/>
      <c r="J84" s="145"/>
      <c r="K84" s="145"/>
      <c r="L84" s="145"/>
      <c r="M84" s="145"/>
      <c r="N84" s="145"/>
      <c r="O84" s="145"/>
      <c r="P84" s="54"/>
      <c r="Q84" s="54"/>
      <c r="R84" s="54"/>
      <c r="S84" s="54"/>
    </row>
    <row r="85" spans="1:19" s="26" customFormat="1" x14ac:dyDescent="0.25">
      <c r="A85" s="49"/>
      <c r="B85" s="135"/>
      <c r="C85" s="145"/>
      <c r="D85" s="145"/>
      <c r="E85" s="141"/>
      <c r="F85" s="151"/>
      <c r="G85" s="141"/>
      <c r="H85" s="142"/>
      <c r="I85" s="145"/>
      <c r="J85" s="145"/>
      <c r="K85" s="145"/>
      <c r="L85" s="145"/>
      <c r="M85" s="145"/>
      <c r="N85" s="145"/>
      <c r="O85" s="145"/>
      <c r="P85" s="54"/>
      <c r="Q85" s="54"/>
      <c r="R85" s="54"/>
      <c r="S85" s="54"/>
    </row>
    <row r="86" spans="1:19" s="26" customFormat="1" x14ac:dyDescent="0.25">
      <c r="A86" s="49"/>
      <c r="B86" s="135"/>
      <c r="C86" s="145"/>
      <c r="D86" s="145"/>
      <c r="E86" s="141"/>
      <c r="F86" s="151"/>
      <c r="G86" s="141"/>
      <c r="H86" s="142"/>
      <c r="I86" s="145"/>
      <c r="J86" s="145"/>
      <c r="K86" s="145"/>
      <c r="L86" s="145"/>
      <c r="M86" s="145"/>
      <c r="N86" s="145"/>
      <c r="O86" s="145"/>
      <c r="P86" s="54"/>
      <c r="Q86" s="54"/>
      <c r="R86" s="54"/>
      <c r="S86" s="54"/>
    </row>
    <row r="87" spans="1:19" s="26" customFormat="1" x14ac:dyDescent="0.25">
      <c r="A87" s="49"/>
      <c r="B87" s="135"/>
      <c r="C87" s="145"/>
      <c r="D87" s="145"/>
      <c r="E87" s="141"/>
      <c r="F87" s="151"/>
      <c r="G87" s="141"/>
      <c r="H87" s="142"/>
      <c r="I87" s="145"/>
      <c r="J87" s="145"/>
      <c r="K87" s="145"/>
      <c r="L87" s="145"/>
      <c r="M87" s="145"/>
      <c r="N87" s="145"/>
      <c r="O87" s="145"/>
      <c r="P87" s="54"/>
      <c r="Q87" s="54"/>
      <c r="R87" s="54"/>
      <c r="S87" s="54"/>
    </row>
    <row r="88" spans="1:19" s="26" customFormat="1" x14ac:dyDescent="0.25">
      <c r="A88" s="49"/>
      <c r="B88" s="135"/>
      <c r="C88" s="145"/>
      <c r="D88" s="145"/>
      <c r="E88" s="141"/>
      <c r="F88" s="151"/>
      <c r="G88" s="141"/>
      <c r="H88" s="142"/>
      <c r="I88" s="145"/>
      <c r="J88" s="145"/>
      <c r="K88" s="145"/>
      <c r="L88" s="145"/>
      <c r="M88" s="145"/>
      <c r="N88" s="145"/>
      <c r="O88" s="145"/>
      <c r="P88" s="54"/>
      <c r="Q88" s="54"/>
      <c r="R88" s="54"/>
      <c r="S88" s="54"/>
    </row>
    <row r="89" spans="1:19" s="26" customFormat="1" x14ac:dyDescent="0.25">
      <c r="A89" s="49"/>
      <c r="B89" s="53"/>
      <c r="C89" s="136"/>
      <c r="D89" s="136"/>
      <c r="E89" s="137"/>
      <c r="F89" s="63"/>
      <c r="G89" s="137"/>
      <c r="H89" s="138"/>
      <c r="I89" s="136"/>
      <c r="J89" s="136"/>
      <c r="K89" s="136"/>
      <c r="L89" s="136"/>
      <c r="M89" s="136"/>
      <c r="N89" s="136"/>
      <c r="O89" s="54"/>
      <c r="P89" s="54"/>
      <c r="Q89" s="54"/>
      <c r="R89" s="54"/>
      <c r="S89" s="54"/>
    </row>
    <row r="90" spans="1:19" s="26" customFormat="1" x14ac:dyDescent="0.25">
      <c r="A90" s="49"/>
      <c r="B90" s="53"/>
      <c r="C90" s="50"/>
      <c r="D90" s="50"/>
      <c r="E90" s="55"/>
      <c r="F90" s="63"/>
      <c r="G90" s="55"/>
      <c r="H90" s="68"/>
      <c r="I90" s="50"/>
      <c r="J90" s="50"/>
      <c r="K90" s="50"/>
      <c r="L90" s="50"/>
      <c r="M90" s="50"/>
      <c r="N90" s="50"/>
      <c r="O90" s="54"/>
      <c r="P90" s="54"/>
      <c r="Q90" s="54"/>
      <c r="R90" s="54"/>
      <c r="S90" s="54"/>
    </row>
    <row r="91" spans="1:19" s="87" customFormat="1" x14ac:dyDescent="0.25">
      <c r="A91" s="81"/>
      <c r="B91" s="82"/>
      <c r="C91" s="82"/>
      <c r="D91" s="46"/>
      <c r="E91" s="77"/>
      <c r="F91" s="65"/>
      <c r="G91" s="65"/>
      <c r="H91" s="91"/>
      <c r="I91" s="83"/>
      <c r="J91" s="84"/>
      <c r="K91" s="84"/>
      <c r="L91" s="84"/>
      <c r="M91" s="85"/>
      <c r="N91" s="98"/>
    </row>
    <row r="92" spans="1:19" s="26" customFormat="1" x14ac:dyDescent="0.25">
      <c r="A92" s="48"/>
      <c r="B92" s="24"/>
      <c r="C92" s="25"/>
      <c r="D92" s="25"/>
      <c r="E92" s="61"/>
      <c r="F92" s="64"/>
      <c r="G92" s="56"/>
      <c r="H92" s="91"/>
      <c r="I92" s="25"/>
      <c r="J92" s="25"/>
      <c r="K92" s="25"/>
      <c r="L92" s="25"/>
      <c r="M92" s="25"/>
      <c r="N92" s="25"/>
    </row>
    <row r="93" spans="1:19" s="26" customFormat="1" x14ac:dyDescent="0.25">
      <c r="A93" s="48"/>
      <c r="B93" s="24"/>
      <c r="C93" s="25"/>
      <c r="D93" s="25"/>
      <c r="E93" s="61"/>
      <c r="F93" s="64"/>
      <c r="G93" s="56"/>
      <c r="H93" s="91"/>
      <c r="I93" s="25"/>
      <c r="J93" s="25"/>
      <c r="K93" s="25"/>
      <c r="L93" s="25"/>
      <c r="M93" s="25"/>
      <c r="N93" s="25"/>
    </row>
    <row r="94" spans="1:19" s="26" customFormat="1" x14ac:dyDescent="0.25">
      <c r="A94" s="48"/>
      <c r="B94" s="24"/>
      <c r="C94" s="25"/>
      <c r="D94" s="25"/>
      <c r="E94" s="61"/>
      <c r="F94" s="64"/>
      <c r="G94" s="56"/>
      <c r="H94" s="91"/>
      <c r="I94" s="25"/>
      <c r="J94" s="25"/>
      <c r="K94" s="25"/>
      <c r="L94" s="25"/>
      <c r="M94" s="25"/>
      <c r="N94" s="25"/>
    </row>
    <row r="95" spans="1:19" s="26" customFormat="1" x14ac:dyDescent="0.25">
      <c r="A95" s="48"/>
      <c r="B95" s="24"/>
      <c r="C95" s="25"/>
      <c r="D95" s="25"/>
      <c r="E95" s="61"/>
      <c r="F95" s="64"/>
      <c r="G95" s="56"/>
      <c r="H95" s="91"/>
      <c r="I95" s="25"/>
      <c r="J95" s="25"/>
      <c r="K95" s="25"/>
      <c r="L95" s="25"/>
      <c r="M95" s="25"/>
      <c r="N95" s="25"/>
    </row>
    <row r="96" spans="1:19" s="26" customFormat="1" x14ac:dyDescent="0.25">
      <c r="A96" s="48"/>
      <c r="B96" s="24"/>
      <c r="C96" s="25"/>
      <c r="D96" s="25"/>
      <c r="E96" s="61"/>
      <c r="F96" s="64"/>
      <c r="G96" s="56"/>
      <c r="H96" s="91"/>
      <c r="I96" s="25"/>
      <c r="J96" s="25"/>
      <c r="K96" s="25"/>
      <c r="L96" s="25"/>
      <c r="M96" s="25"/>
      <c r="N96" s="25"/>
    </row>
    <row r="97" spans="1:15" s="26" customFormat="1" x14ac:dyDescent="0.25">
      <c r="A97" s="48"/>
      <c r="B97" s="24"/>
      <c r="C97" s="25"/>
      <c r="D97" s="25"/>
      <c r="E97" s="61"/>
      <c r="F97" s="64"/>
      <c r="G97" s="56"/>
      <c r="H97" s="91"/>
      <c r="I97" s="25"/>
      <c r="J97" s="25"/>
      <c r="K97" s="25"/>
      <c r="L97" s="25"/>
      <c r="M97" s="25"/>
      <c r="N97" s="25"/>
    </row>
    <row r="98" spans="1:15" s="26" customFormat="1" x14ac:dyDescent="0.25">
      <c r="A98" s="48"/>
      <c r="B98" s="24"/>
      <c r="C98" s="25"/>
      <c r="D98" s="25"/>
      <c r="E98" s="61"/>
      <c r="F98" s="64"/>
      <c r="G98" s="56"/>
      <c r="H98" s="91"/>
      <c r="I98" s="25"/>
      <c r="J98" s="25"/>
      <c r="K98" s="25"/>
      <c r="L98" s="25"/>
      <c r="M98" s="25"/>
      <c r="N98" s="25"/>
    </row>
    <row r="99" spans="1:15" s="26" customFormat="1" x14ac:dyDescent="0.25">
      <c r="A99" s="48"/>
      <c r="B99" s="24"/>
      <c r="C99" s="25"/>
      <c r="D99" s="25"/>
      <c r="E99" s="61"/>
      <c r="F99" s="64"/>
      <c r="G99" s="56"/>
      <c r="H99" s="91"/>
      <c r="I99" s="25"/>
      <c r="J99" s="25"/>
      <c r="K99" s="25"/>
      <c r="L99" s="25"/>
      <c r="M99" s="25"/>
      <c r="N99" s="25"/>
    </row>
    <row r="100" spans="1:15" s="52" customFormat="1" x14ac:dyDescent="0.25">
      <c r="A100" s="49"/>
      <c r="B100" s="53"/>
      <c r="C100" s="50"/>
      <c r="D100" s="50"/>
      <c r="E100" s="62"/>
      <c r="F100" s="63"/>
      <c r="G100" s="56"/>
      <c r="H100" s="91"/>
      <c r="I100" s="51"/>
      <c r="J100" s="51"/>
      <c r="K100" s="51"/>
      <c r="L100" s="51"/>
      <c r="M100" s="51"/>
      <c r="N100" s="51"/>
    </row>
    <row r="101" spans="1:15" s="52" customFormat="1" x14ac:dyDescent="0.25">
      <c r="A101" s="49"/>
      <c r="B101" s="53"/>
      <c r="C101" s="50"/>
      <c r="D101" s="50"/>
      <c r="E101" s="62"/>
      <c r="F101" s="63"/>
      <c r="G101" s="79"/>
      <c r="H101" s="91"/>
      <c r="I101" s="51"/>
      <c r="J101" s="51"/>
      <c r="K101" s="51"/>
      <c r="L101" s="51"/>
      <c r="M101" s="51"/>
      <c r="N101" s="51"/>
    </row>
    <row r="102" spans="1:15" s="88" customFormat="1" x14ac:dyDescent="0.25">
      <c r="A102" s="81"/>
      <c r="B102" s="82"/>
      <c r="C102" s="82"/>
      <c r="D102" s="46"/>
      <c r="E102" s="77"/>
      <c r="F102" s="65"/>
      <c r="G102" s="65"/>
      <c r="H102" s="105"/>
      <c r="I102" s="83"/>
      <c r="J102" s="84"/>
      <c r="K102" s="84"/>
      <c r="L102" s="84"/>
      <c r="M102" s="85"/>
      <c r="N102" s="92"/>
    </row>
    <row r="103" spans="1:15" s="26" customFormat="1" x14ac:dyDescent="0.25">
      <c r="A103" s="43"/>
      <c r="B103" s="90"/>
      <c r="C103" s="90"/>
      <c r="D103" s="23"/>
      <c r="E103" s="66"/>
      <c r="F103" s="57"/>
      <c r="G103" s="40"/>
      <c r="H103" s="91"/>
      <c r="I103" s="66"/>
      <c r="J103" s="93"/>
      <c r="K103" s="93"/>
      <c r="L103" s="93"/>
      <c r="M103" s="94"/>
      <c r="N103" s="95"/>
      <c r="O103" s="96"/>
    </row>
    <row r="104" spans="1:15" s="26" customFormat="1" x14ac:dyDescent="0.25">
      <c r="A104" s="43"/>
      <c r="B104" s="90"/>
      <c r="C104" s="90"/>
      <c r="D104" s="23"/>
      <c r="E104" s="66"/>
      <c r="F104" s="57"/>
      <c r="G104" s="40"/>
      <c r="H104" s="91"/>
      <c r="I104" s="66"/>
      <c r="J104" s="93"/>
      <c r="K104" s="93"/>
      <c r="L104" s="93"/>
      <c r="M104" s="94"/>
      <c r="N104" s="95"/>
      <c r="O104" s="96"/>
    </row>
    <row r="105" spans="1:15" s="26" customFormat="1" x14ac:dyDescent="0.25">
      <c r="A105" s="43"/>
      <c r="B105" s="90"/>
      <c r="C105" s="90"/>
      <c r="D105" s="23"/>
      <c r="E105" s="66"/>
      <c r="F105" s="57"/>
      <c r="G105" s="40"/>
      <c r="H105" s="91"/>
      <c r="I105" s="66"/>
      <c r="J105" s="93"/>
      <c r="K105" s="93"/>
      <c r="L105" s="93"/>
      <c r="M105" s="94"/>
      <c r="N105" s="95"/>
      <c r="O105" s="96"/>
    </row>
    <row r="106" spans="1:15" s="26" customFormat="1" x14ac:dyDescent="0.25">
      <c r="A106" s="43"/>
      <c r="B106" s="90"/>
      <c r="C106" s="90"/>
      <c r="D106" s="23"/>
      <c r="E106" s="66"/>
      <c r="F106" s="57"/>
      <c r="G106" s="40"/>
      <c r="H106" s="91"/>
      <c r="I106" s="66"/>
      <c r="J106" s="93"/>
      <c r="K106" s="93"/>
      <c r="L106" s="93"/>
      <c r="M106" s="94"/>
      <c r="N106" s="95"/>
      <c r="O106" s="96"/>
    </row>
    <row r="107" spans="1:15" s="26" customFormat="1" ht="27.95" customHeight="1" x14ac:dyDescent="0.25">
      <c r="A107" s="43"/>
      <c r="B107" s="90"/>
      <c r="C107" s="90"/>
      <c r="D107" s="23"/>
      <c r="E107" s="66"/>
      <c r="F107" s="57"/>
      <c r="G107" s="40"/>
      <c r="H107" s="91"/>
      <c r="I107" s="66"/>
      <c r="J107" s="93"/>
      <c r="K107" s="93"/>
      <c r="L107" s="93"/>
      <c r="M107" s="97"/>
      <c r="N107" s="97"/>
      <c r="O107" s="96"/>
    </row>
    <row r="108" spans="1:15" s="26" customFormat="1" x14ac:dyDescent="0.25">
      <c r="A108" s="43"/>
      <c r="B108" s="90"/>
      <c r="C108" s="90"/>
      <c r="D108" s="23"/>
      <c r="E108" s="66"/>
      <c r="F108" s="57"/>
      <c r="G108" s="40"/>
      <c r="H108" s="91"/>
      <c r="I108" s="66"/>
      <c r="J108" s="93"/>
      <c r="K108" s="93"/>
      <c r="L108" s="93"/>
      <c r="M108" s="97"/>
      <c r="N108" s="97"/>
      <c r="O108" s="96"/>
    </row>
    <row r="109" spans="1:15" s="88" customFormat="1" x14ac:dyDescent="0.25">
      <c r="A109" s="81"/>
      <c r="B109" s="82"/>
      <c r="C109" s="82"/>
      <c r="D109" s="46"/>
      <c r="E109" s="77"/>
      <c r="F109" s="65"/>
      <c r="G109" s="65"/>
      <c r="H109" s="105"/>
      <c r="I109" s="83"/>
      <c r="J109" s="84"/>
      <c r="K109" s="84"/>
      <c r="L109" s="84"/>
      <c r="M109" s="85"/>
      <c r="N109" s="98"/>
    </row>
    <row r="110" spans="1:15" s="26" customFormat="1" x14ac:dyDescent="0.25">
      <c r="A110" s="43"/>
      <c r="B110" s="24"/>
      <c r="C110" s="24"/>
      <c r="D110" s="23"/>
      <c r="E110" s="66"/>
      <c r="F110" s="57"/>
      <c r="G110" s="56"/>
      <c r="H110" s="91"/>
      <c r="I110" s="66"/>
      <c r="J110" s="99"/>
      <c r="K110" s="97"/>
      <c r="L110" s="97"/>
      <c r="M110" s="97"/>
      <c r="N110" s="97"/>
      <c r="O110" s="96"/>
    </row>
    <row r="111" spans="1:15" s="26" customFormat="1" x14ac:dyDescent="0.25">
      <c r="A111" s="43"/>
      <c r="B111" s="24"/>
      <c r="C111" s="24"/>
      <c r="D111" s="23"/>
      <c r="E111" s="66"/>
      <c r="F111" s="57"/>
      <c r="G111" s="56"/>
      <c r="H111" s="91"/>
      <c r="I111" s="66"/>
      <c r="J111" s="99"/>
      <c r="K111" s="97"/>
      <c r="L111" s="97"/>
      <c r="M111" s="97"/>
      <c r="N111" s="97"/>
      <c r="O111" s="96"/>
    </row>
    <row r="112" spans="1:15" s="26" customFormat="1" x14ac:dyDescent="0.25">
      <c r="A112" s="43"/>
      <c r="B112" s="24"/>
      <c r="C112" s="24"/>
      <c r="D112" s="23"/>
      <c r="E112" s="66"/>
      <c r="F112" s="57"/>
      <c r="G112" s="56"/>
      <c r="H112" s="91"/>
      <c r="I112" s="66"/>
      <c r="J112" s="99"/>
      <c r="K112" s="97"/>
      <c r="L112" s="97"/>
      <c r="M112" s="97"/>
      <c r="N112" s="97"/>
      <c r="O112" s="96"/>
    </row>
    <row r="113" spans="1:15" s="26" customFormat="1" x14ac:dyDescent="0.25">
      <c r="A113" s="43"/>
      <c r="B113" s="24"/>
      <c r="C113" s="24"/>
      <c r="D113" s="23"/>
      <c r="E113" s="66"/>
      <c r="F113" s="57"/>
      <c r="G113" s="56"/>
      <c r="H113" s="91"/>
      <c r="I113" s="69"/>
      <c r="J113" s="97"/>
      <c r="K113" s="93"/>
      <c r="L113" s="93"/>
      <c r="M113" s="97"/>
      <c r="N113" s="97"/>
      <c r="O113" s="96"/>
    </row>
    <row r="114" spans="1:15" s="26" customFormat="1" x14ac:dyDescent="0.25">
      <c r="A114" s="43"/>
      <c r="B114" s="97"/>
      <c r="C114" s="97"/>
      <c r="D114" s="23"/>
      <c r="E114" s="69"/>
      <c r="F114" s="57"/>
      <c r="G114" s="56"/>
      <c r="H114" s="91"/>
      <c r="I114" s="69"/>
      <c r="J114" s="93"/>
      <c r="K114" s="93"/>
      <c r="L114" s="93"/>
      <c r="M114" s="97"/>
      <c r="N114" s="97"/>
      <c r="O114" s="96"/>
    </row>
    <row r="115" spans="1:15" x14ac:dyDescent="0.25">
      <c r="A115" s="81"/>
      <c r="B115" s="82"/>
      <c r="C115" s="82"/>
      <c r="D115" s="46"/>
      <c r="E115" s="77"/>
      <c r="F115" s="65"/>
      <c r="G115" s="65"/>
      <c r="H115" s="105"/>
      <c r="I115" s="83"/>
      <c r="J115" s="84"/>
      <c r="K115" s="84"/>
      <c r="L115" s="84"/>
      <c r="M115" s="85"/>
      <c r="N115" s="86"/>
    </row>
    <row r="116" spans="1:15" x14ac:dyDescent="0.25">
      <c r="A116" s="43"/>
      <c r="B116" s="90"/>
      <c r="C116" s="90"/>
      <c r="D116" s="23"/>
      <c r="E116" s="44"/>
      <c r="F116" s="57"/>
      <c r="G116" s="40"/>
      <c r="H116" s="91"/>
      <c r="I116" s="100"/>
      <c r="J116" s="93"/>
      <c r="K116" s="93"/>
      <c r="L116" s="93"/>
      <c r="M116" s="94"/>
      <c r="N116" s="95"/>
    </row>
    <row r="117" spans="1:15" x14ac:dyDescent="0.25">
      <c r="A117" s="43"/>
      <c r="B117" s="90"/>
      <c r="C117" s="90"/>
      <c r="D117" s="23"/>
      <c r="E117" s="44"/>
      <c r="F117" s="57"/>
      <c r="G117" s="40"/>
      <c r="H117" s="91"/>
      <c r="I117" s="100"/>
      <c r="J117" s="93"/>
      <c r="K117" s="93"/>
      <c r="L117" s="93"/>
      <c r="M117" s="94"/>
      <c r="N117" s="95"/>
    </row>
    <row r="118" spans="1:15" x14ac:dyDescent="0.25">
      <c r="A118" s="43"/>
      <c r="B118" s="90"/>
      <c r="C118" s="90"/>
      <c r="D118" s="23"/>
      <c r="E118" s="44"/>
      <c r="F118" s="57"/>
      <c r="G118" s="40"/>
      <c r="H118" s="91"/>
      <c r="I118" s="100"/>
      <c r="J118" s="93"/>
      <c r="K118" s="93"/>
      <c r="L118" s="93"/>
      <c r="M118" s="94"/>
      <c r="N118" s="95"/>
    </row>
    <row r="119" spans="1:15" x14ac:dyDescent="0.25">
      <c r="A119" s="43"/>
      <c r="B119" s="90"/>
      <c r="C119" s="90"/>
      <c r="D119" s="23"/>
      <c r="E119" s="44"/>
      <c r="F119" s="57"/>
      <c r="G119" s="40"/>
      <c r="H119" s="91"/>
      <c r="I119" s="25"/>
      <c r="J119" s="25"/>
      <c r="K119" s="25"/>
      <c r="L119" s="25"/>
      <c r="M119" s="25"/>
      <c r="N119" s="25"/>
    </row>
    <row r="120" spans="1:15" x14ac:dyDescent="0.25">
      <c r="A120" s="43"/>
      <c r="B120" s="90"/>
      <c r="C120" s="90"/>
      <c r="D120" s="23"/>
      <c r="E120" s="44"/>
      <c r="F120" s="57"/>
      <c r="G120" s="40"/>
      <c r="H120" s="91"/>
      <c r="I120" s="25"/>
      <c r="J120" s="25"/>
      <c r="K120" s="25"/>
      <c r="L120" s="25"/>
      <c r="M120" s="25"/>
      <c r="N120" s="25"/>
    </row>
    <row r="121" spans="1:15" x14ac:dyDescent="0.25">
      <c r="A121" s="48"/>
      <c r="B121" s="90"/>
      <c r="C121" s="90"/>
      <c r="D121" s="23"/>
      <c r="E121" s="44"/>
      <c r="F121" s="57"/>
      <c r="G121" s="40"/>
      <c r="H121" s="91"/>
      <c r="I121" s="25"/>
      <c r="J121" s="25"/>
      <c r="K121" s="25"/>
      <c r="L121" s="25"/>
      <c r="M121" s="25"/>
      <c r="N121" s="25"/>
    </row>
    <row r="122" spans="1:15" x14ac:dyDescent="0.25">
      <c r="A122" s="48"/>
      <c r="B122" s="90"/>
      <c r="C122" s="90"/>
      <c r="D122" s="23"/>
      <c r="E122" s="44"/>
      <c r="F122" s="57"/>
      <c r="G122" s="40"/>
      <c r="H122" s="91"/>
      <c r="I122" s="25"/>
      <c r="J122" s="25"/>
      <c r="K122" s="25"/>
      <c r="L122" s="25"/>
      <c r="M122" s="25"/>
      <c r="N122" s="25"/>
    </row>
    <row r="123" spans="1:15" x14ac:dyDescent="0.25">
      <c r="A123" s="48"/>
      <c r="B123" s="90"/>
      <c r="C123" s="90"/>
      <c r="D123" s="23"/>
      <c r="E123" s="44"/>
      <c r="F123" s="57"/>
      <c r="G123" s="40"/>
      <c r="H123" s="91"/>
      <c r="I123" s="25"/>
      <c r="J123" s="25"/>
      <c r="K123" s="25"/>
      <c r="L123" s="25"/>
      <c r="M123" s="25"/>
      <c r="N123" s="25"/>
    </row>
    <row r="124" spans="1:15" x14ac:dyDescent="0.25">
      <c r="A124" s="81"/>
      <c r="B124" s="82"/>
      <c r="C124" s="82"/>
      <c r="D124" s="46"/>
      <c r="E124" s="77"/>
      <c r="F124" s="65"/>
      <c r="G124" s="65"/>
      <c r="H124" s="91"/>
      <c r="I124" s="83"/>
      <c r="J124" s="84"/>
      <c r="K124" s="84"/>
      <c r="L124" s="84"/>
      <c r="M124" s="85"/>
      <c r="N124" s="86"/>
    </row>
    <row r="125" spans="1:15" x14ac:dyDescent="0.25">
      <c r="A125" s="43"/>
      <c r="B125" s="90"/>
      <c r="C125" s="90"/>
      <c r="D125" s="23"/>
      <c r="E125" s="44"/>
      <c r="F125" s="57"/>
      <c r="G125" s="40"/>
      <c r="H125" s="23"/>
      <c r="I125" s="100"/>
      <c r="J125" s="93"/>
      <c r="K125" s="93"/>
      <c r="L125" s="93"/>
      <c r="M125" s="94"/>
      <c r="N125" s="95"/>
    </row>
    <row r="126" spans="1:15" s="87" customFormat="1" x14ac:dyDescent="0.25">
      <c r="A126" s="81"/>
      <c r="B126" s="82"/>
      <c r="C126" s="82"/>
      <c r="D126" s="46"/>
      <c r="E126" s="77"/>
      <c r="F126" s="65"/>
      <c r="G126" s="65"/>
      <c r="H126" s="91"/>
      <c r="I126" s="83"/>
      <c r="J126" s="84"/>
      <c r="K126" s="84"/>
      <c r="L126" s="84"/>
      <c r="M126" s="85"/>
      <c r="N126" s="86"/>
    </row>
    <row r="127" spans="1:15" s="26" customFormat="1" x14ac:dyDescent="0.25">
      <c r="A127" s="43"/>
      <c r="B127" s="90"/>
      <c r="C127" s="90"/>
      <c r="D127" s="23"/>
      <c r="E127" s="44"/>
      <c r="F127" s="57"/>
      <c r="G127" s="40"/>
      <c r="H127" s="23"/>
      <c r="I127" s="100"/>
      <c r="J127" s="93"/>
      <c r="K127" s="93"/>
      <c r="L127" s="93"/>
      <c r="M127" s="94"/>
      <c r="N127" s="95"/>
      <c r="O127" s="96"/>
    </row>
  </sheetData>
  <autoFilter ref="A3:S4"/>
  <mergeCells count="2">
    <mergeCell ref="A1:N1"/>
    <mergeCell ref="A2:N2"/>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6"/>
  <sheetViews>
    <sheetView topLeftCell="C15" zoomScale="115" zoomScaleNormal="115" workbookViewId="0">
      <selection activeCell="F27" sqref="F27"/>
    </sheetView>
  </sheetViews>
  <sheetFormatPr defaultColWidth="10.85546875" defaultRowHeight="12.75" x14ac:dyDescent="0.25"/>
  <cols>
    <col min="1" max="1" width="16.42578125" style="121" customWidth="1"/>
    <col min="2" max="3" width="15.42578125" style="121" customWidth="1"/>
    <col min="4" max="4" width="16.85546875" style="121" customWidth="1"/>
    <col min="5" max="5" width="17" style="121" customWidth="1"/>
    <col min="6" max="7" width="22.42578125" style="121" customWidth="1"/>
    <col min="8" max="8" width="16.28515625" style="121" customWidth="1"/>
    <col min="9" max="9" width="15.42578125" style="121" customWidth="1"/>
    <col min="10" max="10" width="23" style="121" customWidth="1"/>
    <col min="11" max="12" width="10.85546875" style="106"/>
    <col min="13" max="13" width="14" style="106" customWidth="1"/>
    <col min="14" max="16384" width="10.85546875" style="106"/>
  </cols>
  <sheetData>
    <row r="1" spans="1:13" ht="38.25" x14ac:dyDescent="0.25">
      <c r="A1" s="227" t="s">
        <v>2</v>
      </c>
      <c r="B1" s="228" t="s">
        <v>8</v>
      </c>
      <c r="C1" s="228" t="s">
        <v>457</v>
      </c>
      <c r="D1" s="228" t="s">
        <v>34</v>
      </c>
      <c r="E1" s="229" t="s">
        <v>35</v>
      </c>
      <c r="F1" s="229" t="s">
        <v>87</v>
      </c>
      <c r="G1" s="230" t="s">
        <v>89</v>
      </c>
      <c r="H1" s="228" t="s">
        <v>458</v>
      </c>
      <c r="I1" s="231" t="s">
        <v>36</v>
      </c>
      <c r="J1" s="232" t="s">
        <v>74</v>
      </c>
      <c r="L1" s="163" t="s">
        <v>66</v>
      </c>
      <c r="M1" s="216"/>
    </row>
    <row r="2" spans="1:13" ht="15" x14ac:dyDescent="0.25">
      <c r="A2" s="120" t="s">
        <v>42</v>
      </c>
      <c r="B2" s="120" t="s">
        <v>14</v>
      </c>
      <c r="C2" s="233">
        <f>Lydia!G4</f>
        <v>645200</v>
      </c>
      <c r="D2" s="234">
        <f>'Personal Recieved'!D10+'Balance UGX'!M2</f>
        <v>1612000</v>
      </c>
      <c r="E2" s="234">
        <f>GETPIVOTDATA("Sum of Spent  in national currency (UGX)",'Personal Costs'!$A$3,"Name","Lydia")</f>
        <v>1792500</v>
      </c>
      <c r="F2" s="234"/>
      <c r="G2" s="233"/>
      <c r="H2" s="235">
        <f>Lydia!G61</f>
        <v>464700</v>
      </c>
      <c r="I2" s="236">
        <f>C2+D2-E2+F2-G2</f>
        <v>464700</v>
      </c>
      <c r="J2" s="237">
        <f t="shared" ref="J2:J9" si="0">H2-I2</f>
        <v>0</v>
      </c>
      <c r="K2" s="106" t="s">
        <v>15</v>
      </c>
      <c r="L2" s="120" t="s">
        <v>42</v>
      </c>
      <c r="M2" s="164">
        <f>GETPIVOTDATA("Spent  in national currency (UGX)",'Airtime summary'!$A$20,"Name","Lydia")</f>
        <v>125000</v>
      </c>
    </row>
    <row r="3" spans="1:13" ht="15" x14ac:dyDescent="0.25">
      <c r="A3" s="120" t="s">
        <v>123</v>
      </c>
      <c r="B3" s="120" t="s">
        <v>121</v>
      </c>
      <c r="C3" s="233">
        <f>Grace!G4</f>
        <v>1000</v>
      </c>
      <c r="D3" s="234">
        <f>'Personal Recieved'!D6+'Balance UGX'!M3</f>
        <v>466000</v>
      </c>
      <c r="E3" s="234">
        <f>GETPIVOTDATA("Sum of Spent  in national currency (UGX)",'Personal Costs'!$A$3,"Name","Grace")</f>
        <v>436000</v>
      </c>
      <c r="F3" s="234"/>
      <c r="G3" s="233"/>
      <c r="H3" s="235">
        <f>Grace!G77</f>
        <v>31000</v>
      </c>
      <c r="I3" s="236">
        <f t="shared" ref="I3:I7" si="1">C3+D3-E3+F3-G3</f>
        <v>31000</v>
      </c>
      <c r="J3" s="237">
        <f t="shared" si="0"/>
        <v>0</v>
      </c>
      <c r="L3" s="120" t="s">
        <v>123</v>
      </c>
      <c r="M3" s="164">
        <f>GETPIVOTDATA("Spent  in national currency (UGX)",'Airtime summary'!$A$20,"Name","Grace")</f>
        <v>80000</v>
      </c>
    </row>
    <row r="4" spans="1:13" ht="15" x14ac:dyDescent="0.25">
      <c r="A4" s="120" t="s">
        <v>263</v>
      </c>
      <c r="B4" s="120" t="s">
        <v>121</v>
      </c>
      <c r="C4" s="233">
        <f>Edris!G4</f>
        <v>0</v>
      </c>
      <c r="D4" s="234">
        <f>'Personal Recieved'!D5+'Balance UGX'!M4</f>
        <v>302500</v>
      </c>
      <c r="E4" s="234">
        <f>GETPIVOTDATA("Sum of Spent  in national currency (UGX)",'Personal Costs'!$A$3,"Name","Edris")</f>
        <v>293500</v>
      </c>
      <c r="F4" s="234"/>
      <c r="G4" s="233"/>
      <c r="H4" s="235">
        <f>Edris!G41</f>
        <v>9000</v>
      </c>
      <c r="I4" s="236">
        <f t="shared" si="1"/>
        <v>9000</v>
      </c>
      <c r="J4" s="237">
        <f t="shared" si="0"/>
        <v>0</v>
      </c>
      <c r="L4" s="120" t="s">
        <v>263</v>
      </c>
      <c r="M4" s="164">
        <f>GETPIVOTDATA("Spent  in national currency (UGX)",'Airtime summary'!$A$20,"Name","Edris")</f>
        <v>40000</v>
      </c>
    </row>
    <row r="5" spans="1:13" ht="15" x14ac:dyDescent="0.25">
      <c r="A5" s="120" t="s">
        <v>149</v>
      </c>
      <c r="B5" s="120" t="s">
        <v>122</v>
      </c>
      <c r="C5" s="233">
        <f>'i5'!G4</f>
        <v>0</v>
      </c>
      <c r="D5" s="234">
        <f>'Personal Recieved'!D8+'Balance UGX'!M5</f>
        <v>100000</v>
      </c>
      <c r="E5" s="234">
        <f>GETPIVOTDATA("Sum of Spent  in national currency (UGX)",'Personal Costs'!$A$3,"Name","i5")</f>
        <v>100000</v>
      </c>
      <c r="F5" s="234"/>
      <c r="G5" s="233"/>
      <c r="H5" s="235">
        <f>'i5'!G7</f>
        <v>0</v>
      </c>
      <c r="I5" s="236">
        <f t="shared" si="1"/>
        <v>0</v>
      </c>
      <c r="J5" s="237">
        <f t="shared" si="0"/>
        <v>0</v>
      </c>
      <c r="L5" s="120" t="s">
        <v>149</v>
      </c>
      <c r="M5" s="164">
        <f>GETPIVOTDATA("Spent  in national currency (UGX)",'Airtime summary'!$A$20,"Name","i5")</f>
        <v>40000</v>
      </c>
    </row>
    <row r="6" spans="1:13" ht="15" x14ac:dyDescent="0.25">
      <c r="A6" s="120" t="s">
        <v>124</v>
      </c>
      <c r="B6" s="120" t="s">
        <v>122</v>
      </c>
      <c r="C6" s="233">
        <f>'i35'!G4</f>
        <v>4000</v>
      </c>
      <c r="D6" s="234">
        <f>'Personal Recieved'!D7+'Balance UGX'!M6</f>
        <v>1707000</v>
      </c>
      <c r="E6" s="234">
        <f>GETPIVOTDATA("Sum of Spent  in national currency (UGX)",'Personal Costs'!$A$3,"Name","i35")</f>
        <v>1711000</v>
      </c>
      <c r="F6" s="234"/>
      <c r="G6" s="233"/>
      <c r="H6" s="235">
        <f>'i35'!G195</f>
        <v>0</v>
      </c>
      <c r="I6" s="236">
        <f t="shared" si="1"/>
        <v>0</v>
      </c>
      <c r="J6" s="237">
        <f t="shared" si="0"/>
        <v>0</v>
      </c>
      <c r="L6" s="120" t="s">
        <v>124</v>
      </c>
      <c r="M6" s="164">
        <f>GETPIVOTDATA("Spent  in national currency (UGX)",'Airtime summary'!$A$20,"Name","i35")</f>
        <v>125000</v>
      </c>
    </row>
    <row r="7" spans="1:13" ht="15" x14ac:dyDescent="0.25">
      <c r="A7" s="120" t="s">
        <v>264</v>
      </c>
      <c r="B7" s="120" t="s">
        <v>122</v>
      </c>
      <c r="C7" s="233">
        <f>'i98'!G4</f>
        <v>0</v>
      </c>
      <c r="D7" s="234">
        <f>'Personal Recieved'!D9+'Balance UGX'!M7</f>
        <v>356000</v>
      </c>
      <c r="E7" s="234">
        <f>GETPIVOTDATA("Sum of Spent  in national currency (UGX)",'Personal Costs'!$A$3,"Name","i98")</f>
        <v>356000</v>
      </c>
      <c r="F7" s="234"/>
      <c r="G7" s="233"/>
      <c r="H7" s="235">
        <f>'i98'!G48</f>
        <v>0</v>
      </c>
      <c r="I7" s="236">
        <f t="shared" si="1"/>
        <v>0</v>
      </c>
      <c r="J7" s="237">
        <f t="shared" si="0"/>
        <v>0</v>
      </c>
      <c r="L7" s="120" t="s">
        <v>264</v>
      </c>
      <c r="M7" s="164">
        <f>GETPIVOTDATA("Spent  in national currency (UGX)",'Airtime summary'!$A$20,"Name","i98")</f>
        <v>70000</v>
      </c>
    </row>
    <row r="8" spans="1:13" ht="15" x14ac:dyDescent="0.25">
      <c r="A8" s="120"/>
      <c r="B8" s="201"/>
      <c r="C8" s="233"/>
      <c r="D8" s="234"/>
      <c r="E8" s="234"/>
      <c r="F8" s="234"/>
      <c r="G8" s="233"/>
      <c r="H8" s="235"/>
      <c r="I8" s="236"/>
      <c r="J8" s="237"/>
      <c r="L8" s="120"/>
      <c r="M8" s="164"/>
    </row>
    <row r="9" spans="1:13" ht="15" x14ac:dyDescent="0.25">
      <c r="A9" s="120" t="s">
        <v>65</v>
      </c>
      <c r="B9" s="201"/>
      <c r="C9" s="233">
        <f>'Airtime summary'!G4</f>
        <v>0</v>
      </c>
      <c r="D9" s="234">
        <v>0</v>
      </c>
      <c r="E9" s="234">
        <v>0</v>
      </c>
      <c r="F9" s="234"/>
      <c r="G9" s="233"/>
      <c r="H9" s="235">
        <f>'Airtime summary'!G18</f>
        <v>0</v>
      </c>
      <c r="I9" s="236">
        <f>'Airtime summary'!G19</f>
        <v>0</v>
      </c>
      <c r="J9" s="237">
        <f t="shared" si="0"/>
        <v>0</v>
      </c>
      <c r="L9" s="217"/>
      <c r="M9" s="216"/>
    </row>
    <row r="10" spans="1:13" s="107" customFormat="1" ht="15" x14ac:dyDescent="0.25">
      <c r="A10" s="238"/>
      <c r="B10" s="239"/>
      <c r="C10" s="240"/>
      <c r="D10" s="240"/>
      <c r="E10" s="241"/>
      <c r="F10" s="317" t="s">
        <v>88</v>
      </c>
      <c r="G10" s="318" t="s">
        <v>73</v>
      </c>
      <c r="H10" s="240"/>
      <c r="I10" s="242"/>
      <c r="J10" s="237"/>
      <c r="L10"/>
      <c r="M10" s="285">
        <f>SUM(M2:M8)</f>
        <v>480000</v>
      </c>
    </row>
    <row r="11" spans="1:13" x14ac:dyDescent="0.2">
      <c r="A11" s="243" t="s">
        <v>75</v>
      </c>
      <c r="B11" s="244"/>
      <c r="C11" s="245">
        <f>SUM(C2:C10)</f>
        <v>650200</v>
      </c>
      <c r="D11" s="245">
        <f>SUM(D2:D10)</f>
        <v>4543500</v>
      </c>
      <c r="E11" s="245">
        <f>SUM(E2:E10)</f>
        <v>4689000</v>
      </c>
      <c r="F11" s="244"/>
      <c r="G11" s="246"/>
      <c r="H11" s="247">
        <f>SUM(H2:H10)</f>
        <v>504700</v>
      </c>
      <c r="I11" s="248">
        <f>SUM(I2:I10)</f>
        <v>504700</v>
      </c>
      <c r="J11" s="249">
        <f>H11-I11</f>
        <v>0</v>
      </c>
    </row>
    <row r="12" spans="1:13" x14ac:dyDescent="0.2">
      <c r="A12" s="250"/>
      <c r="B12" s="251"/>
      <c r="C12" s="252"/>
      <c r="D12" s="253"/>
      <c r="E12" s="253"/>
      <c r="F12" s="253"/>
      <c r="G12" s="253"/>
      <c r="H12" s="252"/>
      <c r="I12" s="254"/>
      <c r="J12" s="237"/>
    </row>
    <row r="13" spans="1:13" x14ac:dyDescent="0.2">
      <c r="A13" s="255" t="s">
        <v>76</v>
      </c>
      <c r="B13" s="256"/>
      <c r="C13" s="257">
        <f>'Bank reconciliation UGX'!D14</f>
        <v>3740016</v>
      </c>
      <c r="D13" s="295">
        <f>'Bank reconciliation UGX'!D17</f>
        <v>17153500</v>
      </c>
      <c r="E13" s="257">
        <f>GETPIVOTDATA("Sum of Spent  in national currency (UGX)",'Personal Costs'!$A$3,"Name","Bank UGX")</f>
        <v>4000</v>
      </c>
      <c r="F13" s="257"/>
      <c r="G13" s="257">
        <f>'Bank reconciliation UGX'!E15+'Bank reconciliation UGX'!E18</f>
        <v>11249000</v>
      </c>
      <c r="H13" s="257">
        <f>'Bank reconciliation UGX'!D20</f>
        <v>9640516</v>
      </c>
      <c r="I13" s="258">
        <f>C13+D13-E13+F13-G13</f>
        <v>9640516</v>
      </c>
      <c r="J13" s="237">
        <f>H13-I13</f>
        <v>0</v>
      </c>
    </row>
    <row r="14" spans="1:13" x14ac:dyDescent="0.2">
      <c r="A14" s="255" t="s">
        <v>93</v>
      </c>
      <c r="B14" s="256"/>
      <c r="C14" s="257">
        <f>'UGX-Operational Account'!D14</f>
        <v>1630183</v>
      </c>
      <c r="D14" s="295">
        <v>0</v>
      </c>
      <c r="E14" s="257">
        <f>GETPIVOTDATA("Sum of Spent  in national currency (UGX)",'Personal Costs'!$A$3,"Name","OPP UGX")</f>
        <v>6451260</v>
      </c>
      <c r="F14" s="257">
        <f>'UGX-Operational Account'!D17+'UGX-Operational Account'!D24</f>
        <v>11249000</v>
      </c>
      <c r="G14" s="257">
        <f>'UGX-Operational Account'!E18+'UGX-Operational Account'!E25</f>
        <v>4828000</v>
      </c>
      <c r="H14" s="257">
        <f>'UGX-Operational Account'!D29</f>
        <v>1599923</v>
      </c>
      <c r="I14" s="258">
        <f>C14+D14-E14+F14-G14</f>
        <v>1599923</v>
      </c>
      <c r="J14" s="237">
        <f>H14-I14</f>
        <v>0</v>
      </c>
    </row>
    <row r="15" spans="1:13" x14ac:dyDescent="0.2">
      <c r="A15" s="259" t="s">
        <v>77</v>
      </c>
      <c r="B15" s="260"/>
      <c r="C15" s="260">
        <f t="shared" ref="C15:I15" si="2">SUM(C13:C14)</f>
        <v>5370199</v>
      </c>
      <c r="D15" s="260">
        <f t="shared" si="2"/>
        <v>17153500</v>
      </c>
      <c r="E15" s="440">
        <f t="shared" si="2"/>
        <v>6455260</v>
      </c>
      <c r="F15" s="260">
        <f t="shared" si="2"/>
        <v>11249000</v>
      </c>
      <c r="G15" s="260">
        <f t="shared" si="2"/>
        <v>16077000</v>
      </c>
      <c r="H15" s="260">
        <f t="shared" si="2"/>
        <v>11240439</v>
      </c>
      <c r="I15" s="261">
        <f t="shared" si="2"/>
        <v>11240439</v>
      </c>
      <c r="J15" s="262">
        <f>H15-I15</f>
        <v>0</v>
      </c>
    </row>
    <row r="16" spans="1:13" x14ac:dyDescent="0.2">
      <c r="A16" s="263" t="s">
        <v>78</v>
      </c>
      <c r="B16" s="264"/>
      <c r="C16" s="264"/>
      <c r="D16" s="325"/>
      <c r="E16" s="439"/>
      <c r="F16" s="264"/>
      <c r="G16" s="264"/>
      <c r="H16" s="264"/>
      <c r="I16" s="265"/>
      <c r="J16" s="266"/>
    </row>
    <row r="17" spans="1:11" ht="13.5" thickBot="1" x14ac:dyDescent="0.25">
      <c r="A17" s="267"/>
      <c r="B17" s="268"/>
      <c r="C17" s="268"/>
      <c r="D17" s="268"/>
      <c r="E17" s="268"/>
      <c r="F17" s="268"/>
      <c r="G17" s="268"/>
      <c r="H17" s="268"/>
      <c r="I17" s="269"/>
      <c r="J17" s="237"/>
    </row>
    <row r="18" spans="1:11" ht="13.5" thickBot="1" x14ac:dyDescent="0.25">
      <c r="A18" s="270" t="s">
        <v>79</v>
      </c>
      <c r="B18" s="271"/>
      <c r="C18" s="271"/>
      <c r="D18" s="271"/>
      <c r="E18" s="271">
        <f>E11+E15</f>
        <v>11144260</v>
      </c>
      <c r="F18" s="271"/>
      <c r="G18" s="271"/>
      <c r="H18" s="271"/>
      <c r="I18" s="272"/>
      <c r="J18" s="273"/>
    </row>
    <row r="19" spans="1:11" x14ac:dyDescent="0.2">
      <c r="A19" s="274"/>
      <c r="B19" s="275"/>
      <c r="C19" s="275"/>
      <c r="D19" s="275"/>
      <c r="E19" s="275"/>
      <c r="F19" s="275"/>
      <c r="G19" s="275"/>
      <c r="H19" s="275"/>
      <c r="I19" s="276"/>
      <c r="J19" s="237"/>
    </row>
    <row r="20" spans="1:11" ht="15.75" x14ac:dyDescent="0.25">
      <c r="A20" s="277" t="s">
        <v>37</v>
      </c>
      <c r="B20" s="278"/>
      <c r="C20" s="279">
        <f>'UGX Cash Box July'!G3</f>
        <v>1494286</v>
      </c>
      <c r="D20" s="280">
        <f>'Personal Recieved'!C14</f>
        <v>231000</v>
      </c>
      <c r="E20" s="280">
        <f>GETPIVOTDATA("Sum of spent in national currency (Ugx)",'Personal Recieved'!$A$3)</f>
        <v>4774500</v>
      </c>
      <c r="F20" s="280">
        <f>'UGX-Operational Account'!E18+'UGX-Operational Account'!E25</f>
        <v>4828000</v>
      </c>
      <c r="G20" s="280">
        <v>0</v>
      </c>
      <c r="H20" s="280">
        <f>'UGX Cash Box July'!G103</f>
        <v>1778786</v>
      </c>
      <c r="I20" s="281">
        <f>C20+D20-E20+F20</f>
        <v>1778786</v>
      </c>
      <c r="J20" s="237">
        <f t="shared" ref="J20" si="3">H20-I20</f>
        <v>0</v>
      </c>
      <c r="K20" s="287"/>
    </row>
    <row r="21" spans="1:11" ht="16.5" thickBot="1" x14ac:dyDescent="0.3">
      <c r="A21" s="282"/>
      <c r="B21" s="283"/>
      <c r="C21" s="283"/>
      <c r="D21" s="283"/>
      <c r="E21" s="283"/>
      <c r="F21" s="283"/>
      <c r="G21" s="283"/>
      <c r="H21" s="283"/>
      <c r="I21" s="283"/>
      <c r="J21" s="438"/>
      <c r="K21" s="288"/>
    </row>
    <row r="22" spans="1:11" ht="15.75" x14ac:dyDescent="0.25">
      <c r="A22" s="218"/>
      <c r="B22" s="219"/>
      <c r="C22" s="219"/>
      <c r="D22" s="726" t="s">
        <v>38</v>
      </c>
      <c r="E22" s="726"/>
      <c r="F22" s="219"/>
      <c r="G22" s="219"/>
      <c r="H22" s="219"/>
      <c r="I22" s="290"/>
      <c r="J22" s="291"/>
      <c r="K22" s="289"/>
    </row>
    <row r="23" spans="1:11" ht="47.25" x14ac:dyDescent="0.25">
      <c r="A23" s="221"/>
      <c r="B23" s="222"/>
      <c r="C23" s="222" t="s">
        <v>466</v>
      </c>
      <c r="D23" s="222" t="s">
        <v>67</v>
      </c>
      <c r="E23" s="222" t="s">
        <v>68</v>
      </c>
      <c r="F23" s="222"/>
      <c r="G23" s="222"/>
      <c r="H23" s="222" t="s">
        <v>467</v>
      </c>
      <c r="I23" s="222" t="s">
        <v>69</v>
      </c>
      <c r="J23" s="223" t="s">
        <v>70</v>
      </c>
    </row>
    <row r="24" spans="1:11" ht="32.25" thickBot="1" x14ac:dyDescent="0.3">
      <c r="A24" s="224" t="s">
        <v>71</v>
      </c>
      <c r="B24" s="225"/>
      <c r="C24" s="225">
        <f>C20+C15+C11</f>
        <v>7514685</v>
      </c>
      <c r="D24" s="225">
        <f>D13</f>
        <v>17153500</v>
      </c>
      <c r="E24" s="225">
        <f>E18</f>
        <v>11144260</v>
      </c>
      <c r="F24" s="225"/>
      <c r="G24" s="225"/>
      <c r="H24" s="225">
        <f>H20+H15+H11</f>
        <v>13523925</v>
      </c>
      <c r="I24" s="225">
        <f>C24+D24-E24</f>
        <v>13523925</v>
      </c>
      <c r="J24" s="226">
        <f>H24-I24</f>
        <v>0</v>
      </c>
      <c r="K24" s="294"/>
    </row>
    <row r="28" spans="1:11" x14ac:dyDescent="0.25">
      <c r="G28" s="488"/>
    </row>
    <row r="185" spans="1:15" x14ac:dyDescent="0.25">
      <c r="A185" s="286"/>
      <c r="B185" s="286"/>
      <c r="C185" s="286"/>
      <c r="D185" s="286"/>
      <c r="E185" s="286"/>
      <c r="F185" s="286"/>
      <c r="G185" s="286"/>
      <c r="H185" s="286"/>
      <c r="I185" s="286"/>
      <c r="J185" s="286"/>
      <c r="K185" s="324"/>
      <c r="L185" s="324"/>
      <c r="M185" s="324"/>
      <c r="N185" s="324"/>
      <c r="O185" s="324"/>
    </row>
    <row r="186" spans="1:15" x14ac:dyDescent="0.25">
      <c r="A186" s="286"/>
      <c r="B186" s="286"/>
      <c r="C186" s="286"/>
      <c r="D186" s="286"/>
      <c r="E186" s="286"/>
      <c r="F186" s="286"/>
      <c r="G186" s="286"/>
      <c r="H186" s="286"/>
      <c r="I186" s="286"/>
      <c r="J186" s="286"/>
      <c r="K186" s="324"/>
      <c r="L186" s="324"/>
      <c r="M186" s="324"/>
      <c r="N186" s="324"/>
      <c r="O186" s="324"/>
    </row>
    <row r="187" spans="1:15" x14ac:dyDescent="0.25">
      <c r="A187" s="286"/>
      <c r="B187" s="286"/>
      <c r="C187" s="286"/>
      <c r="D187" s="286"/>
      <c r="E187" s="286"/>
      <c r="F187" s="286"/>
      <c r="G187" s="286"/>
      <c r="H187" s="286"/>
      <c r="I187" s="286"/>
      <c r="J187" s="286"/>
      <c r="K187" s="324"/>
      <c r="L187" s="324"/>
      <c r="M187" s="324"/>
      <c r="N187" s="324"/>
      <c r="O187" s="324"/>
    </row>
    <row r="188" spans="1:15" x14ac:dyDescent="0.25">
      <c r="A188" s="286"/>
      <c r="B188" s="286"/>
      <c r="C188" s="286"/>
      <c r="D188" s="286"/>
      <c r="E188" s="286"/>
      <c r="F188" s="286"/>
      <c r="G188" s="286"/>
      <c r="H188" s="286"/>
      <c r="I188" s="286"/>
      <c r="J188" s="286"/>
      <c r="K188" s="324"/>
      <c r="L188" s="324"/>
      <c r="M188" s="324"/>
      <c r="N188" s="324"/>
      <c r="O188" s="324"/>
    </row>
    <row r="189" spans="1:15" x14ac:dyDescent="0.25">
      <c r="A189" s="286"/>
      <c r="B189" s="286"/>
      <c r="C189" s="286"/>
      <c r="D189" s="286"/>
      <c r="E189" s="286"/>
      <c r="F189" s="286"/>
      <c r="G189" s="286"/>
      <c r="H189" s="286"/>
      <c r="I189" s="286"/>
      <c r="J189" s="286"/>
      <c r="K189" s="324"/>
      <c r="L189" s="324"/>
      <c r="M189" s="324"/>
      <c r="N189" s="324"/>
      <c r="O189" s="324"/>
    </row>
    <row r="190" spans="1:15" x14ac:dyDescent="0.25">
      <c r="A190" s="286"/>
      <c r="B190" s="286"/>
      <c r="C190" s="286"/>
      <c r="D190" s="286"/>
      <c r="E190" s="286"/>
      <c r="F190" s="286"/>
      <c r="G190" s="286"/>
      <c r="H190" s="286"/>
      <c r="I190" s="286"/>
      <c r="J190" s="286"/>
      <c r="K190" s="324"/>
      <c r="L190" s="324"/>
      <c r="M190" s="324"/>
      <c r="N190" s="324"/>
      <c r="O190" s="324"/>
    </row>
    <row r="191" spans="1:15" x14ac:dyDescent="0.25">
      <c r="A191" s="286"/>
      <c r="B191" s="286"/>
      <c r="C191" s="286"/>
      <c r="D191" s="286"/>
      <c r="E191" s="286"/>
      <c r="F191" s="286"/>
      <c r="G191" s="286"/>
      <c r="H191" s="286"/>
      <c r="I191" s="286"/>
      <c r="J191" s="286"/>
      <c r="K191" s="324"/>
      <c r="L191" s="324"/>
      <c r="M191" s="324"/>
      <c r="N191" s="324"/>
      <c r="O191" s="324"/>
    </row>
    <row r="192" spans="1:15" x14ac:dyDescent="0.25">
      <c r="A192" s="286"/>
      <c r="B192" s="286"/>
      <c r="C192" s="286"/>
      <c r="D192" s="286"/>
      <c r="E192" s="286"/>
      <c r="F192" s="286"/>
      <c r="G192" s="286"/>
      <c r="H192" s="286"/>
      <c r="I192" s="286"/>
      <c r="J192" s="286"/>
      <c r="K192" s="324"/>
      <c r="L192" s="324"/>
      <c r="M192" s="324"/>
      <c r="N192" s="324"/>
      <c r="O192" s="324"/>
    </row>
    <row r="193" spans="1:15" x14ac:dyDescent="0.25">
      <c r="A193" s="286"/>
      <c r="B193" s="286"/>
      <c r="C193" s="286"/>
      <c r="D193" s="286"/>
      <c r="E193" s="286"/>
      <c r="F193" s="286"/>
      <c r="G193" s="286"/>
      <c r="H193" s="286"/>
      <c r="I193" s="286"/>
      <c r="J193" s="286"/>
      <c r="K193" s="324"/>
      <c r="L193" s="324"/>
      <c r="M193" s="324"/>
      <c r="N193" s="324"/>
      <c r="O193" s="324"/>
    </row>
    <row r="194" spans="1:15" x14ac:dyDescent="0.25">
      <c r="A194" s="286"/>
      <c r="B194" s="286"/>
      <c r="C194" s="286"/>
      <c r="D194" s="286"/>
      <c r="E194" s="286"/>
      <c r="F194" s="286"/>
      <c r="G194" s="286"/>
      <c r="H194" s="286"/>
      <c r="I194" s="286"/>
      <c r="J194" s="286"/>
      <c r="K194" s="324"/>
      <c r="L194" s="324"/>
      <c r="M194" s="324"/>
      <c r="N194" s="324"/>
      <c r="O194" s="324"/>
    </row>
    <row r="195" spans="1:15" x14ac:dyDescent="0.25">
      <c r="A195" s="286"/>
      <c r="B195" s="286"/>
      <c r="C195" s="286"/>
      <c r="D195" s="286"/>
      <c r="E195" s="286"/>
      <c r="F195" s="286"/>
      <c r="G195" s="286"/>
      <c r="H195" s="286"/>
      <c r="I195" s="286"/>
      <c r="J195" s="286"/>
      <c r="K195" s="324"/>
      <c r="L195" s="324"/>
      <c r="M195" s="324"/>
      <c r="N195" s="324"/>
      <c r="O195" s="324"/>
    </row>
    <row r="196" spans="1:15" x14ac:dyDescent="0.25">
      <c r="A196" s="286"/>
      <c r="B196" s="286"/>
      <c r="C196" s="286"/>
      <c r="D196" s="286"/>
      <c r="E196" s="286"/>
      <c r="F196" s="286"/>
      <c r="G196" s="286"/>
      <c r="H196" s="286"/>
      <c r="I196" s="286"/>
      <c r="J196" s="286"/>
      <c r="K196" s="324"/>
      <c r="L196" s="324"/>
      <c r="M196" s="324"/>
      <c r="N196" s="324"/>
      <c r="O196" s="324"/>
    </row>
    <row r="197" spans="1:15" x14ac:dyDescent="0.25">
      <c r="A197" s="286"/>
      <c r="B197" s="286"/>
      <c r="C197" s="286"/>
      <c r="D197" s="286"/>
      <c r="E197" s="286"/>
      <c r="F197" s="286"/>
      <c r="G197" s="286"/>
      <c r="H197" s="286"/>
      <c r="I197" s="286"/>
      <c r="J197" s="286"/>
      <c r="K197" s="324"/>
      <c r="L197" s="324"/>
      <c r="M197" s="324"/>
      <c r="N197" s="324"/>
      <c r="O197" s="324"/>
    </row>
    <row r="198" spans="1:15" x14ac:dyDescent="0.25">
      <c r="A198" s="286"/>
      <c r="B198" s="286"/>
      <c r="C198" s="286"/>
      <c r="D198" s="286"/>
      <c r="E198" s="286"/>
      <c r="F198" s="286"/>
      <c r="G198" s="286"/>
      <c r="H198" s="286"/>
      <c r="I198" s="286"/>
      <c r="J198" s="286"/>
      <c r="K198" s="324"/>
      <c r="L198" s="324"/>
      <c r="M198" s="324"/>
      <c r="N198" s="324"/>
      <c r="O198" s="324"/>
    </row>
    <row r="199" spans="1:15" x14ac:dyDescent="0.25">
      <c r="A199" s="286"/>
      <c r="B199" s="286"/>
      <c r="C199" s="286"/>
      <c r="D199" s="286"/>
      <c r="E199" s="286"/>
      <c r="F199" s="286"/>
      <c r="G199" s="286"/>
      <c r="H199" s="286"/>
      <c r="I199" s="286"/>
      <c r="J199" s="286"/>
      <c r="K199" s="324"/>
      <c r="L199" s="324"/>
      <c r="M199" s="324"/>
      <c r="N199" s="324"/>
      <c r="O199" s="324"/>
    </row>
    <row r="200" spans="1:15" x14ac:dyDescent="0.25">
      <c r="A200" s="286"/>
      <c r="B200" s="286"/>
      <c r="C200" s="286"/>
      <c r="D200" s="286"/>
      <c r="E200" s="286"/>
      <c r="F200" s="286"/>
      <c r="G200" s="286"/>
      <c r="H200" s="286"/>
      <c r="I200" s="286"/>
      <c r="J200" s="286"/>
      <c r="K200" s="324"/>
      <c r="L200" s="324"/>
      <c r="M200" s="324"/>
      <c r="N200" s="324"/>
      <c r="O200" s="324"/>
    </row>
    <row r="201" spans="1:15" x14ac:dyDescent="0.25">
      <c r="A201" s="286"/>
      <c r="B201" s="286"/>
      <c r="C201" s="286"/>
      <c r="D201" s="286"/>
      <c r="E201" s="286"/>
      <c r="F201" s="286"/>
      <c r="G201" s="286"/>
      <c r="H201" s="286"/>
      <c r="I201" s="286"/>
      <c r="J201" s="286"/>
      <c r="K201" s="324"/>
      <c r="L201" s="324"/>
      <c r="M201" s="324"/>
      <c r="N201" s="324"/>
      <c r="O201" s="324"/>
    </row>
    <row r="202" spans="1:15" x14ac:dyDescent="0.25">
      <c r="A202" s="286"/>
      <c r="B202" s="286"/>
      <c r="C202" s="286"/>
      <c r="D202" s="286"/>
      <c r="E202" s="286"/>
      <c r="F202" s="286"/>
      <c r="G202" s="286"/>
      <c r="H202" s="286"/>
      <c r="I202" s="286"/>
      <c r="J202" s="286"/>
      <c r="K202" s="324"/>
      <c r="L202" s="324"/>
      <c r="M202" s="324"/>
      <c r="N202" s="324"/>
      <c r="O202" s="324"/>
    </row>
    <row r="203" spans="1:15" x14ac:dyDescent="0.25">
      <c r="A203" s="286"/>
      <c r="B203" s="286"/>
      <c r="C203" s="286"/>
      <c r="D203" s="286"/>
      <c r="E203" s="286"/>
      <c r="F203" s="286"/>
      <c r="G203" s="286"/>
      <c r="H203" s="286"/>
      <c r="I203" s="286"/>
      <c r="J203" s="286"/>
      <c r="K203" s="324"/>
      <c r="L203" s="324"/>
      <c r="M203" s="324"/>
      <c r="N203" s="324"/>
      <c r="O203" s="324"/>
    </row>
    <row r="204" spans="1:15" x14ac:dyDescent="0.25">
      <c r="A204" s="286"/>
      <c r="B204" s="286"/>
      <c r="C204" s="286"/>
      <c r="D204" s="286"/>
      <c r="E204" s="286"/>
      <c r="F204" s="286"/>
      <c r="G204" s="286"/>
      <c r="H204" s="286"/>
      <c r="I204" s="286"/>
      <c r="J204" s="286"/>
      <c r="K204" s="324"/>
      <c r="L204" s="324"/>
      <c r="M204" s="324"/>
      <c r="N204" s="324"/>
      <c r="O204" s="324"/>
    </row>
    <row r="205" spans="1:15" x14ac:dyDescent="0.25">
      <c r="A205" s="286"/>
      <c r="B205" s="286"/>
      <c r="C205" s="286"/>
      <c r="D205" s="286"/>
      <c r="E205" s="286"/>
      <c r="F205" s="286"/>
      <c r="G205" s="286"/>
      <c r="H205" s="286"/>
      <c r="I205" s="286"/>
      <c r="J205" s="286"/>
      <c r="K205" s="324"/>
      <c r="L205" s="324"/>
      <c r="M205" s="324"/>
      <c r="N205" s="324"/>
      <c r="O205" s="324"/>
    </row>
    <row r="206" spans="1:15" x14ac:dyDescent="0.25">
      <c r="A206" s="286"/>
      <c r="B206" s="286"/>
      <c r="C206" s="286"/>
      <c r="D206" s="286"/>
      <c r="E206" s="286"/>
      <c r="F206" s="286"/>
      <c r="G206" s="286"/>
      <c r="H206" s="286"/>
      <c r="I206" s="286"/>
      <c r="J206" s="286"/>
      <c r="K206" s="324"/>
      <c r="L206" s="324"/>
      <c r="M206" s="324"/>
      <c r="N206" s="324"/>
      <c r="O206" s="324"/>
    </row>
    <row r="207" spans="1:15" x14ac:dyDescent="0.25">
      <c r="A207" s="286"/>
      <c r="B207" s="286"/>
      <c r="C207" s="286"/>
      <c r="D207" s="286"/>
      <c r="E207" s="286"/>
      <c r="F207" s="286"/>
      <c r="G207" s="286"/>
      <c r="H207" s="286"/>
      <c r="I207" s="286"/>
      <c r="J207" s="286"/>
      <c r="K207" s="324"/>
      <c r="L207" s="324"/>
      <c r="M207" s="324"/>
      <c r="N207" s="324"/>
      <c r="O207" s="324"/>
    </row>
    <row r="208" spans="1:15" x14ac:dyDescent="0.25">
      <c r="A208" s="286"/>
      <c r="B208" s="286"/>
      <c r="C208" s="286"/>
      <c r="D208" s="286"/>
      <c r="E208" s="286"/>
      <c r="F208" s="286"/>
      <c r="G208" s="286"/>
      <c r="H208" s="286"/>
      <c r="I208" s="286"/>
      <c r="J208" s="286"/>
      <c r="K208" s="324"/>
      <c r="L208" s="324"/>
      <c r="M208" s="324"/>
      <c r="N208" s="324"/>
      <c r="O208" s="324"/>
    </row>
    <row r="209" spans="1:15" x14ac:dyDescent="0.25">
      <c r="A209" s="286"/>
      <c r="B209" s="286"/>
      <c r="C209" s="286"/>
      <c r="D209" s="286"/>
      <c r="E209" s="286"/>
      <c r="F209" s="286"/>
      <c r="G209" s="286"/>
      <c r="H209" s="286"/>
      <c r="I209" s="286"/>
      <c r="J209" s="286"/>
      <c r="K209" s="324"/>
      <c r="L209" s="324"/>
      <c r="M209" s="324"/>
      <c r="N209" s="324"/>
      <c r="O209" s="324"/>
    </row>
    <row r="210" spans="1:15" x14ac:dyDescent="0.25">
      <c r="A210" s="286"/>
      <c r="B210" s="286"/>
      <c r="C210" s="286"/>
      <c r="D210" s="286"/>
      <c r="E210" s="286"/>
      <c r="F210" s="286"/>
      <c r="G210" s="286"/>
      <c r="H210" s="286"/>
      <c r="I210" s="286"/>
      <c r="J210" s="286"/>
      <c r="K210" s="324"/>
      <c r="L210" s="324"/>
      <c r="M210" s="324"/>
      <c r="N210" s="324"/>
      <c r="O210" s="324"/>
    </row>
    <row r="211" spans="1:15" x14ac:dyDescent="0.25">
      <c r="A211" s="286"/>
      <c r="B211" s="286"/>
      <c r="C211" s="286"/>
      <c r="D211" s="286"/>
      <c r="E211" s="286"/>
      <c r="F211" s="286"/>
      <c r="G211" s="286"/>
      <c r="H211" s="286"/>
      <c r="I211" s="286"/>
      <c r="J211" s="286"/>
      <c r="K211" s="324"/>
      <c r="L211" s="324"/>
      <c r="M211" s="324"/>
      <c r="N211" s="324"/>
      <c r="O211" s="324"/>
    </row>
    <row r="212" spans="1:15" x14ac:dyDescent="0.25">
      <c r="A212" s="286"/>
      <c r="B212" s="286"/>
      <c r="C212" s="286"/>
      <c r="D212" s="286"/>
      <c r="E212" s="286"/>
      <c r="F212" s="286"/>
      <c r="G212" s="286"/>
      <c r="H212" s="286"/>
      <c r="I212" s="286"/>
      <c r="J212" s="286"/>
      <c r="K212" s="324"/>
      <c r="L212" s="324"/>
      <c r="M212" s="324"/>
      <c r="N212" s="324"/>
      <c r="O212" s="324"/>
    </row>
    <row r="213" spans="1:15" x14ac:dyDescent="0.25">
      <c r="A213" s="286"/>
      <c r="B213" s="286"/>
      <c r="C213" s="286"/>
      <c r="D213" s="286"/>
      <c r="E213" s="286"/>
      <c r="F213" s="286"/>
      <c r="G213" s="286"/>
      <c r="H213" s="286"/>
      <c r="I213" s="286"/>
      <c r="J213" s="286"/>
      <c r="K213" s="324"/>
      <c r="L213" s="324"/>
      <c r="M213" s="324"/>
      <c r="N213" s="324"/>
      <c r="O213" s="324"/>
    </row>
    <row r="214" spans="1:15" x14ac:dyDescent="0.25">
      <c r="A214" s="286"/>
      <c r="B214" s="286"/>
      <c r="C214" s="286"/>
      <c r="D214" s="286"/>
      <c r="E214" s="286"/>
      <c r="F214" s="286"/>
      <c r="G214" s="286"/>
      <c r="H214" s="286"/>
      <c r="I214" s="286"/>
      <c r="J214" s="286"/>
      <c r="K214" s="324"/>
      <c r="L214" s="324"/>
      <c r="M214" s="324"/>
      <c r="N214" s="324"/>
      <c r="O214" s="324"/>
    </row>
    <row r="215" spans="1:15" x14ac:dyDescent="0.25">
      <c r="A215" s="286"/>
      <c r="B215" s="286"/>
      <c r="C215" s="286"/>
      <c r="D215" s="286"/>
      <c r="E215" s="286"/>
      <c r="F215" s="286"/>
      <c r="G215" s="286"/>
      <c r="H215" s="286"/>
      <c r="I215" s="286"/>
      <c r="J215" s="286"/>
      <c r="K215" s="324"/>
      <c r="L215" s="324"/>
      <c r="M215" s="324"/>
      <c r="N215" s="324"/>
      <c r="O215" s="324"/>
    </row>
    <row r="216" spans="1:15" x14ac:dyDescent="0.25">
      <c r="A216" s="286"/>
      <c r="B216" s="286"/>
      <c r="C216" s="286"/>
      <c r="D216" s="286"/>
      <c r="E216" s="286"/>
      <c r="F216" s="286"/>
      <c r="G216" s="286"/>
      <c r="H216" s="286"/>
      <c r="I216" s="286"/>
      <c r="J216" s="286"/>
      <c r="K216" s="324"/>
      <c r="L216" s="324"/>
      <c r="M216" s="324"/>
      <c r="N216" s="324"/>
      <c r="O216" s="324"/>
    </row>
    <row r="217" spans="1:15" x14ac:dyDescent="0.25">
      <c r="A217" s="286"/>
      <c r="B217" s="286"/>
      <c r="C217" s="286"/>
      <c r="D217" s="286"/>
      <c r="E217" s="286"/>
      <c r="F217" s="286"/>
      <c r="G217" s="286"/>
      <c r="H217" s="286"/>
      <c r="I217" s="286"/>
      <c r="J217" s="286"/>
      <c r="K217" s="324"/>
      <c r="L217" s="324"/>
      <c r="M217" s="324"/>
      <c r="N217" s="324"/>
      <c r="O217" s="324"/>
    </row>
    <row r="218" spans="1:15" x14ac:dyDescent="0.25">
      <c r="A218" s="286"/>
      <c r="B218" s="286"/>
      <c r="C218" s="286"/>
      <c r="D218" s="286"/>
      <c r="E218" s="286"/>
      <c r="F218" s="286"/>
      <c r="G218" s="286"/>
      <c r="H218" s="286"/>
      <c r="I218" s="286"/>
      <c r="J218" s="286"/>
      <c r="K218" s="324"/>
      <c r="L218" s="324"/>
      <c r="M218" s="324"/>
      <c r="N218" s="324"/>
      <c r="O218" s="324"/>
    </row>
    <row r="219" spans="1:15" x14ac:dyDescent="0.25">
      <c r="A219" s="286"/>
      <c r="B219" s="286"/>
      <c r="C219" s="286"/>
      <c r="D219" s="286"/>
      <c r="E219" s="286"/>
      <c r="F219" s="286"/>
      <c r="G219" s="286"/>
      <c r="H219" s="286"/>
      <c r="I219" s="286"/>
      <c r="J219" s="286"/>
      <c r="K219" s="324"/>
      <c r="L219" s="324"/>
      <c r="M219" s="324"/>
      <c r="N219" s="324"/>
      <c r="O219" s="324"/>
    </row>
    <row r="220" spans="1:15" x14ac:dyDescent="0.25">
      <c r="A220" s="286"/>
      <c r="B220" s="286"/>
      <c r="C220" s="286"/>
      <c r="D220" s="286"/>
      <c r="E220" s="286"/>
      <c r="F220" s="286"/>
      <c r="G220" s="286"/>
      <c r="H220" s="286"/>
      <c r="I220" s="286"/>
      <c r="J220" s="286"/>
      <c r="K220" s="324"/>
      <c r="L220" s="324"/>
      <c r="M220" s="324"/>
      <c r="N220" s="324"/>
      <c r="O220" s="324"/>
    </row>
    <row r="221" spans="1:15" x14ac:dyDescent="0.25">
      <c r="A221" s="286"/>
      <c r="B221" s="286"/>
      <c r="C221" s="286"/>
      <c r="D221" s="286"/>
      <c r="E221" s="286"/>
      <c r="F221" s="286"/>
      <c r="G221" s="286"/>
      <c r="H221" s="286"/>
      <c r="I221" s="286"/>
      <c r="J221" s="286"/>
      <c r="K221" s="324"/>
      <c r="L221" s="324"/>
      <c r="M221" s="324"/>
      <c r="N221" s="324"/>
      <c r="O221" s="324"/>
    </row>
    <row r="222" spans="1:15" x14ac:dyDescent="0.25">
      <c r="A222" s="286"/>
      <c r="B222" s="286"/>
      <c r="C222" s="286"/>
      <c r="D222" s="286"/>
      <c r="E222" s="286"/>
      <c r="F222" s="286"/>
      <c r="G222" s="286"/>
      <c r="H222" s="286"/>
      <c r="I222" s="286"/>
      <c r="J222" s="286"/>
      <c r="K222" s="324"/>
      <c r="L222" s="324"/>
      <c r="M222" s="324"/>
      <c r="N222" s="324"/>
      <c r="O222" s="324"/>
    </row>
    <row r="223" spans="1:15" x14ac:dyDescent="0.25">
      <c r="A223" s="286"/>
      <c r="B223" s="286"/>
      <c r="C223" s="286"/>
      <c r="D223" s="286"/>
      <c r="E223" s="286"/>
      <c r="F223" s="286"/>
      <c r="G223" s="286"/>
      <c r="H223" s="286"/>
      <c r="I223" s="286"/>
      <c r="J223" s="286"/>
      <c r="K223" s="324"/>
      <c r="L223" s="324"/>
      <c r="M223" s="324"/>
      <c r="N223" s="324"/>
      <c r="O223" s="324"/>
    </row>
    <row r="224" spans="1:15" x14ac:dyDescent="0.25">
      <c r="A224" s="286"/>
      <c r="B224" s="286"/>
      <c r="C224" s="286"/>
      <c r="D224" s="286"/>
      <c r="E224" s="286"/>
      <c r="F224" s="286"/>
      <c r="G224" s="286"/>
      <c r="H224" s="286"/>
      <c r="I224" s="286"/>
      <c r="J224" s="286"/>
      <c r="K224" s="324"/>
      <c r="L224" s="324"/>
      <c r="M224" s="324"/>
      <c r="N224" s="324"/>
      <c r="O224" s="324"/>
    </row>
    <row r="225" spans="1:15" x14ac:dyDescent="0.25">
      <c r="A225" s="286"/>
      <c r="B225" s="286"/>
      <c r="C225" s="286"/>
      <c r="D225" s="286"/>
      <c r="E225" s="286"/>
      <c r="F225" s="286"/>
      <c r="G225" s="286"/>
      <c r="H225" s="286"/>
      <c r="I225" s="286"/>
      <c r="J225" s="286"/>
      <c r="K225" s="324"/>
      <c r="L225" s="324"/>
      <c r="M225" s="324"/>
      <c r="N225" s="324"/>
      <c r="O225" s="324"/>
    </row>
    <row r="226" spans="1:15" x14ac:dyDescent="0.25">
      <c r="A226" s="286"/>
      <c r="B226" s="286"/>
      <c r="C226" s="286"/>
      <c r="D226" s="286"/>
      <c r="E226" s="286"/>
      <c r="F226" s="286"/>
      <c r="G226" s="286"/>
      <c r="H226" s="286"/>
      <c r="I226" s="286"/>
      <c r="J226" s="286"/>
      <c r="K226" s="324"/>
      <c r="L226" s="324"/>
      <c r="M226" s="324"/>
      <c r="N226" s="324"/>
      <c r="O226" s="324"/>
    </row>
  </sheetData>
  <mergeCells count="1">
    <mergeCell ref="D22:E2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topLeftCell="A8" workbookViewId="0">
      <selection activeCell="I22" sqref="I22"/>
    </sheetView>
  </sheetViews>
  <sheetFormatPr defaultColWidth="8.85546875" defaultRowHeight="15" x14ac:dyDescent="0.25"/>
  <cols>
    <col min="1" max="1" width="12.42578125" customWidth="1"/>
    <col min="2" max="2" width="19.140625" customWidth="1"/>
    <col min="3" max="5" width="19.85546875" customWidth="1"/>
    <col min="6" max="6" width="20.42578125" customWidth="1"/>
    <col min="7" max="8" width="20.140625" customWidth="1"/>
    <col min="9" max="9" width="21" customWidth="1"/>
    <col min="10" max="10" width="13.7109375" customWidth="1"/>
  </cols>
  <sheetData>
    <row r="1" spans="1:11" ht="25.5" x14ac:dyDescent="0.25">
      <c r="A1" s="227" t="s">
        <v>2</v>
      </c>
      <c r="B1" s="228" t="s">
        <v>8</v>
      </c>
      <c r="C1" s="228" t="s">
        <v>470</v>
      </c>
      <c r="D1" s="228" t="s">
        <v>34</v>
      </c>
      <c r="E1" s="229" t="s">
        <v>35</v>
      </c>
      <c r="F1" s="229" t="s">
        <v>72</v>
      </c>
      <c r="G1" s="230" t="s">
        <v>73</v>
      </c>
      <c r="H1" s="228" t="s">
        <v>458</v>
      </c>
      <c r="I1" s="231" t="s">
        <v>36</v>
      </c>
      <c r="J1" s="232" t="s">
        <v>74</v>
      </c>
      <c r="K1" s="106"/>
    </row>
    <row r="2" spans="1:11" x14ac:dyDescent="0.25">
      <c r="A2" s="120" t="s">
        <v>42</v>
      </c>
      <c r="B2" s="120" t="s">
        <v>14</v>
      </c>
      <c r="C2" s="233">
        <v>0</v>
      </c>
      <c r="D2" s="234">
        <v>0</v>
      </c>
      <c r="E2" s="234">
        <v>0</v>
      </c>
      <c r="F2" s="234"/>
      <c r="G2" s="233"/>
      <c r="H2" s="235">
        <v>0</v>
      </c>
      <c r="I2" s="236">
        <f>C2+D2-E2</f>
        <v>0</v>
      </c>
      <c r="J2" s="237">
        <f>H2-I2</f>
        <v>0</v>
      </c>
      <c r="K2" s="106" t="s">
        <v>15</v>
      </c>
    </row>
    <row r="3" spans="1:11" x14ac:dyDescent="0.25">
      <c r="A3" s="120" t="s">
        <v>123</v>
      </c>
      <c r="B3" s="120" t="s">
        <v>121</v>
      </c>
      <c r="C3" s="233">
        <v>0</v>
      </c>
      <c r="D3" s="234">
        <v>0</v>
      </c>
      <c r="E3" s="234">
        <v>0</v>
      </c>
      <c r="F3" s="234"/>
      <c r="G3" s="233"/>
      <c r="H3" s="235">
        <v>0</v>
      </c>
      <c r="I3" s="236">
        <f t="shared" ref="I3:I8" si="0">C3+D3-E3</f>
        <v>0</v>
      </c>
      <c r="J3" s="237">
        <f t="shared" ref="J3:J8" si="1">H3-I3</f>
        <v>0</v>
      </c>
      <c r="K3" s="106"/>
    </row>
    <row r="4" spans="1:11" x14ac:dyDescent="0.25">
      <c r="A4" s="120" t="s">
        <v>263</v>
      </c>
      <c r="B4" s="120" t="s">
        <v>121</v>
      </c>
      <c r="C4" s="233">
        <v>0</v>
      </c>
      <c r="D4" s="234">
        <v>0</v>
      </c>
      <c r="E4" s="234">
        <v>0</v>
      </c>
      <c r="F4" s="234"/>
      <c r="G4" s="233"/>
      <c r="H4" s="235">
        <v>0</v>
      </c>
      <c r="I4" s="236">
        <f t="shared" si="0"/>
        <v>0</v>
      </c>
      <c r="J4" s="237">
        <f t="shared" si="1"/>
        <v>0</v>
      </c>
      <c r="K4" s="106"/>
    </row>
    <row r="5" spans="1:11" x14ac:dyDescent="0.25">
      <c r="A5" s="120" t="s">
        <v>149</v>
      </c>
      <c r="B5" s="120" t="s">
        <v>122</v>
      </c>
      <c r="C5" s="233">
        <v>0</v>
      </c>
      <c r="D5" s="234">
        <v>0</v>
      </c>
      <c r="E5" s="234">
        <v>0</v>
      </c>
      <c r="F5" s="234"/>
      <c r="G5" s="233"/>
      <c r="H5" s="235">
        <v>0</v>
      </c>
      <c r="I5" s="236">
        <f t="shared" si="0"/>
        <v>0</v>
      </c>
      <c r="J5" s="237">
        <f t="shared" si="1"/>
        <v>0</v>
      </c>
      <c r="K5" s="106"/>
    </row>
    <row r="6" spans="1:11" x14ac:dyDescent="0.25">
      <c r="A6" s="120" t="s">
        <v>124</v>
      </c>
      <c r="B6" s="120" t="s">
        <v>122</v>
      </c>
      <c r="C6" s="233">
        <v>0</v>
      </c>
      <c r="D6" s="234">
        <v>0</v>
      </c>
      <c r="E6" s="234">
        <v>0</v>
      </c>
      <c r="F6" s="234"/>
      <c r="G6" s="233"/>
      <c r="H6" s="235">
        <v>0</v>
      </c>
      <c r="I6" s="236">
        <f t="shared" si="0"/>
        <v>0</v>
      </c>
      <c r="J6" s="237">
        <f t="shared" si="1"/>
        <v>0</v>
      </c>
      <c r="K6" s="106"/>
    </row>
    <row r="7" spans="1:11" x14ac:dyDescent="0.25">
      <c r="A7" s="120" t="s">
        <v>264</v>
      </c>
      <c r="B7" s="201" t="s">
        <v>122</v>
      </c>
      <c r="C7" s="233">
        <v>0</v>
      </c>
      <c r="D7" s="234">
        <v>0</v>
      </c>
      <c r="E7" s="234">
        <v>0</v>
      </c>
      <c r="F7" s="234"/>
      <c r="G7" s="233"/>
      <c r="H7" s="235">
        <v>0</v>
      </c>
      <c r="I7" s="236">
        <f t="shared" si="0"/>
        <v>0</v>
      </c>
      <c r="J7" s="237">
        <f t="shared" si="1"/>
        <v>0</v>
      </c>
      <c r="K7" s="106"/>
    </row>
    <row r="8" spans="1:11" x14ac:dyDescent="0.25">
      <c r="A8" s="120" t="s">
        <v>65</v>
      </c>
      <c r="B8" s="201"/>
      <c r="C8" s="233">
        <v>0</v>
      </c>
      <c r="D8" s="234">
        <v>0</v>
      </c>
      <c r="E8" s="234">
        <v>0</v>
      </c>
      <c r="F8" s="234"/>
      <c r="G8" s="233"/>
      <c r="H8" s="235">
        <v>0</v>
      </c>
      <c r="I8" s="236">
        <f t="shared" si="0"/>
        <v>0</v>
      </c>
      <c r="J8" s="237">
        <f t="shared" si="1"/>
        <v>0</v>
      </c>
      <c r="K8" s="106"/>
    </row>
    <row r="9" spans="1:11" x14ac:dyDescent="0.25">
      <c r="A9" s="238"/>
      <c r="B9" s="239"/>
      <c r="C9" s="240"/>
      <c r="D9" s="240"/>
      <c r="E9" s="241"/>
      <c r="F9" s="241"/>
      <c r="G9" s="240"/>
      <c r="H9" s="240"/>
      <c r="I9" s="242"/>
      <c r="J9" s="237"/>
      <c r="K9" s="107"/>
    </row>
    <row r="10" spans="1:11" x14ac:dyDescent="0.25">
      <c r="A10" s="243" t="s">
        <v>75</v>
      </c>
      <c r="B10" s="244"/>
      <c r="C10" s="245">
        <f>SUM(C2:C9)</f>
        <v>0</v>
      </c>
      <c r="D10" s="245">
        <f>SUM(D2:D9)</f>
        <v>0</v>
      </c>
      <c r="E10" s="245">
        <f>SUM(E2:E9)</f>
        <v>0</v>
      </c>
      <c r="F10" s="244"/>
      <c r="G10" s="246"/>
      <c r="H10" s="247">
        <f>SUM(H2:H9)</f>
        <v>0</v>
      </c>
      <c r="I10" s="248">
        <f>SUM(I2:I9)</f>
        <v>0</v>
      </c>
      <c r="J10" s="249">
        <f>H10-I10</f>
        <v>0</v>
      </c>
      <c r="K10" s="106"/>
    </row>
    <row r="11" spans="1:11" x14ac:dyDescent="0.25">
      <c r="A11" s="250"/>
      <c r="B11" s="251"/>
      <c r="C11" s="252"/>
      <c r="D11" s="253"/>
      <c r="E11" s="253"/>
      <c r="F11" s="253"/>
      <c r="G11" s="253"/>
      <c r="H11" s="252"/>
      <c r="I11" s="254"/>
      <c r="J11" s="249"/>
      <c r="K11" s="106"/>
    </row>
    <row r="12" spans="1:11" x14ac:dyDescent="0.25">
      <c r="A12" s="255" t="s">
        <v>80</v>
      </c>
      <c r="B12" s="256"/>
      <c r="C12" s="257">
        <f>'Bank reconciliation USD'!D17</f>
        <v>8.5399999999999991</v>
      </c>
      <c r="D12" s="257">
        <f>'Bank reconciliation USD'!D18</f>
        <v>6986</v>
      </c>
      <c r="E12" s="257">
        <f>GETPIVOTDATA("Sum of Spent in $",'Personal Costs'!$A$3,"Name","Bank USD")</f>
        <v>2415.5700000000002</v>
      </c>
      <c r="F12" s="257"/>
      <c r="G12" s="257">
        <f>'Bank reconciliation USD'!E22</f>
        <v>4550</v>
      </c>
      <c r="H12" s="257">
        <f>'Bank reconciliation USD'!D23</f>
        <v>28.970000000000255</v>
      </c>
      <c r="I12" s="258">
        <f>C12+D12-E12+F12-G12</f>
        <v>28.969999999999345</v>
      </c>
      <c r="J12" s="237">
        <f t="shared" ref="J12:J13" si="2">H12-I12</f>
        <v>9.0949470177292824E-13</v>
      </c>
      <c r="K12" s="106"/>
    </row>
    <row r="13" spans="1:11" x14ac:dyDescent="0.25">
      <c r="A13" s="259" t="s">
        <v>77</v>
      </c>
      <c r="B13" s="260"/>
      <c r="C13" s="260">
        <f t="shared" ref="C13:I13" si="3">SUM(C12:C12)</f>
        <v>8.5399999999999991</v>
      </c>
      <c r="D13" s="260">
        <f t="shared" si="3"/>
        <v>6986</v>
      </c>
      <c r="E13" s="260">
        <f t="shared" si="3"/>
        <v>2415.5700000000002</v>
      </c>
      <c r="F13" s="260">
        <f t="shared" si="3"/>
        <v>0</v>
      </c>
      <c r="G13" s="260">
        <f t="shared" si="3"/>
        <v>4550</v>
      </c>
      <c r="H13" s="260">
        <f t="shared" si="3"/>
        <v>28.970000000000255</v>
      </c>
      <c r="I13" s="261">
        <f t="shared" si="3"/>
        <v>28.969999999999345</v>
      </c>
      <c r="J13" s="237">
        <f t="shared" si="2"/>
        <v>9.0949470177292824E-13</v>
      </c>
      <c r="K13" s="106"/>
    </row>
    <row r="14" spans="1:11" x14ac:dyDescent="0.25">
      <c r="A14" s="263" t="s">
        <v>78</v>
      </c>
      <c r="B14" s="264"/>
      <c r="C14" s="264"/>
      <c r="D14" s="264"/>
      <c r="E14" s="264"/>
      <c r="F14" s="264">
        <f>F13+F18</f>
        <v>0</v>
      </c>
      <c r="G14" s="264">
        <f>G13</f>
        <v>4550</v>
      </c>
      <c r="H14" s="264"/>
      <c r="I14" s="265"/>
      <c r="J14" s="266"/>
      <c r="K14" s="106"/>
    </row>
    <row r="15" spans="1:11" ht="15.75" thickBot="1" x14ac:dyDescent="0.3">
      <c r="A15" s="267"/>
      <c r="B15" s="268"/>
      <c r="C15" s="268"/>
      <c r="D15" s="268"/>
      <c r="E15" s="268"/>
      <c r="F15" s="268"/>
      <c r="G15" s="268"/>
      <c r="H15" s="268"/>
      <c r="I15" s="269"/>
      <c r="J15" s="237"/>
      <c r="K15" s="106"/>
    </row>
    <row r="16" spans="1:11" ht="15.75" thickBot="1" x14ac:dyDescent="0.3">
      <c r="A16" s="270" t="s">
        <v>79</v>
      </c>
      <c r="B16" s="271"/>
      <c r="C16" s="271"/>
      <c r="D16" s="271"/>
      <c r="E16" s="271">
        <f>E10+E13</f>
        <v>2415.5700000000002</v>
      </c>
      <c r="F16" s="271"/>
      <c r="G16" s="271"/>
      <c r="H16" s="271"/>
      <c r="I16" s="272"/>
      <c r="J16" s="273"/>
      <c r="K16" s="106"/>
    </row>
    <row r="17" spans="1:11" ht="15.75" thickBot="1" x14ac:dyDescent="0.3">
      <c r="A17" s="274"/>
      <c r="B17" s="275"/>
      <c r="C17" s="275"/>
      <c r="D17" s="275"/>
      <c r="E17" s="275"/>
      <c r="F17" s="275"/>
      <c r="G17" s="275"/>
      <c r="H17" s="275"/>
      <c r="I17" s="276"/>
      <c r="J17" s="237"/>
      <c r="K17" s="106"/>
    </row>
    <row r="18" spans="1:11" ht="15.75" x14ac:dyDescent="0.25">
      <c r="A18" s="277" t="s">
        <v>37</v>
      </c>
      <c r="B18" s="278"/>
      <c r="C18" s="279">
        <f>'USD-cash box July'!G4</f>
        <v>5</v>
      </c>
      <c r="D18" s="280">
        <v>0</v>
      </c>
      <c r="E18" s="280">
        <v>0</v>
      </c>
      <c r="F18" s="280">
        <v>0</v>
      </c>
      <c r="G18" s="280">
        <v>0</v>
      </c>
      <c r="H18" s="280">
        <f>'USD-cash box July'!G6</f>
        <v>5</v>
      </c>
      <c r="I18" s="281">
        <f>C18+D18-E18+F18-G18</f>
        <v>5</v>
      </c>
      <c r="J18" s="237">
        <f t="shared" ref="J18" si="4">H18-I18</f>
        <v>0</v>
      </c>
      <c r="K18" s="220"/>
    </row>
    <row r="19" spans="1:11" ht="15" customHeight="1" thickBot="1" x14ac:dyDescent="0.3">
      <c r="A19" s="282"/>
      <c r="B19" s="283"/>
      <c r="C19" s="283"/>
      <c r="D19" s="283"/>
      <c r="E19" s="283"/>
      <c r="F19" s="283"/>
      <c r="G19" s="283"/>
      <c r="H19" s="283"/>
      <c r="I19" s="283"/>
      <c r="J19" s="284"/>
      <c r="K19" s="223" t="s">
        <v>70</v>
      </c>
    </row>
    <row r="20" spans="1:11" ht="16.5" thickBot="1" x14ac:dyDescent="0.3">
      <c r="A20" s="218"/>
      <c r="B20" s="219"/>
      <c r="C20" s="219"/>
      <c r="D20" s="726" t="s">
        <v>38</v>
      </c>
      <c r="E20" s="726"/>
      <c r="F20" s="219"/>
      <c r="G20" s="219"/>
      <c r="H20" s="219"/>
      <c r="I20" s="219"/>
      <c r="J20" s="220"/>
      <c r="K20" s="226">
        <f>I20-J20</f>
        <v>0</v>
      </c>
    </row>
    <row r="21" spans="1:11" ht="48" thickBot="1" x14ac:dyDescent="0.3">
      <c r="A21" s="221"/>
      <c r="B21" s="222"/>
      <c r="C21" s="222" t="s">
        <v>466</v>
      </c>
      <c r="D21" s="222" t="s">
        <v>83</v>
      </c>
      <c r="E21" s="222" t="s">
        <v>84</v>
      </c>
      <c r="F21" s="222"/>
      <c r="G21" s="222"/>
      <c r="H21" s="222" t="s">
        <v>467</v>
      </c>
      <c r="I21" s="222" t="s">
        <v>69</v>
      </c>
      <c r="J21" s="699" t="s">
        <v>70</v>
      </c>
      <c r="K21" s="106"/>
    </row>
    <row r="22" spans="1:11" ht="32.25" thickBot="1" x14ac:dyDescent="0.3">
      <c r="A22" s="339" t="s">
        <v>71</v>
      </c>
      <c r="B22" s="340"/>
      <c r="C22" s="340">
        <f>C18+C13+C10</f>
        <v>13.54</v>
      </c>
      <c r="D22" s="340">
        <f>D13</f>
        <v>6986</v>
      </c>
      <c r="E22" s="340">
        <f>E16</f>
        <v>2415.5700000000002</v>
      </c>
      <c r="F22" s="340"/>
      <c r="G22" s="340">
        <f>G12</f>
        <v>4550</v>
      </c>
      <c r="H22" s="340">
        <f>H18+H13+H10</f>
        <v>33.970000000000255</v>
      </c>
      <c r="I22" s="698">
        <f>C22+D22-E22-G22</f>
        <v>33.969999999999345</v>
      </c>
      <c r="J22" s="701">
        <f>H22-I22</f>
        <v>9.0949470177292824E-13</v>
      </c>
      <c r="K22" s="106"/>
    </row>
    <row r="23" spans="1:11" x14ac:dyDescent="0.25">
      <c r="A23" s="341"/>
      <c r="B23" s="341"/>
      <c r="C23" s="341"/>
      <c r="D23" s="341"/>
      <c r="E23" s="341"/>
      <c r="F23" s="341"/>
      <c r="G23" s="341"/>
      <c r="H23" s="341"/>
      <c r="I23" s="342"/>
      <c r="J23" s="700"/>
    </row>
    <row r="24" spans="1:11" x14ac:dyDescent="0.25">
      <c r="A24" s="341"/>
      <c r="B24" s="341"/>
      <c r="C24" s="341"/>
      <c r="D24" s="341"/>
      <c r="E24" s="341"/>
      <c r="F24" s="341"/>
      <c r="G24" s="343"/>
      <c r="H24" s="343"/>
      <c r="I24" s="342"/>
      <c r="J24" s="124"/>
    </row>
    <row r="25" spans="1:11" x14ac:dyDescent="0.25">
      <c r="A25" s="343"/>
      <c r="B25" s="343"/>
      <c r="C25" s="341"/>
      <c r="D25" s="343"/>
      <c r="E25" s="343"/>
      <c r="F25" s="341"/>
      <c r="G25" s="341"/>
      <c r="H25" s="341"/>
      <c r="I25" s="342"/>
      <c r="J25" s="124"/>
    </row>
    <row r="26" spans="1:11" x14ac:dyDescent="0.25">
      <c r="A26" s="341"/>
      <c r="B26" s="341"/>
      <c r="C26" s="343"/>
      <c r="D26" s="341"/>
      <c r="E26" s="341"/>
      <c r="F26" s="343"/>
      <c r="G26" s="344"/>
      <c r="H26" s="344"/>
      <c r="I26" s="342"/>
      <c r="J26" s="124"/>
    </row>
    <row r="27" spans="1:11" x14ac:dyDescent="0.25">
      <c r="A27" s="344"/>
      <c r="B27" s="344"/>
      <c r="C27" s="344"/>
      <c r="D27" s="344"/>
      <c r="E27" s="344"/>
      <c r="F27" s="344"/>
      <c r="G27" s="344"/>
      <c r="H27" s="344"/>
      <c r="I27" s="345"/>
      <c r="J27" s="124"/>
    </row>
    <row r="28" spans="1:11" x14ac:dyDescent="0.25">
      <c r="A28" s="344"/>
      <c r="B28" s="344"/>
      <c r="C28" s="344"/>
      <c r="D28" s="346"/>
      <c r="E28" s="346"/>
      <c r="F28" s="347"/>
      <c r="G28" s="344"/>
      <c r="H28" s="344"/>
      <c r="I28" s="345"/>
      <c r="J28" s="124"/>
    </row>
    <row r="29" spans="1:11" x14ac:dyDescent="0.25">
      <c r="A29" s="344"/>
      <c r="B29" s="344"/>
      <c r="C29" s="344"/>
      <c r="D29" s="346"/>
      <c r="E29" s="346"/>
      <c r="F29" s="347"/>
      <c r="G29" s="344"/>
      <c r="H29" s="344"/>
      <c r="I29" s="345"/>
      <c r="J29" s="124"/>
    </row>
    <row r="30" spans="1:11" x14ac:dyDescent="0.25">
      <c r="A30" s="344"/>
      <c r="B30" s="344"/>
      <c r="C30" s="344"/>
      <c r="D30" s="346"/>
      <c r="E30" s="346"/>
      <c r="F30" s="347"/>
      <c r="G30" s="344"/>
      <c r="H30" s="344"/>
      <c r="I30" s="345"/>
      <c r="J30" s="124"/>
    </row>
    <row r="31" spans="1:11" x14ac:dyDescent="0.25">
      <c r="A31" s="348"/>
      <c r="B31" s="348"/>
      <c r="C31" s="348"/>
      <c r="D31" s="348"/>
      <c r="E31" s="348"/>
      <c r="F31" s="348"/>
      <c r="G31" s="348"/>
      <c r="H31" s="348"/>
      <c r="I31" s="124"/>
      <c r="J31" s="124"/>
    </row>
    <row r="32" spans="1:11" x14ac:dyDescent="0.25">
      <c r="A32" s="124"/>
      <c r="B32" s="124"/>
      <c r="C32" s="124"/>
      <c r="D32" s="124"/>
      <c r="E32" s="124"/>
      <c r="F32" s="124"/>
      <c r="G32" s="124"/>
      <c r="H32" s="124"/>
      <c r="I32" s="124"/>
      <c r="J32" s="124"/>
    </row>
    <row r="33" spans="1:10" x14ac:dyDescent="0.25">
      <c r="A33" s="124"/>
      <c r="B33" s="124"/>
      <c r="C33" s="124"/>
      <c r="D33" s="124"/>
      <c r="E33" s="124"/>
      <c r="F33" s="124"/>
      <c r="G33" s="124"/>
      <c r="H33" s="124"/>
      <c r="I33" s="124"/>
      <c r="J33" s="124"/>
    </row>
    <row r="34" spans="1:10" x14ac:dyDescent="0.25">
      <c r="A34" s="124"/>
      <c r="B34" s="124"/>
      <c r="C34" s="124"/>
      <c r="D34" s="124"/>
      <c r="E34" s="124"/>
      <c r="F34" s="124"/>
      <c r="G34" s="124"/>
      <c r="H34" s="124"/>
      <c r="I34" s="124"/>
      <c r="J34" s="124"/>
    </row>
    <row r="35" spans="1:10" x14ac:dyDescent="0.25">
      <c r="A35" s="124"/>
      <c r="B35" s="124"/>
      <c r="C35" s="124"/>
      <c r="D35" s="124"/>
      <c r="E35" s="124"/>
      <c r="F35" s="124"/>
      <c r="G35" s="124"/>
      <c r="H35" s="124"/>
      <c r="I35" s="124"/>
      <c r="J35" s="124"/>
    </row>
  </sheetData>
  <mergeCells count="1">
    <mergeCell ref="D20:E20"/>
  </mergeCells>
  <pageMargins left="0.7" right="0.7" top="0.78740157499999996" bottom="0.78740157499999996" header="0.3" footer="0.3"/>
  <pageSetup orientation="portrait"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zoomScale="125" workbookViewId="0">
      <selection activeCell="I18" sqref="I18"/>
    </sheetView>
  </sheetViews>
  <sheetFormatPr defaultColWidth="16" defaultRowHeight="12.75" x14ac:dyDescent="0.2"/>
  <cols>
    <col min="1" max="1" width="9.28515625" style="3" customWidth="1"/>
    <col min="2" max="2" width="4.140625" style="3" bestFit="1" customWidth="1"/>
    <col min="3" max="3" width="30.42578125" style="3" customWidth="1"/>
    <col min="4" max="4" width="11.140625" style="3" customWidth="1"/>
    <col min="5" max="5" width="15" style="3" customWidth="1"/>
    <col min="6" max="6" width="4.7109375" style="3" customWidth="1"/>
    <col min="7" max="7" width="10.7109375" style="3" customWidth="1"/>
    <col min="8" max="8" width="3.28515625" style="3" bestFit="1" customWidth="1"/>
    <col min="9" max="9" width="29.85546875" style="3" customWidth="1"/>
    <col min="10" max="10" width="11" style="3" customWidth="1"/>
    <col min="11" max="11" width="16.42578125" style="3" customWidth="1"/>
    <col min="12" max="14" width="16" style="3"/>
    <col min="15" max="15" width="20.7109375" style="3" bestFit="1" customWidth="1"/>
    <col min="16" max="258" width="16" style="3"/>
    <col min="259" max="259" width="6" style="3" customWidth="1"/>
    <col min="260" max="260" width="26.7109375" style="3" customWidth="1"/>
    <col min="261" max="261" width="11.7109375" style="3" bestFit="1" customWidth="1"/>
    <col min="262" max="262" width="11.42578125" style="3" bestFit="1" customWidth="1"/>
    <col min="263" max="263" width="12.7109375" style="3" bestFit="1" customWidth="1"/>
    <col min="264" max="264" width="5.7109375" style="3" customWidth="1"/>
    <col min="265" max="265" width="28.140625" style="3" customWidth="1"/>
    <col min="266" max="514" width="16" style="3"/>
    <col min="515" max="515" width="6" style="3" customWidth="1"/>
    <col min="516" max="516" width="26.7109375" style="3" customWidth="1"/>
    <col min="517" max="517" width="11.7109375" style="3" bestFit="1" customWidth="1"/>
    <col min="518" max="518" width="11.42578125" style="3" bestFit="1" customWidth="1"/>
    <col min="519" max="519" width="12.7109375" style="3" bestFit="1" customWidth="1"/>
    <col min="520" max="520" width="5.7109375" style="3" customWidth="1"/>
    <col min="521" max="521" width="28.140625" style="3" customWidth="1"/>
    <col min="522" max="770" width="16" style="3"/>
    <col min="771" max="771" width="6" style="3" customWidth="1"/>
    <col min="772" max="772" width="26.7109375" style="3" customWidth="1"/>
    <col min="773" max="773" width="11.7109375" style="3" bestFit="1" customWidth="1"/>
    <col min="774" max="774" width="11.42578125" style="3" bestFit="1" customWidth="1"/>
    <col min="775" max="775" width="12.7109375" style="3" bestFit="1" customWidth="1"/>
    <col min="776" max="776" width="5.7109375" style="3" customWidth="1"/>
    <col min="777" max="777" width="28.140625" style="3" customWidth="1"/>
    <col min="778" max="1026" width="16" style="3"/>
    <col min="1027" max="1027" width="6" style="3" customWidth="1"/>
    <col min="1028" max="1028" width="26.7109375" style="3" customWidth="1"/>
    <col min="1029" max="1029" width="11.7109375" style="3" bestFit="1" customWidth="1"/>
    <col min="1030" max="1030" width="11.42578125" style="3" bestFit="1" customWidth="1"/>
    <col min="1031" max="1031" width="12.7109375" style="3" bestFit="1" customWidth="1"/>
    <col min="1032" max="1032" width="5.7109375" style="3" customWidth="1"/>
    <col min="1033" max="1033" width="28.140625" style="3" customWidth="1"/>
    <col min="1034" max="1282" width="16" style="3"/>
    <col min="1283" max="1283" width="6" style="3" customWidth="1"/>
    <col min="1284" max="1284" width="26.7109375" style="3" customWidth="1"/>
    <col min="1285" max="1285" width="11.7109375" style="3" bestFit="1" customWidth="1"/>
    <col min="1286" max="1286" width="11.42578125" style="3" bestFit="1" customWidth="1"/>
    <col min="1287" max="1287" width="12.7109375" style="3" bestFit="1" customWidth="1"/>
    <col min="1288" max="1288" width="5.7109375" style="3" customWidth="1"/>
    <col min="1289" max="1289" width="28.140625" style="3" customWidth="1"/>
    <col min="1290" max="1538" width="16" style="3"/>
    <col min="1539" max="1539" width="6" style="3" customWidth="1"/>
    <col min="1540" max="1540" width="26.7109375" style="3" customWidth="1"/>
    <col min="1541" max="1541" width="11.7109375" style="3" bestFit="1" customWidth="1"/>
    <col min="1542" max="1542" width="11.42578125" style="3" bestFit="1" customWidth="1"/>
    <col min="1543" max="1543" width="12.7109375" style="3" bestFit="1" customWidth="1"/>
    <col min="1544" max="1544" width="5.7109375" style="3" customWidth="1"/>
    <col min="1545" max="1545" width="28.140625" style="3" customWidth="1"/>
    <col min="1546" max="1794" width="16" style="3"/>
    <col min="1795" max="1795" width="6" style="3" customWidth="1"/>
    <col min="1796" max="1796" width="26.7109375" style="3" customWidth="1"/>
    <col min="1797" max="1797" width="11.7109375" style="3" bestFit="1" customWidth="1"/>
    <col min="1798" max="1798" width="11.42578125" style="3" bestFit="1" customWidth="1"/>
    <col min="1799" max="1799" width="12.7109375" style="3" bestFit="1" customWidth="1"/>
    <col min="1800" max="1800" width="5.7109375" style="3" customWidth="1"/>
    <col min="1801" max="1801" width="28.140625" style="3" customWidth="1"/>
    <col min="1802" max="2050" width="16" style="3"/>
    <col min="2051" max="2051" width="6" style="3" customWidth="1"/>
    <col min="2052" max="2052" width="26.7109375" style="3" customWidth="1"/>
    <col min="2053" max="2053" width="11.7109375" style="3" bestFit="1" customWidth="1"/>
    <col min="2054" max="2054" width="11.42578125" style="3" bestFit="1" customWidth="1"/>
    <col min="2055" max="2055" width="12.7109375" style="3" bestFit="1" customWidth="1"/>
    <col min="2056" max="2056" width="5.7109375" style="3" customWidth="1"/>
    <col min="2057" max="2057" width="28.140625" style="3" customWidth="1"/>
    <col min="2058" max="2306" width="16" style="3"/>
    <col min="2307" max="2307" width="6" style="3" customWidth="1"/>
    <col min="2308" max="2308" width="26.7109375" style="3" customWidth="1"/>
    <col min="2309" max="2309" width="11.7109375" style="3" bestFit="1" customWidth="1"/>
    <col min="2310" max="2310" width="11.42578125" style="3" bestFit="1" customWidth="1"/>
    <col min="2311" max="2311" width="12.7109375" style="3" bestFit="1" customWidth="1"/>
    <col min="2312" max="2312" width="5.7109375" style="3" customWidth="1"/>
    <col min="2313" max="2313" width="28.140625" style="3" customWidth="1"/>
    <col min="2314" max="2562" width="16" style="3"/>
    <col min="2563" max="2563" width="6" style="3" customWidth="1"/>
    <col min="2564" max="2564" width="26.7109375" style="3" customWidth="1"/>
    <col min="2565" max="2565" width="11.7109375" style="3" bestFit="1" customWidth="1"/>
    <col min="2566" max="2566" width="11.42578125" style="3" bestFit="1" customWidth="1"/>
    <col min="2567" max="2567" width="12.7109375" style="3" bestFit="1" customWidth="1"/>
    <col min="2568" max="2568" width="5.7109375" style="3" customWidth="1"/>
    <col min="2569" max="2569" width="28.140625" style="3" customWidth="1"/>
    <col min="2570" max="2818" width="16" style="3"/>
    <col min="2819" max="2819" width="6" style="3" customWidth="1"/>
    <col min="2820" max="2820" width="26.7109375" style="3" customWidth="1"/>
    <col min="2821" max="2821" width="11.7109375" style="3" bestFit="1" customWidth="1"/>
    <col min="2822" max="2822" width="11.42578125" style="3" bestFit="1" customWidth="1"/>
    <col min="2823" max="2823" width="12.7109375" style="3" bestFit="1" customWidth="1"/>
    <col min="2824" max="2824" width="5.7109375" style="3" customWidth="1"/>
    <col min="2825" max="2825" width="28.140625" style="3" customWidth="1"/>
    <col min="2826" max="3074" width="16" style="3"/>
    <col min="3075" max="3075" width="6" style="3" customWidth="1"/>
    <col min="3076" max="3076" width="26.7109375" style="3" customWidth="1"/>
    <col min="3077" max="3077" width="11.7109375" style="3" bestFit="1" customWidth="1"/>
    <col min="3078" max="3078" width="11.42578125" style="3" bestFit="1" customWidth="1"/>
    <col min="3079" max="3079" width="12.7109375" style="3" bestFit="1" customWidth="1"/>
    <col min="3080" max="3080" width="5.7109375" style="3" customWidth="1"/>
    <col min="3081" max="3081" width="28.140625" style="3" customWidth="1"/>
    <col min="3082" max="3330" width="16" style="3"/>
    <col min="3331" max="3331" width="6" style="3" customWidth="1"/>
    <col min="3332" max="3332" width="26.7109375" style="3" customWidth="1"/>
    <col min="3333" max="3333" width="11.7109375" style="3" bestFit="1" customWidth="1"/>
    <col min="3334" max="3334" width="11.42578125" style="3" bestFit="1" customWidth="1"/>
    <col min="3335" max="3335" width="12.7109375" style="3" bestFit="1" customWidth="1"/>
    <col min="3336" max="3336" width="5.7109375" style="3" customWidth="1"/>
    <col min="3337" max="3337" width="28.140625" style="3" customWidth="1"/>
    <col min="3338" max="3586" width="16" style="3"/>
    <col min="3587" max="3587" width="6" style="3" customWidth="1"/>
    <col min="3588" max="3588" width="26.7109375" style="3" customWidth="1"/>
    <col min="3589" max="3589" width="11.7109375" style="3" bestFit="1" customWidth="1"/>
    <col min="3590" max="3590" width="11.42578125" style="3" bestFit="1" customWidth="1"/>
    <col min="3591" max="3591" width="12.7109375" style="3" bestFit="1" customWidth="1"/>
    <col min="3592" max="3592" width="5.7109375" style="3" customWidth="1"/>
    <col min="3593" max="3593" width="28.140625" style="3" customWidth="1"/>
    <col min="3594" max="3842" width="16" style="3"/>
    <col min="3843" max="3843" width="6" style="3" customWidth="1"/>
    <col min="3844" max="3844" width="26.7109375" style="3" customWidth="1"/>
    <col min="3845" max="3845" width="11.7109375" style="3" bestFit="1" customWidth="1"/>
    <col min="3846" max="3846" width="11.42578125" style="3" bestFit="1" customWidth="1"/>
    <col min="3847" max="3847" width="12.7109375" style="3" bestFit="1" customWidth="1"/>
    <col min="3848" max="3848" width="5.7109375" style="3" customWidth="1"/>
    <col min="3849" max="3849" width="28.140625" style="3" customWidth="1"/>
    <col min="3850" max="4098" width="16" style="3"/>
    <col min="4099" max="4099" width="6" style="3" customWidth="1"/>
    <col min="4100" max="4100" width="26.7109375" style="3" customWidth="1"/>
    <col min="4101" max="4101" width="11.7109375" style="3" bestFit="1" customWidth="1"/>
    <col min="4102" max="4102" width="11.42578125" style="3" bestFit="1" customWidth="1"/>
    <col min="4103" max="4103" width="12.7109375" style="3" bestFit="1" customWidth="1"/>
    <col min="4104" max="4104" width="5.7109375" style="3" customWidth="1"/>
    <col min="4105" max="4105" width="28.140625" style="3" customWidth="1"/>
    <col min="4106" max="4354" width="16" style="3"/>
    <col min="4355" max="4355" width="6" style="3" customWidth="1"/>
    <col min="4356" max="4356" width="26.7109375" style="3" customWidth="1"/>
    <col min="4357" max="4357" width="11.7109375" style="3" bestFit="1" customWidth="1"/>
    <col min="4358" max="4358" width="11.42578125" style="3" bestFit="1" customWidth="1"/>
    <col min="4359" max="4359" width="12.7109375" style="3" bestFit="1" customWidth="1"/>
    <col min="4360" max="4360" width="5.7109375" style="3" customWidth="1"/>
    <col min="4361" max="4361" width="28.140625" style="3" customWidth="1"/>
    <col min="4362" max="4610" width="16" style="3"/>
    <col min="4611" max="4611" width="6" style="3" customWidth="1"/>
    <col min="4612" max="4612" width="26.7109375" style="3" customWidth="1"/>
    <col min="4613" max="4613" width="11.7109375" style="3" bestFit="1" customWidth="1"/>
    <col min="4614" max="4614" width="11.42578125" style="3" bestFit="1" customWidth="1"/>
    <col min="4615" max="4615" width="12.7109375" style="3" bestFit="1" customWidth="1"/>
    <col min="4616" max="4616" width="5.7109375" style="3" customWidth="1"/>
    <col min="4617" max="4617" width="28.140625" style="3" customWidth="1"/>
    <col min="4618" max="4866" width="16" style="3"/>
    <col min="4867" max="4867" width="6" style="3" customWidth="1"/>
    <col min="4868" max="4868" width="26.7109375" style="3" customWidth="1"/>
    <col min="4869" max="4869" width="11.7109375" style="3" bestFit="1" customWidth="1"/>
    <col min="4870" max="4870" width="11.42578125" style="3" bestFit="1" customWidth="1"/>
    <col min="4871" max="4871" width="12.7109375" style="3" bestFit="1" customWidth="1"/>
    <col min="4872" max="4872" width="5.7109375" style="3" customWidth="1"/>
    <col min="4873" max="4873" width="28.140625" style="3" customWidth="1"/>
    <col min="4874" max="5122" width="16" style="3"/>
    <col min="5123" max="5123" width="6" style="3" customWidth="1"/>
    <col min="5124" max="5124" width="26.7109375" style="3" customWidth="1"/>
    <col min="5125" max="5125" width="11.7109375" style="3" bestFit="1" customWidth="1"/>
    <col min="5126" max="5126" width="11.42578125" style="3" bestFit="1" customWidth="1"/>
    <col min="5127" max="5127" width="12.7109375" style="3" bestFit="1" customWidth="1"/>
    <col min="5128" max="5128" width="5.7109375" style="3" customWidth="1"/>
    <col min="5129" max="5129" width="28.140625" style="3" customWidth="1"/>
    <col min="5130" max="5378" width="16" style="3"/>
    <col min="5379" max="5379" width="6" style="3" customWidth="1"/>
    <col min="5380" max="5380" width="26.7109375" style="3" customWidth="1"/>
    <col min="5381" max="5381" width="11.7109375" style="3" bestFit="1" customWidth="1"/>
    <col min="5382" max="5382" width="11.42578125" style="3" bestFit="1" customWidth="1"/>
    <col min="5383" max="5383" width="12.7109375" style="3" bestFit="1" customWidth="1"/>
    <col min="5384" max="5384" width="5.7109375" style="3" customWidth="1"/>
    <col min="5385" max="5385" width="28.140625" style="3" customWidth="1"/>
    <col min="5386" max="5634" width="16" style="3"/>
    <col min="5635" max="5635" width="6" style="3" customWidth="1"/>
    <col min="5636" max="5636" width="26.7109375" style="3" customWidth="1"/>
    <col min="5637" max="5637" width="11.7109375" style="3" bestFit="1" customWidth="1"/>
    <col min="5638" max="5638" width="11.42578125" style="3" bestFit="1" customWidth="1"/>
    <col min="5639" max="5639" width="12.7109375" style="3" bestFit="1" customWidth="1"/>
    <col min="5640" max="5640" width="5.7109375" style="3" customWidth="1"/>
    <col min="5641" max="5641" width="28.140625" style="3" customWidth="1"/>
    <col min="5642" max="5890" width="16" style="3"/>
    <col min="5891" max="5891" width="6" style="3" customWidth="1"/>
    <col min="5892" max="5892" width="26.7109375" style="3" customWidth="1"/>
    <col min="5893" max="5893" width="11.7109375" style="3" bestFit="1" customWidth="1"/>
    <col min="5894" max="5894" width="11.42578125" style="3" bestFit="1" customWidth="1"/>
    <col min="5895" max="5895" width="12.7109375" style="3" bestFit="1" customWidth="1"/>
    <col min="5896" max="5896" width="5.7109375" style="3" customWidth="1"/>
    <col min="5897" max="5897" width="28.140625" style="3" customWidth="1"/>
    <col min="5898" max="6146" width="16" style="3"/>
    <col min="6147" max="6147" width="6" style="3" customWidth="1"/>
    <col min="6148" max="6148" width="26.7109375" style="3" customWidth="1"/>
    <col min="6149" max="6149" width="11.7109375" style="3" bestFit="1" customWidth="1"/>
    <col min="6150" max="6150" width="11.42578125" style="3" bestFit="1" customWidth="1"/>
    <col min="6151" max="6151" width="12.7109375" style="3" bestFit="1" customWidth="1"/>
    <col min="6152" max="6152" width="5.7109375" style="3" customWidth="1"/>
    <col min="6153" max="6153" width="28.140625" style="3" customWidth="1"/>
    <col min="6154" max="6402" width="16" style="3"/>
    <col min="6403" max="6403" width="6" style="3" customWidth="1"/>
    <col min="6404" max="6404" width="26.7109375" style="3" customWidth="1"/>
    <col min="6405" max="6405" width="11.7109375" style="3" bestFit="1" customWidth="1"/>
    <col min="6406" max="6406" width="11.42578125" style="3" bestFit="1" customWidth="1"/>
    <col min="6407" max="6407" width="12.7109375" style="3" bestFit="1" customWidth="1"/>
    <col min="6408" max="6408" width="5.7109375" style="3" customWidth="1"/>
    <col min="6409" max="6409" width="28.140625" style="3" customWidth="1"/>
    <col min="6410" max="6658" width="16" style="3"/>
    <col min="6659" max="6659" width="6" style="3" customWidth="1"/>
    <col min="6660" max="6660" width="26.7109375" style="3" customWidth="1"/>
    <col min="6661" max="6661" width="11.7109375" style="3" bestFit="1" customWidth="1"/>
    <col min="6662" max="6662" width="11.42578125" style="3" bestFit="1" customWidth="1"/>
    <col min="6663" max="6663" width="12.7109375" style="3" bestFit="1" customWidth="1"/>
    <col min="6664" max="6664" width="5.7109375" style="3" customWidth="1"/>
    <col min="6665" max="6665" width="28.140625" style="3" customWidth="1"/>
    <col min="6666" max="6914" width="16" style="3"/>
    <col min="6915" max="6915" width="6" style="3" customWidth="1"/>
    <col min="6916" max="6916" width="26.7109375" style="3" customWidth="1"/>
    <col min="6917" max="6917" width="11.7109375" style="3" bestFit="1" customWidth="1"/>
    <col min="6918" max="6918" width="11.42578125" style="3" bestFit="1" customWidth="1"/>
    <col min="6919" max="6919" width="12.7109375" style="3" bestFit="1" customWidth="1"/>
    <col min="6920" max="6920" width="5.7109375" style="3" customWidth="1"/>
    <col min="6921" max="6921" width="28.140625" style="3" customWidth="1"/>
    <col min="6922" max="7170" width="16" style="3"/>
    <col min="7171" max="7171" width="6" style="3" customWidth="1"/>
    <col min="7172" max="7172" width="26.7109375" style="3" customWidth="1"/>
    <col min="7173" max="7173" width="11.7109375" style="3" bestFit="1" customWidth="1"/>
    <col min="7174" max="7174" width="11.42578125" style="3" bestFit="1" customWidth="1"/>
    <col min="7175" max="7175" width="12.7109375" style="3" bestFit="1" customWidth="1"/>
    <col min="7176" max="7176" width="5.7109375" style="3" customWidth="1"/>
    <col min="7177" max="7177" width="28.140625" style="3" customWidth="1"/>
    <col min="7178" max="7426" width="16" style="3"/>
    <col min="7427" max="7427" width="6" style="3" customWidth="1"/>
    <col min="7428" max="7428" width="26.7109375" style="3" customWidth="1"/>
    <col min="7429" max="7429" width="11.7109375" style="3" bestFit="1" customWidth="1"/>
    <col min="7430" max="7430" width="11.42578125" style="3" bestFit="1" customWidth="1"/>
    <col min="7431" max="7431" width="12.7109375" style="3" bestFit="1" customWidth="1"/>
    <col min="7432" max="7432" width="5.7109375" style="3" customWidth="1"/>
    <col min="7433" max="7433" width="28.140625" style="3" customWidth="1"/>
    <col min="7434" max="7682" width="16" style="3"/>
    <col min="7683" max="7683" width="6" style="3" customWidth="1"/>
    <col min="7684" max="7684" width="26.7109375" style="3" customWidth="1"/>
    <col min="7685" max="7685" width="11.7109375" style="3" bestFit="1" customWidth="1"/>
    <col min="7686" max="7686" width="11.42578125" style="3" bestFit="1" customWidth="1"/>
    <col min="7687" max="7687" width="12.7109375" style="3" bestFit="1" customWidth="1"/>
    <col min="7688" max="7688" width="5.7109375" style="3" customWidth="1"/>
    <col min="7689" max="7689" width="28.140625" style="3" customWidth="1"/>
    <col min="7690" max="7938" width="16" style="3"/>
    <col min="7939" max="7939" width="6" style="3" customWidth="1"/>
    <col min="7940" max="7940" width="26.7109375" style="3" customWidth="1"/>
    <col min="7941" max="7941" width="11.7109375" style="3" bestFit="1" customWidth="1"/>
    <col min="7942" max="7942" width="11.42578125" style="3" bestFit="1" customWidth="1"/>
    <col min="7943" max="7943" width="12.7109375" style="3" bestFit="1" customWidth="1"/>
    <col min="7944" max="7944" width="5.7109375" style="3" customWidth="1"/>
    <col min="7945" max="7945" width="28.140625" style="3" customWidth="1"/>
    <col min="7946" max="8194" width="16" style="3"/>
    <col min="8195" max="8195" width="6" style="3" customWidth="1"/>
    <col min="8196" max="8196" width="26.7109375" style="3" customWidth="1"/>
    <col min="8197" max="8197" width="11.7109375" style="3" bestFit="1" customWidth="1"/>
    <col min="8198" max="8198" width="11.42578125" style="3" bestFit="1" customWidth="1"/>
    <col min="8199" max="8199" width="12.7109375" style="3" bestFit="1" customWidth="1"/>
    <col min="8200" max="8200" width="5.7109375" style="3" customWidth="1"/>
    <col min="8201" max="8201" width="28.140625" style="3" customWidth="1"/>
    <col min="8202" max="8450" width="16" style="3"/>
    <col min="8451" max="8451" width="6" style="3" customWidth="1"/>
    <col min="8452" max="8452" width="26.7109375" style="3" customWidth="1"/>
    <col min="8453" max="8453" width="11.7109375" style="3" bestFit="1" customWidth="1"/>
    <col min="8454" max="8454" width="11.42578125" style="3" bestFit="1" customWidth="1"/>
    <col min="8455" max="8455" width="12.7109375" style="3" bestFit="1" customWidth="1"/>
    <col min="8456" max="8456" width="5.7109375" style="3" customWidth="1"/>
    <col min="8457" max="8457" width="28.140625" style="3" customWidth="1"/>
    <col min="8458" max="8706" width="16" style="3"/>
    <col min="8707" max="8707" width="6" style="3" customWidth="1"/>
    <col min="8708" max="8708" width="26.7109375" style="3" customWidth="1"/>
    <col min="8709" max="8709" width="11.7109375" style="3" bestFit="1" customWidth="1"/>
    <col min="8710" max="8710" width="11.42578125" style="3" bestFit="1" customWidth="1"/>
    <col min="8711" max="8711" width="12.7109375" style="3" bestFit="1" customWidth="1"/>
    <col min="8712" max="8712" width="5.7109375" style="3" customWidth="1"/>
    <col min="8713" max="8713" width="28.140625" style="3" customWidth="1"/>
    <col min="8714" max="8962" width="16" style="3"/>
    <col min="8963" max="8963" width="6" style="3" customWidth="1"/>
    <col min="8964" max="8964" width="26.7109375" style="3" customWidth="1"/>
    <col min="8965" max="8965" width="11.7109375" style="3" bestFit="1" customWidth="1"/>
    <col min="8966" max="8966" width="11.42578125" style="3" bestFit="1" customWidth="1"/>
    <col min="8967" max="8967" width="12.7109375" style="3" bestFit="1" customWidth="1"/>
    <col min="8968" max="8968" width="5.7109375" style="3" customWidth="1"/>
    <col min="8969" max="8969" width="28.140625" style="3" customWidth="1"/>
    <col min="8970" max="9218" width="16" style="3"/>
    <col min="9219" max="9219" width="6" style="3" customWidth="1"/>
    <col min="9220" max="9220" width="26.7109375" style="3" customWidth="1"/>
    <col min="9221" max="9221" width="11.7109375" style="3" bestFit="1" customWidth="1"/>
    <col min="9222" max="9222" width="11.42578125" style="3" bestFit="1" customWidth="1"/>
    <col min="9223" max="9223" width="12.7109375" style="3" bestFit="1" customWidth="1"/>
    <col min="9224" max="9224" width="5.7109375" style="3" customWidth="1"/>
    <col min="9225" max="9225" width="28.140625" style="3" customWidth="1"/>
    <col min="9226" max="9474" width="16" style="3"/>
    <col min="9475" max="9475" width="6" style="3" customWidth="1"/>
    <col min="9476" max="9476" width="26.7109375" style="3" customWidth="1"/>
    <col min="9477" max="9477" width="11.7109375" style="3" bestFit="1" customWidth="1"/>
    <col min="9478" max="9478" width="11.42578125" style="3" bestFit="1" customWidth="1"/>
    <col min="9479" max="9479" width="12.7109375" style="3" bestFit="1" customWidth="1"/>
    <col min="9480" max="9480" width="5.7109375" style="3" customWidth="1"/>
    <col min="9481" max="9481" width="28.140625" style="3" customWidth="1"/>
    <col min="9482" max="9730" width="16" style="3"/>
    <col min="9731" max="9731" width="6" style="3" customWidth="1"/>
    <col min="9732" max="9732" width="26.7109375" style="3" customWidth="1"/>
    <col min="9733" max="9733" width="11.7109375" style="3" bestFit="1" customWidth="1"/>
    <col min="9734" max="9734" width="11.42578125" style="3" bestFit="1" customWidth="1"/>
    <col min="9735" max="9735" width="12.7109375" style="3" bestFit="1" customWidth="1"/>
    <col min="9736" max="9736" width="5.7109375" style="3" customWidth="1"/>
    <col min="9737" max="9737" width="28.140625" style="3" customWidth="1"/>
    <col min="9738" max="9986" width="16" style="3"/>
    <col min="9987" max="9987" width="6" style="3" customWidth="1"/>
    <col min="9988" max="9988" width="26.7109375" style="3" customWidth="1"/>
    <col min="9989" max="9989" width="11.7109375" style="3" bestFit="1" customWidth="1"/>
    <col min="9990" max="9990" width="11.42578125" style="3" bestFit="1" customWidth="1"/>
    <col min="9991" max="9991" width="12.7109375" style="3" bestFit="1" customWidth="1"/>
    <col min="9992" max="9992" width="5.7109375" style="3" customWidth="1"/>
    <col min="9993" max="9993" width="28.140625" style="3" customWidth="1"/>
    <col min="9994" max="10242" width="16" style="3"/>
    <col min="10243" max="10243" width="6" style="3" customWidth="1"/>
    <col min="10244" max="10244" width="26.7109375" style="3" customWidth="1"/>
    <col min="10245" max="10245" width="11.7109375" style="3" bestFit="1" customWidth="1"/>
    <col min="10246" max="10246" width="11.42578125" style="3" bestFit="1" customWidth="1"/>
    <col min="10247" max="10247" width="12.7109375" style="3" bestFit="1" customWidth="1"/>
    <col min="10248" max="10248" width="5.7109375" style="3" customWidth="1"/>
    <col min="10249" max="10249" width="28.140625" style="3" customWidth="1"/>
    <col min="10250" max="10498" width="16" style="3"/>
    <col min="10499" max="10499" width="6" style="3" customWidth="1"/>
    <col min="10500" max="10500" width="26.7109375" style="3" customWidth="1"/>
    <col min="10501" max="10501" width="11.7109375" style="3" bestFit="1" customWidth="1"/>
    <col min="10502" max="10502" width="11.42578125" style="3" bestFit="1" customWidth="1"/>
    <col min="10503" max="10503" width="12.7109375" style="3" bestFit="1" customWidth="1"/>
    <col min="10504" max="10504" width="5.7109375" style="3" customWidth="1"/>
    <col min="10505" max="10505" width="28.140625" style="3" customWidth="1"/>
    <col min="10506" max="10754" width="16" style="3"/>
    <col min="10755" max="10755" width="6" style="3" customWidth="1"/>
    <col min="10756" max="10756" width="26.7109375" style="3" customWidth="1"/>
    <col min="10757" max="10757" width="11.7109375" style="3" bestFit="1" customWidth="1"/>
    <col min="10758" max="10758" width="11.42578125" style="3" bestFit="1" customWidth="1"/>
    <col min="10759" max="10759" width="12.7109375" style="3" bestFit="1" customWidth="1"/>
    <col min="10760" max="10760" width="5.7109375" style="3" customWidth="1"/>
    <col min="10761" max="10761" width="28.140625" style="3" customWidth="1"/>
    <col min="10762" max="11010" width="16" style="3"/>
    <col min="11011" max="11011" width="6" style="3" customWidth="1"/>
    <col min="11012" max="11012" width="26.7109375" style="3" customWidth="1"/>
    <col min="11013" max="11013" width="11.7109375" style="3" bestFit="1" customWidth="1"/>
    <col min="11014" max="11014" width="11.42578125" style="3" bestFit="1" customWidth="1"/>
    <col min="11015" max="11015" width="12.7109375" style="3" bestFit="1" customWidth="1"/>
    <col min="11016" max="11016" width="5.7109375" style="3" customWidth="1"/>
    <col min="11017" max="11017" width="28.140625" style="3" customWidth="1"/>
    <col min="11018" max="11266" width="16" style="3"/>
    <col min="11267" max="11267" width="6" style="3" customWidth="1"/>
    <col min="11268" max="11268" width="26.7109375" style="3" customWidth="1"/>
    <col min="11269" max="11269" width="11.7109375" style="3" bestFit="1" customWidth="1"/>
    <col min="11270" max="11270" width="11.42578125" style="3" bestFit="1" customWidth="1"/>
    <col min="11271" max="11271" width="12.7109375" style="3" bestFit="1" customWidth="1"/>
    <col min="11272" max="11272" width="5.7109375" style="3" customWidth="1"/>
    <col min="11273" max="11273" width="28.140625" style="3" customWidth="1"/>
    <col min="11274" max="11522" width="16" style="3"/>
    <col min="11523" max="11523" width="6" style="3" customWidth="1"/>
    <col min="11524" max="11524" width="26.7109375" style="3" customWidth="1"/>
    <col min="11525" max="11525" width="11.7109375" style="3" bestFit="1" customWidth="1"/>
    <col min="11526" max="11526" width="11.42578125" style="3" bestFit="1" customWidth="1"/>
    <col min="11527" max="11527" width="12.7109375" style="3" bestFit="1" customWidth="1"/>
    <col min="11528" max="11528" width="5.7109375" style="3" customWidth="1"/>
    <col min="11529" max="11529" width="28.140625" style="3" customWidth="1"/>
    <col min="11530" max="11778" width="16" style="3"/>
    <col min="11779" max="11779" width="6" style="3" customWidth="1"/>
    <col min="11780" max="11780" width="26.7109375" style="3" customWidth="1"/>
    <col min="11781" max="11781" width="11.7109375" style="3" bestFit="1" customWidth="1"/>
    <col min="11782" max="11782" width="11.42578125" style="3" bestFit="1" customWidth="1"/>
    <col min="11783" max="11783" width="12.7109375" style="3" bestFit="1" customWidth="1"/>
    <col min="11784" max="11784" width="5.7109375" style="3" customWidth="1"/>
    <col min="11785" max="11785" width="28.140625" style="3" customWidth="1"/>
    <col min="11786" max="12034" width="16" style="3"/>
    <col min="12035" max="12035" width="6" style="3" customWidth="1"/>
    <col min="12036" max="12036" width="26.7109375" style="3" customWidth="1"/>
    <col min="12037" max="12037" width="11.7109375" style="3" bestFit="1" customWidth="1"/>
    <col min="12038" max="12038" width="11.42578125" style="3" bestFit="1" customWidth="1"/>
    <col min="12039" max="12039" width="12.7109375" style="3" bestFit="1" customWidth="1"/>
    <col min="12040" max="12040" width="5.7109375" style="3" customWidth="1"/>
    <col min="12041" max="12041" width="28.140625" style="3" customWidth="1"/>
    <col min="12042" max="12290" width="16" style="3"/>
    <col min="12291" max="12291" width="6" style="3" customWidth="1"/>
    <col min="12292" max="12292" width="26.7109375" style="3" customWidth="1"/>
    <col min="12293" max="12293" width="11.7109375" style="3" bestFit="1" customWidth="1"/>
    <col min="12294" max="12294" width="11.42578125" style="3" bestFit="1" customWidth="1"/>
    <col min="12295" max="12295" width="12.7109375" style="3" bestFit="1" customWidth="1"/>
    <col min="12296" max="12296" width="5.7109375" style="3" customWidth="1"/>
    <col min="12297" max="12297" width="28.140625" style="3" customWidth="1"/>
    <col min="12298" max="12546" width="16" style="3"/>
    <col min="12547" max="12547" width="6" style="3" customWidth="1"/>
    <col min="12548" max="12548" width="26.7109375" style="3" customWidth="1"/>
    <col min="12549" max="12549" width="11.7109375" style="3" bestFit="1" customWidth="1"/>
    <col min="12550" max="12550" width="11.42578125" style="3" bestFit="1" customWidth="1"/>
    <col min="12551" max="12551" width="12.7109375" style="3" bestFit="1" customWidth="1"/>
    <col min="12552" max="12552" width="5.7109375" style="3" customWidth="1"/>
    <col min="12553" max="12553" width="28.140625" style="3" customWidth="1"/>
    <col min="12554" max="12802" width="16" style="3"/>
    <col min="12803" max="12803" width="6" style="3" customWidth="1"/>
    <col min="12804" max="12804" width="26.7109375" style="3" customWidth="1"/>
    <col min="12805" max="12805" width="11.7109375" style="3" bestFit="1" customWidth="1"/>
    <col min="12806" max="12806" width="11.42578125" style="3" bestFit="1" customWidth="1"/>
    <col min="12807" max="12807" width="12.7109375" style="3" bestFit="1" customWidth="1"/>
    <col min="12808" max="12808" width="5.7109375" style="3" customWidth="1"/>
    <col min="12809" max="12809" width="28.140625" style="3" customWidth="1"/>
    <col min="12810" max="13058" width="16" style="3"/>
    <col min="13059" max="13059" width="6" style="3" customWidth="1"/>
    <col min="13060" max="13060" width="26.7109375" style="3" customWidth="1"/>
    <col min="13061" max="13061" width="11.7109375" style="3" bestFit="1" customWidth="1"/>
    <col min="13062" max="13062" width="11.42578125" style="3" bestFit="1" customWidth="1"/>
    <col min="13063" max="13063" width="12.7109375" style="3" bestFit="1" customWidth="1"/>
    <col min="13064" max="13064" width="5.7109375" style="3" customWidth="1"/>
    <col min="13065" max="13065" width="28.140625" style="3" customWidth="1"/>
    <col min="13066" max="13314" width="16" style="3"/>
    <col min="13315" max="13315" width="6" style="3" customWidth="1"/>
    <col min="13316" max="13316" width="26.7109375" style="3" customWidth="1"/>
    <col min="13317" max="13317" width="11.7109375" style="3" bestFit="1" customWidth="1"/>
    <col min="13318" max="13318" width="11.42578125" style="3" bestFit="1" customWidth="1"/>
    <col min="13319" max="13319" width="12.7109375" style="3" bestFit="1" customWidth="1"/>
    <col min="13320" max="13320" width="5.7109375" style="3" customWidth="1"/>
    <col min="13321" max="13321" width="28.140625" style="3" customWidth="1"/>
    <col min="13322" max="13570" width="16" style="3"/>
    <col min="13571" max="13571" width="6" style="3" customWidth="1"/>
    <col min="13572" max="13572" width="26.7109375" style="3" customWidth="1"/>
    <col min="13573" max="13573" width="11.7109375" style="3" bestFit="1" customWidth="1"/>
    <col min="13574" max="13574" width="11.42578125" style="3" bestFit="1" customWidth="1"/>
    <col min="13575" max="13575" width="12.7109375" style="3" bestFit="1" customWidth="1"/>
    <col min="13576" max="13576" width="5.7109375" style="3" customWidth="1"/>
    <col min="13577" max="13577" width="28.140625" style="3" customWidth="1"/>
    <col min="13578" max="13826" width="16" style="3"/>
    <col min="13827" max="13827" width="6" style="3" customWidth="1"/>
    <col min="13828" max="13828" width="26.7109375" style="3" customWidth="1"/>
    <col min="13829" max="13829" width="11.7109375" style="3" bestFit="1" customWidth="1"/>
    <col min="13830" max="13830" width="11.42578125" style="3" bestFit="1" customWidth="1"/>
    <col min="13831" max="13831" width="12.7109375" style="3" bestFit="1" customWidth="1"/>
    <col min="13832" max="13832" width="5.7109375" style="3" customWidth="1"/>
    <col min="13833" max="13833" width="28.140625" style="3" customWidth="1"/>
    <col min="13834" max="14082" width="16" style="3"/>
    <col min="14083" max="14083" width="6" style="3" customWidth="1"/>
    <col min="14084" max="14084" width="26.7109375" style="3" customWidth="1"/>
    <col min="14085" max="14085" width="11.7109375" style="3" bestFit="1" customWidth="1"/>
    <col min="14086" max="14086" width="11.42578125" style="3" bestFit="1" customWidth="1"/>
    <col min="14087" max="14087" width="12.7109375" style="3" bestFit="1" customWidth="1"/>
    <col min="14088" max="14088" width="5.7109375" style="3" customWidth="1"/>
    <col min="14089" max="14089" width="28.140625" style="3" customWidth="1"/>
    <col min="14090" max="14338" width="16" style="3"/>
    <col min="14339" max="14339" width="6" style="3" customWidth="1"/>
    <col min="14340" max="14340" width="26.7109375" style="3" customWidth="1"/>
    <col min="14341" max="14341" width="11.7109375" style="3" bestFit="1" customWidth="1"/>
    <col min="14342" max="14342" width="11.42578125" style="3" bestFit="1" customWidth="1"/>
    <col min="14343" max="14343" width="12.7109375" style="3" bestFit="1" customWidth="1"/>
    <col min="14344" max="14344" width="5.7109375" style="3" customWidth="1"/>
    <col min="14345" max="14345" width="28.140625" style="3" customWidth="1"/>
    <col min="14346" max="14594" width="16" style="3"/>
    <col min="14595" max="14595" width="6" style="3" customWidth="1"/>
    <col min="14596" max="14596" width="26.7109375" style="3" customWidth="1"/>
    <col min="14597" max="14597" width="11.7109375" style="3" bestFit="1" customWidth="1"/>
    <col min="14598" max="14598" width="11.42578125" style="3" bestFit="1" customWidth="1"/>
    <col min="14599" max="14599" width="12.7109375" style="3" bestFit="1" customWidth="1"/>
    <col min="14600" max="14600" width="5.7109375" style="3" customWidth="1"/>
    <col min="14601" max="14601" width="28.140625" style="3" customWidth="1"/>
    <col min="14602" max="14850" width="16" style="3"/>
    <col min="14851" max="14851" width="6" style="3" customWidth="1"/>
    <col min="14852" max="14852" width="26.7109375" style="3" customWidth="1"/>
    <col min="14853" max="14853" width="11.7109375" style="3" bestFit="1" customWidth="1"/>
    <col min="14854" max="14854" width="11.42578125" style="3" bestFit="1" customWidth="1"/>
    <col min="14855" max="14855" width="12.7109375" style="3" bestFit="1" customWidth="1"/>
    <col min="14856" max="14856" width="5.7109375" style="3" customWidth="1"/>
    <col min="14857" max="14857" width="28.140625" style="3" customWidth="1"/>
    <col min="14858" max="15106" width="16" style="3"/>
    <col min="15107" max="15107" width="6" style="3" customWidth="1"/>
    <col min="15108" max="15108" width="26.7109375" style="3" customWidth="1"/>
    <col min="15109" max="15109" width="11.7109375" style="3" bestFit="1" customWidth="1"/>
    <col min="15110" max="15110" width="11.42578125" style="3" bestFit="1" customWidth="1"/>
    <col min="15111" max="15111" width="12.7109375" style="3" bestFit="1" customWidth="1"/>
    <col min="15112" max="15112" width="5.7109375" style="3" customWidth="1"/>
    <col min="15113" max="15113" width="28.140625" style="3" customWidth="1"/>
    <col min="15114" max="15362" width="16" style="3"/>
    <col min="15363" max="15363" width="6" style="3" customWidth="1"/>
    <col min="15364" max="15364" width="26.7109375" style="3" customWidth="1"/>
    <col min="15365" max="15365" width="11.7109375" style="3" bestFit="1" customWidth="1"/>
    <col min="15366" max="15366" width="11.42578125" style="3" bestFit="1" customWidth="1"/>
    <col min="15367" max="15367" width="12.7109375" style="3" bestFit="1" customWidth="1"/>
    <col min="15368" max="15368" width="5.7109375" style="3" customWidth="1"/>
    <col min="15369" max="15369" width="28.140625" style="3" customWidth="1"/>
    <col min="15370" max="15618" width="16" style="3"/>
    <col min="15619" max="15619" width="6" style="3" customWidth="1"/>
    <col min="15620" max="15620" width="26.7109375" style="3" customWidth="1"/>
    <col min="15621" max="15621" width="11.7109375" style="3" bestFit="1" customWidth="1"/>
    <col min="15622" max="15622" width="11.42578125" style="3" bestFit="1" customWidth="1"/>
    <col min="15623" max="15623" width="12.7109375" style="3" bestFit="1" customWidth="1"/>
    <col min="15624" max="15624" width="5.7109375" style="3" customWidth="1"/>
    <col min="15625" max="15625" width="28.140625" style="3" customWidth="1"/>
    <col min="15626" max="15874" width="16" style="3"/>
    <col min="15875" max="15875" width="6" style="3" customWidth="1"/>
    <col min="15876" max="15876" width="26.7109375" style="3" customWidth="1"/>
    <col min="15877" max="15877" width="11.7109375" style="3" bestFit="1" customWidth="1"/>
    <col min="15878" max="15878" width="11.42578125" style="3" bestFit="1" customWidth="1"/>
    <col min="15879" max="15879" width="12.7109375" style="3" bestFit="1" customWidth="1"/>
    <col min="15880" max="15880" width="5.7109375" style="3" customWidth="1"/>
    <col min="15881" max="15881" width="28.140625" style="3" customWidth="1"/>
    <col min="15882" max="16130" width="16" style="3"/>
    <col min="16131" max="16131" width="6" style="3" customWidth="1"/>
    <col min="16132" max="16132" width="26.7109375" style="3" customWidth="1"/>
    <col min="16133" max="16133" width="11.7109375" style="3" bestFit="1" customWidth="1"/>
    <col min="16134" max="16134" width="11.42578125" style="3" bestFit="1" customWidth="1"/>
    <col min="16135" max="16135" width="12.7109375" style="3" bestFit="1" customWidth="1"/>
    <col min="16136" max="16136" width="5.7109375" style="3" customWidth="1"/>
    <col min="16137" max="16137" width="28.140625" style="3" customWidth="1"/>
    <col min="16138" max="16384" width="16" style="3"/>
  </cols>
  <sheetData>
    <row r="1" spans="1:11" x14ac:dyDescent="0.2">
      <c r="A1" s="732"/>
      <c r="B1" s="732"/>
      <c r="C1" s="732"/>
      <c r="D1" s="732"/>
      <c r="E1" s="732"/>
      <c r="F1" s="732"/>
      <c r="G1" s="732"/>
      <c r="H1" s="732"/>
      <c r="I1" s="732"/>
      <c r="J1" s="732"/>
      <c r="K1" s="732"/>
    </row>
    <row r="2" spans="1:11" x14ac:dyDescent="0.2">
      <c r="A2" s="349"/>
      <c r="B2" s="349"/>
      <c r="C2" s="349"/>
      <c r="D2" s="349"/>
      <c r="E2" s="349"/>
      <c r="F2" s="349"/>
      <c r="G2" s="349"/>
      <c r="H2" s="349"/>
      <c r="I2" s="349"/>
      <c r="J2" s="349"/>
      <c r="K2" s="349"/>
    </row>
    <row r="3" spans="1:11" x14ac:dyDescent="0.2">
      <c r="A3" s="350" t="s">
        <v>16</v>
      </c>
      <c r="B3" s="351"/>
      <c r="C3" s="351"/>
      <c r="D3" s="351"/>
      <c r="E3" s="351"/>
      <c r="F3" s="351"/>
      <c r="G3" s="351"/>
      <c r="H3" s="351"/>
      <c r="I3" s="351"/>
      <c r="J3" s="351"/>
      <c r="K3" s="351"/>
    </row>
    <row r="4" spans="1:11" x14ac:dyDescent="0.2">
      <c r="A4" s="352" t="s">
        <v>19</v>
      </c>
      <c r="B4" s="352"/>
      <c r="C4" s="352" t="s">
        <v>18</v>
      </c>
      <c r="D4" s="353"/>
      <c r="E4" s="352"/>
      <c r="F4" s="352"/>
      <c r="G4" s="352"/>
      <c r="H4" s="352"/>
      <c r="I4" s="351"/>
      <c r="J4" s="351"/>
      <c r="K4" s="351"/>
    </row>
    <row r="5" spans="1:11" x14ac:dyDescent="0.2">
      <c r="A5" s="352" t="s">
        <v>82</v>
      </c>
      <c r="B5" s="352"/>
      <c r="C5" s="352" t="s">
        <v>100</v>
      </c>
      <c r="D5" s="352"/>
      <c r="E5" s="352"/>
      <c r="F5" s="352"/>
      <c r="G5" s="352"/>
      <c r="H5" s="352"/>
      <c r="I5" s="351"/>
      <c r="J5" s="351"/>
      <c r="K5" s="351"/>
    </row>
    <row r="6" spans="1:11" x14ac:dyDescent="0.2">
      <c r="A6" s="354"/>
      <c r="B6" s="352"/>
      <c r="C6" s="530">
        <v>2022</v>
      </c>
      <c r="D6" s="352"/>
      <c r="E6" s="352"/>
      <c r="F6" s="352"/>
      <c r="G6" s="352"/>
      <c r="H6" s="352"/>
      <c r="I6" s="733" t="s">
        <v>20</v>
      </c>
      <c r="J6" s="734"/>
      <c r="K6" s="735"/>
    </row>
    <row r="7" spans="1:11" x14ac:dyDescent="0.2">
      <c r="A7" s="354"/>
      <c r="B7" s="352"/>
      <c r="C7" s="352"/>
      <c r="D7" s="352"/>
      <c r="E7" s="352"/>
      <c r="F7" s="352"/>
      <c r="G7" s="352"/>
      <c r="H7" s="352"/>
      <c r="I7" s="355" t="s">
        <v>21</v>
      </c>
      <c r="J7" s="736" t="s">
        <v>31</v>
      </c>
      <c r="K7" s="737"/>
    </row>
    <row r="8" spans="1:11" ht="12.75" customHeight="1" x14ac:dyDescent="0.2">
      <c r="A8" s="352"/>
      <c r="B8" s="352"/>
      <c r="C8" s="352"/>
      <c r="D8" s="352"/>
      <c r="E8" s="352"/>
      <c r="F8" s="352"/>
      <c r="G8" s="352"/>
      <c r="H8" s="351"/>
      <c r="I8" s="355" t="s">
        <v>22</v>
      </c>
      <c r="J8" s="738" t="s">
        <v>46</v>
      </c>
      <c r="K8" s="739"/>
    </row>
    <row r="9" spans="1:11" ht="12.75" customHeight="1" x14ac:dyDescent="0.2">
      <c r="A9" s="730" t="s">
        <v>23</v>
      </c>
      <c r="B9" s="730"/>
      <c r="C9" s="730"/>
      <c r="D9" s="730"/>
      <c r="E9" s="730"/>
      <c r="F9" s="730"/>
      <c r="G9" s="730"/>
      <c r="H9" s="730"/>
      <c r="I9" s="356" t="s">
        <v>24</v>
      </c>
      <c r="J9" s="740" t="s">
        <v>33</v>
      </c>
      <c r="K9" s="741"/>
    </row>
    <row r="10" spans="1:11" ht="15.75" customHeight="1" thickBot="1" x14ac:dyDescent="0.25">
      <c r="A10" s="730" t="s">
        <v>30</v>
      </c>
      <c r="B10" s="730"/>
      <c r="C10" s="730"/>
      <c r="D10" s="730"/>
      <c r="E10" s="730"/>
      <c r="F10" s="702"/>
      <c r="G10" s="357"/>
      <c r="H10" s="352"/>
      <c r="I10" s="351"/>
      <c r="J10" s="351"/>
      <c r="K10" s="351"/>
    </row>
    <row r="11" spans="1:11" ht="12.75" customHeight="1" thickBot="1" x14ac:dyDescent="0.25">
      <c r="A11" s="731" t="s">
        <v>25</v>
      </c>
      <c r="B11" s="728"/>
      <c r="C11" s="728"/>
      <c r="D11" s="728"/>
      <c r="E11" s="729"/>
      <c r="F11" s="702" t="s">
        <v>343</v>
      </c>
      <c r="G11" s="727" t="s">
        <v>20</v>
      </c>
      <c r="H11" s="728"/>
      <c r="I11" s="728"/>
      <c r="J11" s="728"/>
      <c r="K11" s="729"/>
    </row>
    <row r="12" spans="1:11" x14ac:dyDescent="0.2">
      <c r="A12" s="358"/>
      <c r="B12" s="359"/>
      <c r="C12" s="359"/>
      <c r="D12" s="359"/>
      <c r="E12" s="360"/>
      <c r="F12" s="703"/>
      <c r="G12" s="712"/>
      <c r="H12" s="706" t="s">
        <v>15</v>
      </c>
      <c r="I12" s="359" t="s">
        <v>15</v>
      </c>
      <c r="J12" s="359" t="s">
        <v>15</v>
      </c>
      <c r="K12" s="360" t="s">
        <v>15</v>
      </c>
    </row>
    <row r="13" spans="1:11" s="12" customFormat="1" x14ac:dyDescent="0.2">
      <c r="A13" s="361" t="s">
        <v>0</v>
      </c>
      <c r="B13" s="362" t="s">
        <v>26</v>
      </c>
      <c r="C13" s="362" t="s">
        <v>27</v>
      </c>
      <c r="D13" s="362" t="s">
        <v>28</v>
      </c>
      <c r="E13" s="363" t="s">
        <v>29</v>
      </c>
      <c r="F13" s="704"/>
      <c r="G13" s="713" t="s">
        <v>0</v>
      </c>
      <c r="H13" s="707" t="s">
        <v>26</v>
      </c>
      <c r="I13" s="362" t="s">
        <v>27</v>
      </c>
      <c r="J13" s="362" t="s">
        <v>28</v>
      </c>
      <c r="K13" s="363" t="s">
        <v>29</v>
      </c>
    </row>
    <row r="14" spans="1:11" ht="12.75" customHeight="1" x14ac:dyDescent="0.2">
      <c r="A14" s="375">
        <v>44743</v>
      </c>
      <c r="B14" s="376"/>
      <c r="C14" s="18" t="s">
        <v>47</v>
      </c>
      <c r="D14" s="377">
        <v>3740016</v>
      </c>
      <c r="E14" s="378"/>
      <c r="F14" s="703"/>
      <c r="G14" s="714">
        <v>44743</v>
      </c>
      <c r="H14" s="708"/>
      <c r="I14" s="18" t="s">
        <v>47</v>
      </c>
      <c r="J14" s="377"/>
      <c r="K14" s="441">
        <v>3740016</v>
      </c>
    </row>
    <row r="15" spans="1:11" ht="12.75" customHeight="1" x14ac:dyDescent="0.2">
      <c r="A15" s="529">
        <v>44747</v>
      </c>
      <c r="B15" s="376">
        <v>1</v>
      </c>
      <c r="C15" s="18" t="s">
        <v>140</v>
      </c>
      <c r="D15" s="377"/>
      <c r="E15" s="556">
        <v>3172000</v>
      </c>
      <c r="F15" s="703"/>
      <c r="G15" s="714">
        <v>44747</v>
      </c>
      <c r="H15" s="708">
        <v>1</v>
      </c>
      <c r="I15" s="18" t="s">
        <v>151</v>
      </c>
      <c r="J15" s="377">
        <v>3172000</v>
      </c>
      <c r="K15" s="441"/>
    </row>
    <row r="16" spans="1:11" ht="12.75" customHeight="1" x14ac:dyDescent="0.2">
      <c r="A16" s="529">
        <v>44747</v>
      </c>
      <c r="B16" s="376">
        <v>2</v>
      </c>
      <c r="C16" s="18" t="s">
        <v>141</v>
      </c>
      <c r="D16" s="377"/>
      <c r="E16" s="556">
        <v>2000</v>
      </c>
      <c r="F16" s="703"/>
      <c r="G16" s="714">
        <v>44747</v>
      </c>
      <c r="H16" s="708">
        <v>2</v>
      </c>
      <c r="I16" s="18" t="s">
        <v>141</v>
      </c>
      <c r="J16" s="377">
        <v>2000</v>
      </c>
      <c r="K16" s="441"/>
    </row>
    <row r="17" spans="1:15" ht="12.75" customHeight="1" x14ac:dyDescent="0.2">
      <c r="A17" s="529">
        <v>44764</v>
      </c>
      <c r="B17" s="376">
        <v>3</v>
      </c>
      <c r="C17" s="18" t="s">
        <v>480</v>
      </c>
      <c r="D17" s="377">
        <v>17153500</v>
      </c>
      <c r="E17" s="378"/>
      <c r="F17" s="703">
        <v>3770</v>
      </c>
      <c r="G17" s="714">
        <v>44764</v>
      </c>
      <c r="H17" s="708">
        <v>3</v>
      </c>
      <c r="I17" s="18" t="s">
        <v>480</v>
      </c>
      <c r="J17" s="377"/>
      <c r="K17" s="441">
        <v>17153500</v>
      </c>
    </row>
    <row r="18" spans="1:15" ht="15" x14ac:dyDescent="0.2">
      <c r="A18" s="529">
        <v>44767</v>
      </c>
      <c r="B18" s="379">
        <v>4</v>
      </c>
      <c r="C18" s="108" t="s">
        <v>140</v>
      </c>
      <c r="D18" s="380"/>
      <c r="E18" s="381">
        <v>8077000</v>
      </c>
      <c r="F18" s="705"/>
      <c r="G18" s="714">
        <v>44767</v>
      </c>
      <c r="H18" s="709">
        <v>4</v>
      </c>
      <c r="I18" s="108" t="s">
        <v>140</v>
      </c>
      <c r="J18" s="380">
        <v>8077000</v>
      </c>
      <c r="K18" s="381"/>
    </row>
    <row r="19" spans="1:15" ht="15" x14ac:dyDescent="0.2">
      <c r="A19" s="529">
        <v>44767</v>
      </c>
      <c r="B19" s="379">
        <v>5</v>
      </c>
      <c r="C19" s="108" t="s">
        <v>141</v>
      </c>
      <c r="D19" s="380"/>
      <c r="E19" s="381">
        <v>2000</v>
      </c>
      <c r="F19" s="705"/>
      <c r="G19" s="714">
        <v>44767</v>
      </c>
      <c r="H19" s="709">
        <v>5</v>
      </c>
      <c r="I19" s="108" t="s">
        <v>141</v>
      </c>
      <c r="J19" s="380">
        <v>2000</v>
      </c>
      <c r="K19" s="381"/>
    </row>
    <row r="20" spans="1:15" x14ac:dyDescent="0.2">
      <c r="A20" s="384"/>
      <c r="B20" s="385"/>
      <c r="C20" s="386" t="s">
        <v>63</v>
      </c>
      <c r="D20" s="387">
        <f>SUM(D14:D19)-SUM(E14:E19)</f>
        <v>9640516</v>
      </c>
      <c r="E20" s="388"/>
      <c r="F20" s="705"/>
      <c r="G20" s="715"/>
      <c r="H20" s="710"/>
      <c r="I20" s="386" t="s">
        <v>63</v>
      </c>
      <c r="J20" s="387"/>
      <c r="K20" s="442">
        <f>SUM(K14:K19)-SUM(J14:J19)</f>
        <v>9640516</v>
      </c>
    </row>
    <row r="21" spans="1:15" ht="13.5" thickBot="1" x14ac:dyDescent="0.25">
      <c r="A21" s="20"/>
      <c r="B21" s="21"/>
      <c r="C21" s="21"/>
      <c r="D21" s="21"/>
      <c r="E21" s="389"/>
      <c r="F21" s="705"/>
      <c r="G21" s="716"/>
      <c r="H21" s="711"/>
      <c r="I21" s="21"/>
      <c r="J21" s="21"/>
      <c r="K21" s="443"/>
    </row>
    <row r="22" spans="1:15" x14ac:dyDescent="0.2">
      <c r="A22" s="8"/>
      <c r="B22" s="6"/>
      <c r="C22" s="6" t="s">
        <v>17</v>
      </c>
      <c r="D22" s="8"/>
      <c r="E22" s="8"/>
      <c r="F22" s="705"/>
      <c r="G22" s="8"/>
      <c r="H22" s="6"/>
      <c r="I22" s="6" t="s">
        <v>17</v>
      </c>
      <c r="J22" s="8"/>
      <c r="K22" s="444"/>
    </row>
    <row r="23" spans="1:15" x14ac:dyDescent="0.2">
      <c r="A23" s="8"/>
      <c r="B23" s="6"/>
      <c r="C23" s="6"/>
      <c r="D23" s="8"/>
      <c r="E23" s="8"/>
      <c r="F23" s="365"/>
      <c r="G23" s="8"/>
      <c r="H23" s="6"/>
      <c r="I23" s="6"/>
      <c r="J23" s="8"/>
      <c r="K23" s="8"/>
    </row>
    <row r="24" spans="1:15" x14ac:dyDescent="0.2">
      <c r="A24" s="13"/>
      <c r="B24" s="13"/>
      <c r="C24" s="390"/>
      <c r="D24" s="391"/>
      <c r="E24" s="14"/>
      <c r="F24" s="365"/>
      <c r="G24" s="13"/>
      <c r="H24" s="13"/>
      <c r="I24" s="390"/>
      <c r="J24" s="391"/>
      <c r="K24" s="14"/>
    </row>
    <row r="25" spans="1:15" x14ac:dyDescent="0.2">
      <c r="A25" s="13"/>
      <c r="B25" s="13"/>
      <c r="C25" s="392"/>
      <c r="D25" s="393"/>
      <c r="E25" s="14"/>
      <c r="F25" s="365"/>
      <c r="G25" s="13"/>
      <c r="H25" s="13"/>
      <c r="I25" s="392"/>
      <c r="J25" s="393"/>
      <c r="K25" s="14"/>
    </row>
    <row r="26" spans="1:15" x14ac:dyDescent="0.2">
      <c r="C26" s="394"/>
      <c r="D26" s="395"/>
      <c r="E26" s="175"/>
      <c r="F26" s="365"/>
      <c r="I26" s="394"/>
      <c r="J26" s="395"/>
      <c r="K26" s="175"/>
    </row>
    <row r="27" spans="1:15" x14ac:dyDescent="0.2">
      <c r="A27" s="479"/>
      <c r="B27" s="479"/>
      <c r="C27" s="479"/>
      <c r="D27" s="479"/>
      <c r="E27" s="479"/>
      <c r="F27" s="479"/>
      <c r="G27" s="479"/>
      <c r="H27" s="479"/>
      <c r="I27" s="479"/>
      <c r="J27" s="479"/>
      <c r="K27" s="479"/>
      <c r="L27" s="478"/>
      <c r="M27" s="478"/>
      <c r="N27" s="478"/>
      <c r="O27" s="478"/>
    </row>
    <row r="28" spans="1:15" x14ac:dyDescent="0.2">
      <c r="A28" s="479"/>
      <c r="B28" s="479"/>
      <c r="C28" s="481"/>
      <c r="D28" s="479"/>
      <c r="E28" s="479"/>
      <c r="F28" s="479"/>
      <c r="G28" s="479"/>
      <c r="H28" s="479"/>
      <c r="I28" s="479"/>
      <c r="J28" s="479"/>
      <c r="K28" s="479"/>
      <c r="L28" s="478"/>
      <c r="M28" s="478"/>
      <c r="N28" s="478"/>
      <c r="O28" s="478"/>
    </row>
    <row r="29" spans="1:15" x14ac:dyDescent="0.2">
      <c r="A29" s="479"/>
      <c r="B29" s="479"/>
      <c r="C29" s="479"/>
      <c r="D29" s="480"/>
      <c r="E29" s="479"/>
      <c r="F29" s="479"/>
      <c r="G29" s="479"/>
      <c r="H29" s="479"/>
      <c r="I29" s="479"/>
      <c r="J29" s="479"/>
      <c r="K29" s="479"/>
      <c r="L29" s="478"/>
      <c r="M29" s="478"/>
      <c r="N29" s="478"/>
      <c r="O29" s="478"/>
    </row>
    <row r="30" spans="1:15" x14ac:dyDescent="0.2">
      <c r="A30" s="479"/>
      <c r="B30" s="479"/>
      <c r="C30" s="479"/>
      <c r="D30" s="480"/>
      <c r="E30" s="479"/>
      <c r="F30" s="479"/>
      <c r="G30" s="479"/>
      <c r="H30" s="479"/>
      <c r="I30" s="479"/>
      <c r="J30" s="479"/>
      <c r="K30" s="479"/>
      <c r="L30" s="478"/>
      <c r="M30" s="478"/>
      <c r="N30" s="478"/>
      <c r="O30" s="478"/>
    </row>
    <row r="31" spans="1:15" x14ac:dyDescent="0.2">
      <c r="A31" s="478"/>
      <c r="B31" s="478"/>
      <c r="C31" s="483"/>
      <c r="D31" s="484"/>
      <c r="E31" s="478"/>
      <c r="F31" s="478"/>
      <c r="G31" s="478"/>
      <c r="H31" s="478"/>
      <c r="I31" s="478"/>
      <c r="J31" s="478"/>
      <c r="K31" s="478"/>
      <c r="L31" s="478"/>
      <c r="M31" s="478"/>
      <c r="N31" s="478"/>
      <c r="O31" s="478"/>
    </row>
    <row r="32" spans="1:15" x14ac:dyDescent="0.2">
      <c r="A32" s="478"/>
      <c r="B32" s="478"/>
      <c r="C32" s="478"/>
      <c r="D32" s="482"/>
      <c r="E32" s="478"/>
      <c r="F32" s="478"/>
      <c r="G32" s="478"/>
      <c r="H32" s="478"/>
      <c r="I32" s="478"/>
      <c r="J32" s="478"/>
      <c r="K32" s="478"/>
      <c r="L32" s="478"/>
      <c r="M32" s="478"/>
      <c r="N32" s="478"/>
      <c r="O32" s="478"/>
    </row>
    <row r="33" spans="1:15" x14ac:dyDescent="0.2">
      <c r="A33" s="478"/>
      <c r="B33" s="478"/>
      <c r="C33" s="478"/>
      <c r="D33" s="478"/>
      <c r="E33" s="478"/>
      <c r="F33" s="478"/>
      <c r="G33" s="478"/>
      <c r="H33" s="478"/>
      <c r="I33" s="478"/>
      <c r="J33" s="478"/>
      <c r="K33" s="478"/>
      <c r="L33" s="478"/>
      <c r="M33" s="478"/>
      <c r="N33" s="478"/>
      <c r="O33" s="478"/>
    </row>
    <row r="34" spans="1:15" x14ac:dyDescent="0.2">
      <c r="A34" s="478"/>
      <c r="B34" s="478"/>
      <c r="C34" s="478"/>
      <c r="D34" s="478"/>
      <c r="E34" s="478"/>
      <c r="F34" s="478"/>
      <c r="G34" s="478"/>
      <c r="H34" s="478"/>
      <c r="I34" s="478"/>
      <c r="J34" s="478"/>
      <c r="K34" s="478"/>
      <c r="L34" s="478"/>
      <c r="M34" s="478"/>
      <c r="N34" s="478"/>
      <c r="O34" s="478"/>
    </row>
    <row r="35" spans="1:15" x14ac:dyDescent="0.2">
      <c r="A35" s="478"/>
      <c r="B35" s="478"/>
      <c r="C35" s="478"/>
      <c r="D35" s="478"/>
      <c r="E35" s="478"/>
      <c r="F35" s="478"/>
      <c r="G35" s="478"/>
      <c r="H35" s="478"/>
      <c r="I35" s="478"/>
      <c r="J35" s="478"/>
      <c r="K35" s="478"/>
      <c r="L35" s="478"/>
      <c r="M35" s="478"/>
      <c r="N35" s="478"/>
      <c r="O35" s="478"/>
    </row>
    <row r="36" spans="1:15" x14ac:dyDescent="0.2">
      <c r="A36" s="478"/>
      <c r="B36" s="478"/>
      <c r="C36" s="478"/>
      <c r="D36" s="478"/>
      <c r="E36" s="478"/>
      <c r="F36" s="478"/>
      <c r="G36" s="478"/>
      <c r="H36" s="478"/>
      <c r="I36" s="478"/>
      <c r="J36" s="478"/>
      <c r="K36" s="478"/>
      <c r="L36" s="478"/>
      <c r="M36" s="478"/>
      <c r="N36" s="478"/>
      <c r="O36" s="478"/>
    </row>
  </sheetData>
  <mergeCells count="9">
    <mergeCell ref="G11:K11"/>
    <mergeCell ref="A10:E10"/>
    <mergeCell ref="A11:E11"/>
    <mergeCell ref="A1:K1"/>
    <mergeCell ref="I6:K6"/>
    <mergeCell ref="J7:K7"/>
    <mergeCell ref="J8:K8"/>
    <mergeCell ref="A9:H9"/>
    <mergeCell ref="J9:K9"/>
  </mergeCells>
  <pageMargins left="0.7" right="0.7" top="0.75" bottom="0.75" header="0.3" footer="0.3"/>
  <pageSetup paperSize="9" scale="85" orientation="landscape"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Data Analysis</vt:lpstr>
      <vt:lpstr>Personal Costs</vt:lpstr>
      <vt:lpstr>Total Expenses</vt:lpstr>
      <vt:lpstr>Personal Recieved</vt:lpstr>
      <vt:lpstr>UGX Cash Box July</vt:lpstr>
      <vt:lpstr>USD-cash box July</vt:lpstr>
      <vt:lpstr>Balance UGX</vt:lpstr>
      <vt:lpstr>Balance USD</vt:lpstr>
      <vt:lpstr>Bank reconciliation UGX</vt:lpstr>
      <vt:lpstr>UGX-Operational Account</vt:lpstr>
      <vt:lpstr>Bank reconciliation USD</vt:lpstr>
      <vt:lpstr>July cashdesk closing</vt:lpstr>
      <vt:lpstr>Advances</vt:lpstr>
      <vt:lpstr>Lydia</vt:lpstr>
      <vt:lpstr>Grace</vt:lpstr>
      <vt:lpstr>Edris</vt:lpstr>
      <vt:lpstr>i5</vt:lpstr>
      <vt:lpstr>i98</vt:lpstr>
      <vt:lpstr>i35</vt:lpstr>
      <vt:lpstr>Airtime summary</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COMPTABLE AALF</dc:creator>
  <cp:lastModifiedBy>USER</cp:lastModifiedBy>
  <cp:lastPrinted>2022-08-10T15:26:28Z</cp:lastPrinted>
  <dcterms:created xsi:type="dcterms:W3CDTF">2016-05-26T14:51:01Z</dcterms:created>
  <dcterms:modified xsi:type="dcterms:W3CDTF">2022-08-22T11:29:56Z</dcterms:modified>
</cp:coreProperties>
</file>