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0" yWindow="0" windowWidth="20490" windowHeight="7245" tabRatio="862" activeTab="2"/>
  </bookViews>
  <sheets>
    <sheet name="Data Analysis" sheetId="242" r:id="rId1"/>
    <sheet name="Personal Costs" sheetId="241" r:id="rId2"/>
    <sheet name="Total Expenses" sheetId="49" r:id="rId3"/>
    <sheet name="Personal Recieved" sheetId="238" r:id="rId4"/>
    <sheet name="UGX Cash Box April" sheetId="63" r:id="rId5"/>
    <sheet name="USD-cash box April" sheetId="116" r:id="rId6"/>
    <sheet name="Balance UGX" sheetId="55" r:id="rId7"/>
    <sheet name="Balance USD" sheetId="143" r:id="rId8"/>
    <sheet name="Bank reconciliation UGX" sheetId="56" r:id="rId9"/>
    <sheet name="UGX-Operational Account" sheetId="221" r:id="rId10"/>
    <sheet name="Bank reconciliation USD" sheetId="52" r:id="rId11"/>
    <sheet name="April cashdesk closing" sheetId="176" r:id="rId12"/>
    <sheet name="Advances" sheetId="216" r:id="rId13"/>
    <sheet name="Lydia" sheetId="80" r:id="rId14"/>
    <sheet name="Airtime summary" sheetId="194" r:id="rId15"/>
  </sheets>
  <definedNames>
    <definedName name="_xlnm._FilterDatabase" localSheetId="14" hidden="1">'Airtime summary'!$A$1:$N$9</definedName>
    <definedName name="_xlnm._FilterDatabase" localSheetId="13" hidden="1">Lydia!$A$1:$N$12</definedName>
    <definedName name="_xlnm._FilterDatabase" localSheetId="2" hidden="1">'Total Expenses'!$A$2:$N$67</definedName>
    <definedName name="_xlnm._FilterDatabase" localSheetId="4" hidden="1">'UGX Cash Box April'!$A$2:$N$30</definedName>
    <definedName name="_xlnm._FilterDatabase" localSheetId="5" hidden="1">'USD-cash box April'!$A$3:$S$4</definedName>
  </definedNames>
  <calcPr calcId="152511"/>
  <pivotCaches>
    <pivotCache cacheId="11" r:id="rId16"/>
    <pivotCache cacheId="12" r:id="rId17"/>
    <pivotCache cacheId="13" r:id="rId18"/>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2" i="55" l="1"/>
  <c r="D8" i="143" l="1"/>
  <c r="F15" i="55"/>
  <c r="G9" i="55"/>
  <c r="H8" i="55"/>
  <c r="C8" i="55"/>
  <c r="G8" i="55"/>
  <c r="H4" i="55"/>
  <c r="G37" i="49"/>
  <c r="F78" i="80"/>
  <c r="E78" i="80"/>
  <c r="G50" i="49"/>
  <c r="G51" i="49"/>
  <c r="G52" i="49"/>
  <c r="G53" i="49"/>
  <c r="G54" i="49"/>
  <c r="G55" i="49"/>
  <c r="G56" i="49"/>
  <c r="G57" i="49"/>
  <c r="G58" i="49"/>
  <c r="G59" i="49"/>
  <c r="G60" i="49"/>
  <c r="G61" i="49"/>
  <c r="G62" i="49"/>
  <c r="G63" i="49"/>
  <c r="G64" i="49"/>
  <c r="G65" i="49"/>
  <c r="G66" i="49"/>
  <c r="G49" i="49"/>
  <c r="G25" i="63"/>
  <c r="G26" i="63" s="1"/>
  <c r="G27" i="63" s="1"/>
  <c r="G28" i="63" s="1"/>
  <c r="G29" i="63" s="1"/>
  <c r="E45" i="49"/>
  <c r="E44" i="49"/>
  <c r="E67" i="49" s="1"/>
  <c r="K23" i="52"/>
  <c r="D23" i="52"/>
  <c r="G30" i="49"/>
  <c r="G14" i="63"/>
  <c r="G15" i="63" s="1"/>
  <c r="G16" i="63" s="1"/>
  <c r="G10" i="63"/>
  <c r="G11" i="63" s="1"/>
  <c r="G12" i="63" s="1"/>
  <c r="G13" i="63" s="1"/>
  <c r="E8" i="143"/>
  <c r="E15" i="55"/>
  <c r="E9" i="55"/>
  <c r="E8" i="55"/>
  <c r="E2" i="55"/>
  <c r="D5" i="238"/>
  <c r="D6" i="238"/>
  <c r="G78" i="80" l="1"/>
  <c r="H2" i="55" s="1"/>
  <c r="I8" i="55"/>
  <c r="G13" i="49"/>
  <c r="G14" i="49"/>
  <c r="G15" i="49"/>
  <c r="G16" i="49"/>
  <c r="G17" i="49"/>
  <c r="G18" i="49"/>
  <c r="G19" i="49"/>
  <c r="G6" i="63"/>
  <c r="G7" i="63" s="1"/>
  <c r="G8" i="63" s="1"/>
  <c r="G9" i="63" s="1"/>
  <c r="C14" i="143" l="1"/>
  <c r="H14" i="143"/>
  <c r="H8" i="143"/>
  <c r="C8" i="143"/>
  <c r="F9" i="55"/>
  <c r="E9" i="194" l="1"/>
  <c r="M2" i="55"/>
  <c r="C10" i="238"/>
  <c r="D2" i="55" l="1"/>
  <c r="I2" i="55" s="1"/>
  <c r="D15" i="55"/>
  <c r="F9" i="194" l="1"/>
  <c r="G40" i="49" l="1"/>
  <c r="G39" i="49"/>
  <c r="G48" i="49"/>
  <c r="G38" i="49"/>
  <c r="G47" i="49" l="1"/>
  <c r="G46" i="49"/>
  <c r="G43" i="49"/>
  <c r="G42" i="49"/>
  <c r="C9" i="55" l="1"/>
  <c r="G27" i="49"/>
  <c r="G28" i="49"/>
  <c r="G29" i="49"/>
  <c r="G31" i="49"/>
  <c r="G33" i="49"/>
  <c r="G23" i="49"/>
  <c r="G24" i="49"/>
  <c r="G25" i="49"/>
  <c r="G26" i="49"/>
  <c r="G32" i="49"/>
  <c r="G3" i="49"/>
  <c r="C15" i="55"/>
  <c r="G4" i="63"/>
  <c r="G5" i="63" s="1"/>
  <c r="G11" i="49"/>
  <c r="K40" i="216"/>
  <c r="L40" i="216"/>
  <c r="J40" i="216"/>
  <c r="I40" i="216"/>
  <c r="E30" i="63"/>
  <c r="F30" i="63"/>
  <c r="G9" i="194"/>
  <c r="G5" i="80"/>
  <c r="G6" i="80" s="1"/>
  <c r="G7" i="80" s="1"/>
  <c r="G8" i="80" s="1"/>
  <c r="G9" i="80" s="1"/>
  <c r="G10" i="80" s="1"/>
  <c r="G11" i="80" s="1"/>
  <c r="G12" i="80" s="1"/>
  <c r="G13" i="80" s="1"/>
  <c r="G14" i="80" s="1"/>
  <c r="G15" i="80" s="1"/>
  <c r="G16" i="80" s="1"/>
  <c r="G17" i="80" s="1"/>
  <c r="G18" i="80" s="1"/>
  <c r="G19" i="80" s="1"/>
  <c r="G20" i="80" s="1"/>
  <c r="G21" i="80" s="1"/>
  <c r="G22" i="80" s="1"/>
  <c r="G4" i="49"/>
  <c r="G5" i="49"/>
  <c r="G6" i="49"/>
  <c r="G7" i="49"/>
  <c r="G8" i="49"/>
  <c r="G9" i="49"/>
  <c r="G10" i="49"/>
  <c r="G12" i="49"/>
  <c r="G20" i="49"/>
  <c r="G21" i="49"/>
  <c r="G22" i="49"/>
  <c r="G34" i="49"/>
  <c r="G35" i="49"/>
  <c r="G36" i="49"/>
  <c r="G41" i="49"/>
  <c r="G5" i="194"/>
  <c r="G6" i="194" s="1"/>
  <c r="G7" i="194" s="1"/>
  <c r="G8" i="194" s="1"/>
  <c r="D9" i="143"/>
  <c r="D18" i="143" s="1"/>
  <c r="C9" i="143"/>
  <c r="D19" i="55"/>
  <c r="K19" i="56"/>
  <c r="D19" i="56"/>
  <c r="D26" i="221"/>
  <c r="H9" i="55" s="1"/>
  <c r="F10" i="55"/>
  <c r="C4" i="55"/>
  <c r="G6" i="116"/>
  <c r="F6" i="116"/>
  <c r="E6" i="116"/>
  <c r="H9" i="143"/>
  <c r="E15" i="176"/>
  <c r="E14" i="176"/>
  <c r="E6" i="176"/>
  <c r="E7" i="176"/>
  <c r="E8" i="176"/>
  <c r="E9" i="176"/>
  <c r="E17" i="176"/>
  <c r="E10" i="176"/>
  <c r="E11" i="176"/>
  <c r="E16" i="176"/>
  <c r="K26" i="221"/>
  <c r="C18" i="143"/>
  <c r="C6" i="143"/>
  <c r="E6" i="143"/>
  <c r="G18" i="143"/>
  <c r="H6" i="143"/>
  <c r="G9" i="143"/>
  <c r="G10" i="143" s="1"/>
  <c r="K16" i="143"/>
  <c r="F9" i="143"/>
  <c r="F10" i="143"/>
  <c r="I2" i="143"/>
  <c r="J2" i="143" s="1"/>
  <c r="J4" i="143"/>
  <c r="K10" i="176"/>
  <c r="K6" i="176"/>
  <c r="K7" i="176"/>
  <c r="K8" i="176"/>
  <c r="K9" i="176"/>
  <c r="K20" i="176"/>
  <c r="K22" i="176"/>
  <c r="K23" i="176"/>
  <c r="K24" i="176"/>
  <c r="I14" i="143"/>
  <c r="J14" i="143" s="1"/>
  <c r="D10" i="55"/>
  <c r="E9" i="143"/>
  <c r="I8" i="143"/>
  <c r="I9" i="143" s="1"/>
  <c r="M39" i="216"/>
  <c r="M40" i="216"/>
  <c r="G23" i="80" l="1"/>
  <c r="G24" i="80" s="1"/>
  <c r="G25" i="80" s="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67" i="49"/>
  <c r="J8" i="143"/>
  <c r="I4" i="55"/>
  <c r="I5" i="55"/>
  <c r="E20" i="176"/>
  <c r="E22" i="176" s="1"/>
  <c r="C10" i="55"/>
  <c r="E12" i="143"/>
  <c r="E18" i="143" s="1"/>
  <c r="G17" i="63"/>
  <c r="G18" i="63" s="1"/>
  <c r="G19" i="63" s="1"/>
  <c r="G20" i="63" s="1"/>
  <c r="G21" i="63" s="1"/>
  <c r="J9" i="143"/>
  <c r="H18" i="143"/>
  <c r="I18" i="143"/>
  <c r="I6" i="143"/>
  <c r="J6" i="143" s="1"/>
  <c r="D6" i="143"/>
  <c r="J3" i="55"/>
  <c r="G30" i="63"/>
  <c r="C6" i="55"/>
  <c r="C19" i="55" s="1"/>
  <c r="G10" i="55"/>
  <c r="G14" i="55" s="1"/>
  <c r="H10" i="55"/>
  <c r="M5" i="55"/>
  <c r="I15" i="55"/>
  <c r="E10" i="55"/>
  <c r="I9" i="55"/>
  <c r="J9" i="55" s="1"/>
  <c r="G47" i="80" l="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H15" i="55"/>
  <c r="J15" i="55" s="1"/>
  <c r="E23" i="176"/>
  <c r="E24" i="176" s="1"/>
  <c r="J18" i="143"/>
  <c r="J4" i="55"/>
  <c r="E6" i="55"/>
  <c r="E13" i="55" s="1"/>
  <c r="E19" i="55" s="1"/>
  <c r="I19" i="55" s="1"/>
  <c r="G22" i="63"/>
  <c r="G23" i="63" s="1"/>
  <c r="D6" i="55"/>
  <c r="I10" i="55"/>
  <c r="J10" i="55" s="1"/>
  <c r="J8" i="55"/>
  <c r="G24" i="63" l="1"/>
  <c r="I6" i="55"/>
  <c r="J2" i="55" l="1"/>
  <c r="H6" i="55"/>
  <c r="J6" i="55" l="1"/>
  <c r="H19" i="55"/>
  <c r="J19" i="55" s="1"/>
</calcChain>
</file>

<file path=xl/sharedStrings.xml><?xml version="1.0" encoding="utf-8"?>
<sst xmlns="http://schemas.openxmlformats.org/spreadsheetml/2006/main" count="1777" uniqueCount="249">
  <si>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</si>
  <si>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</si>
  <si>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</si>
  <si>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</si>
  <si>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</si>
  <si>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</si>
  <si>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</si>
  <si>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</si>
  <si>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</si>
  <si>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</si>
  <si>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</si>
  <si>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</si>
  <si>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</si>
  <si>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</si>
  <si>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</si>
  <si>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</si>
  <si>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</si>
  <si>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</si>
  <si>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</si>
  <si>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</si>
  <si>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</si>
  <si>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</si>
  <si>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</si>
  <si>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</si>
  <si>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</si>
  <si>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</si>
  <si>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</si>
  <si>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</si>
  <si>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</si>
  <si>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</si>
  <si>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</si>
  <si>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</si>
  <si>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</si>
  <si>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</si>
  <si>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</si>
  <si>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</si>
  <si>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</si>
  <si>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</si>
  <si>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</si>
  <si>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</si>
  <si>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</si>
  <si>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</si>
  <si>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</si>
  <si>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</si>
  <si>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</si>
  <si>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</si>
  <si>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</si>
  <si>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</si>
  <si>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</si>
  <si>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</si>
  <si>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</si>
  <si>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</si>
  <si>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</si>
  <si>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</si>
  <si>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</si>
  <si>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</si>
  <si>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</si>
  <si>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</si>
  <si>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</si>
  <si>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</si>
  <si>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</si>
  <si>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</si>
  <si>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</si>
  <si>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Local Transport</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</si>
  <si>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</si>
  <si>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</si>
  <si>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</si>
  <si>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</si>
  <si>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</si>
  <si>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</si>
  <si>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</si>
  <si>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</si>
  <si>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</si>
  <si>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</si>
  <si>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</si>
  <si>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</si>
  <si>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</si>
  <si>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</si>
  <si>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</si>
  <si>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</si>
  <si>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</si>
  <si>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</si>
  <si>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</si>
  <si>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</si>
  <si>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</si>
  <si>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</si>
  <si>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</si>
  <si>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</si>
  <si>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</si>
  <si>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</si>
  <si>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</si>
  <si>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</si>
  <si>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</si>
  <si>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</si>
  <si>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Airtime for Lydia</t>
  </si>
  <si>
    <t>Telephone</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</si>
  <si>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</si>
  <si>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</si>
  <si>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</si>
  <si>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</si>
  <si>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</si>
  <si>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</si>
  <si>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</si>
  <si>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</si>
  <si>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</si>
  <si>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</si>
  <si>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</si>
  <si>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</si>
  <si>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</si>
  <si>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</si>
  <si>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</si>
  <si>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</si>
  <si>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</si>
  <si>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</si>
  <si>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Bank Fees</t>
  </si>
  <si>
    <t>Sum of Spent in $</t>
  </si>
  <si>
    <t>Sum of Received</t>
  </si>
  <si>
    <t>Sum of spent in national currency (Ugx)</t>
  </si>
  <si>
    <t>PROJECT</t>
  </si>
  <si>
    <t>Column Labels</t>
  </si>
  <si>
    <t>Bank UGX</t>
  </si>
  <si>
    <t>Mission Budget for 1 day</t>
  </si>
  <si>
    <t>List Of advanced salaries EAGLE Uganda 2022</t>
  </si>
  <si>
    <t>List Of Personal Financial Report Balances salaries EAGLE Uganda 2022</t>
  </si>
  <si>
    <t>Transfer to Operational Account</t>
  </si>
  <si>
    <t>Office Materials</t>
  </si>
  <si>
    <t>Personnel</t>
  </si>
  <si>
    <t>Internet</t>
  </si>
  <si>
    <t>Bank/Office</t>
  </si>
  <si>
    <t>Transfer charges</t>
  </si>
  <si>
    <t>Nakawa/Office</t>
  </si>
  <si>
    <t>Internal Transfer</t>
  </si>
  <si>
    <t>Office/Bank</t>
  </si>
  <si>
    <t>Cash withdraw charges</t>
  </si>
  <si>
    <t>Reimbursement to the project</t>
  </si>
  <si>
    <t>Services</t>
  </si>
  <si>
    <t>EAGLE UGANDA FINANCIAL REPORT Apri 2022</t>
  </si>
  <si>
    <t>Cash box March . 22</t>
  </si>
  <si>
    <t>Transfer from the UGX Current Account</t>
  </si>
  <si>
    <t>Cash Withdraw chq: 166</t>
  </si>
  <si>
    <t>Cash withdraw chq: 166</t>
  </si>
  <si>
    <t>Cash withdraw chq:166</t>
  </si>
  <si>
    <t>April Cash Box 2022</t>
  </si>
  <si>
    <t>Balance from previous month April  22</t>
  </si>
  <si>
    <t xml:space="preserve">Transport </t>
  </si>
  <si>
    <t>April_L_V1</t>
  </si>
  <si>
    <t>Office/Ntinda Vocational</t>
  </si>
  <si>
    <t>Ntinda Voc/Lugogo Vocational</t>
  </si>
  <si>
    <t>Lugogo/Buganda Royal Institute</t>
  </si>
  <si>
    <t>Buganda Royal/Kampala Inst.</t>
  </si>
  <si>
    <t>Kampala inst/Cowa Vocational</t>
  </si>
  <si>
    <t>Cowa/Home</t>
  </si>
  <si>
    <t>April_L_V2</t>
  </si>
  <si>
    <t>Balance from Mar.2022</t>
  </si>
  <si>
    <t>April_L_R1</t>
  </si>
  <si>
    <t>April_L_V3</t>
  </si>
  <si>
    <t>Toilet papers 2 packets @17,000</t>
  </si>
  <si>
    <t>2kgs of sugar @4,200</t>
  </si>
  <si>
    <t>1 bottle of Rwenzori water</t>
  </si>
  <si>
    <t>April_L_R2</t>
  </si>
  <si>
    <t>April_L_V4</t>
  </si>
  <si>
    <t>Bank/Nakawa</t>
  </si>
  <si>
    <t>Office/St Joesph's health &amp; Mgt Inst</t>
  </si>
  <si>
    <t>Cocel/UCU</t>
  </si>
  <si>
    <t>UCU/Home</t>
  </si>
  <si>
    <t>St Joseph/looking for Cocel</t>
  </si>
  <si>
    <t>April_L_R3</t>
  </si>
  <si>
    <t>Bank Charges</t>
  </si>
  <si>
    <t>April_BS_1</t>
  </si>
  <si>
    <t>April_BS_2</t>
  </si>
  <si>
    <t>April_L_V5</t>
  </si>
  <si>
    <t>Office/Buganda Royal</t>
  </si>
  <si>
    <t>Kampala Inst./TIEA</t>
  </si>
  <si>
    <t>TIEA/YMCA Mukono</t>
  </si>
  <si>
    <t>YMCA/UCU</t>
  </si>
  <si>
    <t>April_L_V6</t>
  </si>
  <si>
    <t>Office/Namayiba bus terminal</t>
  </si>
  <si>
    <t>Bus terminal/office</t>
  </si>
  <si>
    <t>Fuel for generator</t>
  </si>
  <si>
    <t>April_L_V7</t>
  </si>
  <si>
    <t>April_L_V8</t>
  </si>
  <si>
    <t>April_L_R4</t>
  </si>
  <si>
    <t>Shell/office</t>
  </si>
  <si>
    <t>Sand for fixing gate</t>
  </si>
  <si>
    <t>Cement</t>
  </si>
  <si>
    <t>Concrete stones</t>
  </si>
  <si>
    <t>Angle line</t>
  </si>
  <si>
    <t>April_L_R6</t>
  </si>
  <si>
    <t>April_L_R5</t>
  </si>
  <si>
    <t>Wages for fixing gate</t>
  </si>
  <si>
    <t>April_L_V9</t>
  </si>
  <si>
    <t>April_L_V10</t>
  </si>
  <si>
    <t>April_L_V11</t>
  </si>
  <si>
    <t>Office/ACD</t>
  </si>
  <si>
    <t>ACD/Village mall</t>
  </si>
  <si>
    <t>Village Mall/Office</t>
  </si>
  <si>
    <t>April_L_V12</t>
  </si>
  <si>
    <t>Office/PHELIB Advocates</t>
  </si>
  <si>
    <t>PHELIB/KCCA</t>
  </si>
  <si>
    <t>KCCA/Office</t>
  </si>
  <si>
    <t>May Grant Transfer</t>
  </si>
  <si>
    <t>Bank Transfer charges</t>
  </si>
  <si>
    <t>Bank USD</t>
  </si>
  <si>
    <t>Bank_BS_3</t>
  </si>
  <si>
    <t>Bank_BS_4</t>
  </si>
  <si>
    <t>1.04.2022  Balance and advance</t>
  </si>
  <si>
    <t>30.04.2022  Balance and advance</t>
  </si>
  <si>
    <t>FINANCIAL POSITION AT 1/04/2022</t>
  </si>
  <si>
    <t>FINANCIAL POSITION AT 30/04/2022</t>
  </si>
  <si>
    <t>April_BS_5</t>
  </si>
  <si>
    <t>April_L_V13</t>
  </si>
  <si>
    <t>April_L_V14</t>
  </si>
  <si>
    <t>April_L_R8</t>
  </si>
  <si>
    <t>2 pairs of in catridges</t>
  </si>
  <si>
    <t>Cash withdraw chq:167</t>
  </si>
  <si>
    <t>April_L_R9</t>
  </si>
  <si>
    <t>Cash witdraw charges</t>
  </si>
  <si>
    <t>April_L_V15</t>
  </si>
  <si>
    <t>April_L_R10</t>
  </si>
  <si>
    <t>April Security services: BUKA/USS</t>
  </si>
  <si>
    <t>Bank charges</t>
  </si>
  <si>
    <t>April Security Services-BUKA/USS</t>
  </si>
  <si>
    <t>UGX Opp</t>
  </si>
  <si>
    <t>April_L_R11</t>
  </si>
  <si>
    <t>April_BS_6</t>
  </si>
  <si>
    <t>April_L_V16</t>
  </si>
  <si>
    <t>March PAYE-Lydia</t>
  </si>
  <si>
    <t>URA charges</t>
  </si>
  <si>
    <t>March NSSF-Lydia</t>
  </si>
  <si>
    <t>April_L_R12</t>
  </si>
  <si>
    <t>URA bank charges</t>
  </si>
  <si>
    <t>April_BS_7</t>
  </si>
  <si>
    <t>April_L_R13</t>
  </si>
  <si>
    <t>April_L_V17</t>
  </si>
  <si>
    <t>Office/Career institute</t>
  </si>
  <si>
    <t>Career Inst/YMCA</t>
  </si>
  <si>
    <t>YMCA/ATRA</t>
  </si>
  <si>
    <t>ATRA</t>
  </si>
  <si>
    <t>April_L_V18</t>
  </si>
  <si>
    <t>April_L_V19</t>
  </si>
  <si>
    <t>April salary-Compound &amp; office cleaner</t>
  </si>
  <si>
    <t>Office/ATRA</t>
  </si>
  <si>
    <t>ATRA/Nakawa</t>
  </si>
  <si>
    <t>Cashbox April -2022 USD</t>
  </si>
  <si>
    <t>Cash Box March 2022</t>
  </si>
  <si>
    <t>01.04.2022  Balance and advance</t>
  </si>
  <si>
    <t>April Internet subscription</t>
  </si>
  <si>
    <t>April_L_R7</t>
  </si>
  <si>
    <t>April_BS_8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</si>
</sst>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71">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41" fillId="13" borderId="19" xfId="0" applyFont="1" applyFill="1" applyBorder="1" applyAlignment="1">
      <alignment horizontal="left" vertical="center" wrapText="1"/>
    </xf>
    <xf numFmtId="0" fontId="41" fillId="13" borderId="19" xfId="0" applyFont="1" applyFill="1" applyBorder="1" applyAlignment="1">
      <alignment horizontal="left" vertical="center"/>
    </xf>
    <xf numFmtId="164" fontId="41" fillId="13" borderId="19" xfId="2" applyFont="1" applyFill="1" applyBorder="1" applyAlignment="1">
      <alignment horizontal="right" vertical="center" wrapText="1"/>
    </xf>
    <xf numFmtId="164" fontId="41" fillId="13" borderId="19" xfId="2" applyFont="1" applyFill="1" applyBorder="1" applyAlignment="1">
      <alignment horizontal="right" wrapText="1"/>
    </xf>
    <xf numFmtId="3" fontId="41" fillId="13" borderId="19" xfId="1" applyNumberFormat="1" applyFont="1" applyFill="1" applyBorder="1" applyAlignment="1">
      <alignment horizontal="left" vertical="center"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4" borderId="20" xfId="0" applyFont="1" applyFill="1" applyBorder="1"/>
    <xf numFmtId="165" fontId="46" fillId="14" borderId="21" xfId="0" applyNumberFormat="1" applyFont="1" applyFill="1" applyBorder="1"/>
    <xf numFmtId="0" fontId="47" fillId="8" borderId="22" xfId="0" applyFont="1" applyFill="1" applyBorder="1"/>
    <xf numFmtId="0" fontId="47" fillId="14" borderId="23" xfId="0" applyFont="1" applyFill="1" applyBorder="1" applyAlignment="1">
      <alignment wrapText="1"/>
    </xf>
    <xf numFmtId="165" fontId="46" fillId="14" borderId="19" xfId="0" applyNumberFormat="1" applyFont="1" applyFill="1" applyBorder="1" applyAlignment="1">
      <alignment wrapText="1"/>
    </xf>
    <xf numFmtId="0" fontId="47" fillId="8" borderId="14" xfId="0" applyFont="1" applyFill="1" applyBorder="1" applyAlignment="1">
      <alignment wrapText="1"/>
    </xf>
    <xf numFmtId="0" fontId="46" fillId="15" borderId="24" xfId="0" applyFont="1" applyFill="1" applyBorder="1" applyAlignment="1">
      <alignment wrapText="1"/>
    </xf>
    <xf numFmtId="165" fontId="46" fillId="15"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6" borderId="19" xfId="0" applyNumberFormat="1" applyFont="1" applyFill="1" applyBorder="1"/>
    <xf numFmtId="165" fontId="34" fillId="16" borderId="19" xfId="2" applyNumberFormat="1" applyFont="1" applyFill="1" applyBorder="1"/>
    <xf numFmtId="165" fontId="30" fillId="16" borderId="19" xfId="0" applyNumberFormat="1" applyFont="1" applyFill="1" applyBorder="1"/>
    <xf numFmtId="165" fontId="34" fillId="16" borderId="16" xfId="2" applyNumberFormat="1" applyFont="1" applyFill="1" applyBorder="1"/>
    <xf numFmtId="165" fontId="34" fillId="16" borderId="5" xfId="2" applyNumberFormat="1" applyFont="1" applyFill="1" applyBorder="1"/>
    <xf numFmtId="165" fontId="34" fillId="16" borderId="12" xfId="2" applyNumberFormat="1" applyFont="1" applyFill="1" applyBorder="1"/>
    <xf numFmtId="165" fontId="48" fillId="16"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7" borderId="19" xfId="0" applyFont="1" applyFill="1" applyBorder="1"/>
    <xf numFmtId="165" fontId="26" fillId="17" borderId="19" xfId="0" applyNumberFormat="1" applyFont="1" applyFill="1" applyBorder="1"/>
    <xf numFmtId="165" fontId="26" fillId="17" borderId="6" xfId="0" applyNumberFormat="1" applyFont="1" applyFill="1" applyBorder="1"/>
    <xf numFmtId="165" fontId="48" fillId="17"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4" borderId="34" xfId="0" applyNumberFormat="1" applyFont="1" applyFill="1" applyBorder="1"/>
    <xf numFmtId="0" fontId="47" fillId="8" borderId="19" xfId="0" applyFont="1" applyFill="1" applyBorder="1"/>
    <xf numFmtId="0" fontId="41" fillId="13" borderId="6" xfId="0" applyFont="1" applyFill="1" applyBorder="1" applyAlignment="1">
      <alignment horizontal="left" vertical="center" wrapText="1"/>
    </xf>
    <xf numFmtId="14" fontId="0" fillId="0" borderId="11" xfId="0" applyNumberFormat="1" applyBorder="1" applyAlignment="1">
      <alignment horizontal="left" vertical="center" wrapText="1"/>
    </xf>
    <xf numFmtId="165" fontId="41" fillId="13" borderId="19" xfId="40" applyNumberFormat="1" applyFont="1" applyFill="1" applyBorder="1" applyAlignment="1">
      <alignment horizontal="left" vertical="center" wrapText="1"/>
    </xf>
    <xf numFmtId="3" fontId="41" fillId="13" borderId="19" xfId="0" applyNumberFormat="1" applyFont="1" applyFill="1" applyBorder="1" applyAlignment="1">
      <alignment horizontal="left" wrapText="1"/>
    </xf>
    <xf numFmtId="3" fontId="41" fillId="13" borderId="11" xfId="1" applyNumberFormat="1"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4" borderId="0" xfId="0" applyFont="1" applyFill="1"/>
    <xf numFmtId="17" fontId="43" fillId="11" borderId="5" xfId="0" applyNumberFormat="1" applyFont="1" applyFill="1" applyBorder="1"/>
    <xf numFmtId="0" fontId="41" fillId="20" borderId="10" xfId="0" applyFont="1" applyFill="1" applyBorder="1"/>
    <xf numFmtId="3" fontId="56" fillId="20" borderId="16" xfId="0" applyNumberFormat="1" applyFont="1" applyFill="1" applyBorder="1"/>
    <xf numFmtId="3" fontId="43" fillId="20" borderId="16" xfId="0" applyNumberFormat="1" applyFont="1" applyFill="1" applyBorder="1"/>
    <xf numFmtId="3" fontId="41" fillId="20" borderId="16" xfId="0" applyNumberFormat="1" applyFont="1" applyFill="1" applyBorder="1"/>
    <xf numFmtId="0" fontId="43" fillId="21" borderId="0" xfId="0" applyFont="1" applyFill="1"/>
    <xf numFmtId="3" fontId="19" fillId="21"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20" borderId="0" xfId="0" applyFont="1" applyFill="1"/>
    <xf numFmtId="3" fontId="43" fillId="20" borderId="5" xfId="0" applyNumberFormat="1" applyFont="1" applyFill="1" applyBorder="1"/>
    <xf numFmtId="3" fontId="41" fillId="20" borderId="5" xfId="0" applyNumberFormat="1" applyFont="1" applyFill="1" applyBorder="1"/>
    <xf numFmtId="0" fontId="0" fillId="0" borderId="33" xfId="0" applyBorder="1"/>
    <xf numFmtId="0" fontId="41" fillId="14" borderId="12" xfId="0" applyFont="1" applyFill="1" applyBorder="1"/>
    <xf numFmtId="0" fontId="41" fillId="14" borderId="33" xfId="0" applyFont="1" applyFill="1" applyBorder="1"/>
    <xf numFmtId="0" fontId="43" fillId="14" borderId="12" xfId="0" applyFont="1" applyFill="1" applyBorder="1"/>
    <xf numFmtId="0" fontId="41" fillId="14" borderId="13" xfId="0" applyFont="1" applyFill="1" applyBorder="1"/>
    <xf numFmtId="165" fontId="26" fillId="22" borderId="19" xfId="0" applyNumberFormat="1" applyFont="1" applyFill="1" applyBorder="1" applyAlignment="1">
      <alignment vertical="top" wrapText="1"/>
    </xf>
    <xf numFmtId="165" fontId="25" fillId="22"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20"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5" borderId="35" xfId="0" applyFont="1" applyFill="1" applyBorder="1" applyAlignment="1">
      <alignment wrapText="1"/>
    </xf>
    <xf numFmtId="165" fontId="46" fillId="15"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165" fontId="41" fillId="13" borderId="19" xfId="40" applyNumberFormat="1" applyFont="1" applyFill="1" applyBorder="1" applyAlignment="1">
      <alignment horizontal="left" wrapText="1"/>
    </xf>
    <xf numFmtId="3" fontId="41" fillId="13" borderId="19" xfId="0" applyNumberFormat="1" applyFont="1" applyFill="1" applyBorder="1" applyAlignment="1">
      <alignment horizontal="left"/>
    </xf>
    <xf numFmtId="4" fontId="41" fillId="13" borderId="19" xfId="0" applyNumberFormat="1" applyFont="1" applyFill="1" applyBorder="1" applyAlignment="1">
      <alignment horizontal="left" wrapText="1"/>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43" fillId="13" borderId="19" xfId="2" applyFont="1" applyFill="1" applyBorder="1" applyAlignment="1">
      <alignment horizontal="right" wrapText="1"/>
    </xf>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14" fontId="41" fillId="13" borderId="19" xfId="1" applyNumberFormat="1" applyFont="1" applyFill="1" applyBorder="1" applyAlignment="1">
      <alignment horizontal="left" vertical="center" wrapText="1"/>
    </xf>
    <xf numFmtId="165" fontId="41" fillId="13"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wrapText="1"/>
    </xf>
    <xf numFmtId="164" fontId="43" fillId="13" borderId="16" xfId="2" applyFont="1" applyFill="1" applyBorder="1" applyAlignment="1">
      <alignment horizontal="righ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3" fontId="4" fillId="6" borderId="19" xfId="1" pivotButton="1" applyNumberFormat="1" applyFont="1" applyFill="1" applyBorder="1" applyAlignment="1">
      <alignment horizontal="left" wrapText="1"/>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8" borderId="0" xfId="0" applyFont="1" applyFill="1" applyAlignment="1">
      <alignment vertical="center"/>
    </xf>
    <xf numFmtId="0" fontId="0" fillId="18"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3" fontId="1" fillId="0" borderId="19" xfId="0" applyNumberFormat="1" applyFont="1" applyBorder="1" applyAlignment="1">
      <alignment horizontal="left" vertical="center"/>
    </xf>
    <xf numFmtId="0" fontId="0" fillId="6" borderId="13" xfId="0" pivotButton="1" applyFont="1" applyFill="1" applyBorder="1" applyAlignment="1">
      <alignment horizontal="left" vertical="center"/>
    </xf>
    <xf numFmtId="164" fontId="4" fillId="6" borderId="3" xfId="2" pivotButton="1" applyFont="1" applyFill="1" applyBorder="1" applyAlignment="1">
      <alignment horizontal="right" wrapText="1"/>
    </xf>
    <xf numFmtId="164" fontId="4" fillId="6" borderId="5" xfId="2" pivotButton="1" applyFont="1" applyFill="1" applyBorder="1" applyAlignment="1">
      <alignment horizontal="right" wrapText="1"/>
    </xf>
    <xf numFmtId="0" fontId="0" fillId="6" borderId="2" xfId="0" pivotButton="1" applyFont="1" applyFill="1" applyBorder="1" applyAlignment="1">
      <alignment horizontal="left" vertical="center"/>
    </xf>
    <xf numFmtId="164" fontId="41" fillId="6" borderId="18" xfId="2" applyFont="1" applyFill="1" applyBorder="1" applyAlignment="1">
      <alignment horizontal="right" wrapText="1"/>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165" fontId="41" fillId="13" borderId="19" xfId="2" applyNumberFormat="1" applyFont="1" applyFill="1" applyBorder="1" applyAlignment="1">
      <alignment horizontal="right" vertical="center" wrapText="1"/>
    </xf>
    <xf numFmtId="0" fontId="0" fillId="6" borderId="2" xfId="0" applyFont="1" applyFill="1" applyBorder="1" applyAlignment="1">
      <alignment horizontal="left" vertical="center"/>
    </xf>
    <xf numFmtId="165" fontId="41" fillId="13" borderId="19" xfId="0" applyNumberFormat="1" applyFont="1" applyFill="1" applyBorder="1" applyAlignment="1">
      <alignment horizontal="right" vertical="center" wrapText="1"/>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64" fontId="41" fillId="6" borderId="15" xfId="2" applyFont="1" applyFill="1" applyBorder="1" applyAlignment="1">
      <alignment horizontal="right" wrapText="1"/>
    </xf>
    <xf numFmtId="164" fontId="41" fillId="0" borderId="0" xfId="2" applyFont="1" applyAlignment="1">
      <alignment horizontal="right" wrapText="1"/>
    </xf>
    <xf numFmtId="14" fontId="14" fillId="0" borderId="9" xfId="0" applyNumberFormat="1" applyFont="1" applyBorder="1" applyAlignment="1">
      <alignment horizontal="left" vertical="center"/>
    </xf>
    <xf numFmtId="3" fontId="0" fillId="6" borderId="11" xfId="1" applyNumberFormat="1" applyFont="1" applyFill="1" applyBorder="1" applyAlignment="1">
      <alignment horizontal="left" vertical="center" wrapText="1"/>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65" fontId="4" fillId="6" borderId="16" xfId="2" applyNumberFormat="1" applyFont="1" applyFill="1" applyBorder="1" applyAlignment="1">
      <alignment horizontal="right" vertical="center"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4" fontId="3" fillId="0" borderId="19" xfId="0" applyNumberFormat="1" applyFont="1" applyBorder="1" applyAlignment="1">
      <alignment horizontal="left" vertical="center"/>
    </xf>
    <xf numFmtId="165" fontId="3" fillId="0" borderId="19" xfId="2" applyNumberFormat="1" applyFont="1" applyBorder="1" applyAlignment="1">
      <alignment horizontal="left" vertical="center"/>
    </xf>
    <xf numFmtId="165" fontId="3" fillId="0" borderId="19"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3" fillId="0" borderId="3" xfId="0" applyNumberFormat="1" applyFont="1" applyBorder="1" applyAlignment="1">
      <alignment horizontal="right" vertical="center"/>
    </xf>
    <xf numFmtId="165" fontId="0" fillId="6" borderId="3" xfId="0" applyNumberFormat="1" applyFont="1" applyFill="1" applyBorder="1" applyAlignment="1">
      <alignment horizontal="right" vertical="center"/>
    </xf>
    <xf numFmtId="3" fontId="43" fillId="13" borderId="11" xfId="1" applyNumberFormat="1" applyFont="1" applyFill="1" applyBorder="1" applyAlignment="1">
      <alignment horizontal="left" wrapText="1"/>
    </xf>
    <xf numFmtId="3" fontId="41" fillId="13" borderId="19" xfId="0" applyNumberFormat="1" applyFont="1" applyFill="1" applyBorder="1" applyAlignment="1">
      <alignment horizontal="left" vertical="center" wrapText="1"/>
    </xf>
    <xf numFmtId="4" fontId="41" fillId="13" borderId="19" xfId="0" applyNumberFormat="1" applyFont="1" applyFill="1" applyBorder="1" applyAlignment="1">
      <alignment horizontal="left" vertical="center" wrapText="1"/>
    </xf>
    <xf numFmtId="164" fontId="19" fillId="6" borderId="19" xfId="2" applyFont="1" applyFill="1" applyBorder="1" applyAlignment="1">
      <alignment horizontal="right" vertical="center" wrapText="1"/>
    </xf>
    <xf numFmtId="3" fontId="41" fillId="13" borderId="19" xfId="1" applyNumberFormat="1" applyFont="1" applyFill="1" applyBorder="1" applyAlignment="1">
      <alignment horizontal="left" wrapText="1"/>
    </xf>
    <xf numFmtId="164" fontId="0" fillId="0" borderId="0" xfId="0" applyNumberFormat="1" applyAlignment="1">
      <alignment horizontal="right"/>
    </xf>
    <xf numFmtId="3" fontId="41" fillId="13" borderId="16" xfId="1" applyNumberFormat="1" applyFont="1" applyFill="1" applyBorder="1" applyAlignment="1">
      <alignment horizontal="left" vertical="center" wrapText="1"/>
    </xf>
    <xf numFmtId="3" fontId="41" fillId="6" borderId="16" xfId="1"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41" fillId="13" borderId="6" xfId="1" applyNumberFormat="1" applyFont="1" applyFill="1" applyBorder="1" applyAlignment="1">
      <alignment horizontal="left" vertical="center" wrapText="1"/>
    </xf>
    <xf numFmtId="14" fontId="4" fillId="6" borderId="19" xfId="1" applyNumberFormat="1" applyFont="1" applyFill="1" applyBorder="1" applyAlignment="1">
      <alignment horizontal="left"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4" fontId="4" fillId="6" borderId="16" xfId="1" applyNumberFormat="1" applyFont="1" applyFill="1" applyBorder="1" applyAlignment="1">
      <alignment horizontal="right" wrapText="1"/>
    </xf>
    <xf numFmtId="165" fontId="4" fillId="6" borderId="16" xfId="2" applyNumberFormat="1" applyFont="1" applyFill="1" applyBorder="1" applyAlignment="1">
      <alignment horizontal="right" wrapText="1"/>
    </xf>
    <xf numFmtId="14" fontId="41" fillId="13" borderId="19" xfId="0" applyNumberFormat="1" applyFont="1" applyFill="1" applyBorder="1" applyAlignment="1">
      <alignment horizontal="left" vertical="center"/>
    </xf>
    <xf numFmtId="2" fontId="41" fillId="13" borderId="3" xfId="0" applyNumberFormat="1" applyFont="1" applyFill="1" applyBorder="1" applyAlignment="1">
      <alignment horizontal="right" vertical="center"/>
    </xf>
    <xf numFmtId="165" fontId="41" fillId="13" borderId="3" xfId="0" applyNumberFormat="1" applyFont="1" applyFill="1" applyBorder="1" applyAlignment="1">
      <alignment horizontal="right" vertical="center"/>
    </xf>
    <xf numFmtId="165" fontId="41" fillId="13" borderId="9" xfId="40" applyNumberFormat="1" applyFont="1" applyFill="1" applyBorder="1" applyAlignment="1">
      <alignment horizontal="left" vertical="center"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14" fontId="61" fillId="0" borderId="41" xfId="0" applyNumberFormat="1" applyFont="1" applyBorder="1" applyAlignment="1">
      <alignment horizontal="center" vertical="center"/>
    </xf>
    <xf numFmtId="0" fontId="61" fillId="0" borderId="42" xfId="0" applyFont="1" applyBorder="1" applyAlignment="1">
      <alignment vertical="center"/>
    </xf>
    <xf numFmtId="165" fontId="61" fillId="0" borderId="43" xfId="0" applyNumberFormat="1" applyFont="1" applyBorder="1" applyAlignment="1">
      <alignment vertical="center"/>
    </xf>
    <xf numFmtId="165" fontId="61" fillId="0" borderId="44" xfId="0" applyNumberFormat="1" applyFont="1" applyBorder="1" applyAlignment="1">
      <alignment vertical="center"/>
    </xf>
    <xf numFmtId="0" fontId="61" fillId="0" borderId="8" xfId="0" applyFont="1" applyBorder="1" applyAlignment="1">
      <alignment vertical="center"/>
    </xf>
    <xf numFmtId="165" fontId="41" fillId="13" borderId="19" xfId="0" applyNumberFormat="1" applyFont="1" applyFill="1" applyBorder="1" applyAlignment="1">
      <alignment horizontal="right" vertical="center"/>
    </xf>
    <xf numFmtId="14" fontId="3" fillId="0" borderId="19" xfId="0" applyNumberFormat="1" applyFont="1" applyBorder="1" applyAlignment="1">
      <alignment horizontal="left" wrapText="1"/>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6" xfId="0" applyNumberFormat="1" applyFont="1" applyBorder="1" applyAlignment="1">
      <alignment horizontal="left" wrapText="1"/>
    </xf>
    <xf numFmtId="165" fontId="0" fillId="0" borderId="19" xfId="0" applyNumberFormat="1" applyFont="1" applyBorder="1" applyAlignment="1">
      <alignment horizontal="right" wrapText="1"/>
    </xf>
    <xf numFmtId="165" fontId="1" fillId="0" borderId="9" xfId="0" applyNumberFormat="1" applyFont="1" applyBorder="1" applyAlignment="1">
      <alignment horizontal="left" wrapText="1"/>
    </xf>
    <xf numFmtId="165" fontId="1" fillId="0" borderId="19" xfId="0" applyNumberFormat="1" applyFont="1" applyBorder="1" applyAlignment="1">
      <alignment horizontal="left" vertical="center"/>
    </xf>
    <xf numFmtId="165" fontId="41" fillId="13" borderId="19" xfId="0" applyNumberFormat="1" applyFont="1" applyFill="1" applyBorder="1" applyAlignment="1">
      <alignment vertical="center" wrapText="1"/>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4" fontId="4" fillId="6" borderId="5" xfId="1" applyNumberFormat="1" applyFont="1" applyFill="1" applyBorder="1" applyAlignment="1">
      <alignment horizontal="right" wrapText="1"/>
    </xf>
    <xf numFmtId="165" fontId="4" fillId="6" borderId="5" xfId="2" applyNumberFormat="1" applyFont="1" applyFill="1" applyBorder="1" applyAlignment="1">
      <alignment horizontal="right"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64" fontId="0" fillId="0" borderId="0" xfId="0" applyNumberFormat="1" applyAlignment="1">
      <alignment horizontal="center" wrapText="1"/>
    </xf>
    <xf numFmtId="165" fontId="0" fillId="6" borderId="19" xfId="40" applyNumberFormat="1" applyFont="1" applyFill="1" applyBorder="1" applyAlignment="1">
      <alignment horizontal="left" vertical="center" wrapText="1"/>
    </xf>
    <xf numFmtId="168" fontId="14" fillId="0" borderId="14" xfId="2" applyNumberFormat="1" applyFont="1" applyBorder="1" applyAlignment="1">
      <alignment horizontal="right" vertical="center"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4"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8" borderId="0" xfId="0" applyFont="1" applyFill="1" applyAlignment="1">
      <alignment horizontal="center"/>
    </xf>
    <xf numFmtId="0" fontId="43" fillId="19" borderId="10" xfId="0" applyFont="1" applyFill="1" applyBorder="1" applyAlignment="1">
      <alignment horizontal="center"/>
    </xf>
    <xf numFmtId="0" fontId="43" fillId="19"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1">
    <dxf>
      <alignment horizontal="right" readingOrder="0"/>
    </dxf>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center" readingOrder="0"/>
    </dxf>
    <dxf>
      <numFmt numFmtId="164" formatCode="_-* #,##0.00\ _€_-;\-* #,##0.00\ _€_-;_-* &quot;-&quot;??\ _€_-;_-@_-"/>
    </dxf>
    <dxf>
      <alignment horizontal="center" readingOrder="0"/>
    </dxf>
    <dxf>
      <alignment wrapText="1"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39</xdr:row>
      <xdr:rowOff>0</xdr:rowOff>
    </xdr:from>
    <xdr:to>
      <xdr:col>7</xdr:col>
      <xdr:colOff>190500</xdr:colOff>
      <xdr:row>40</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39</xdr:row>
      <xdr:rowOff>0</xdr:rowOff>
    </xdr:from>
    <xdr:to>
      <xdr:col>8</xdr:col>
      <xdr:colOff>19050</xdr:colOff>
      <xdr:row>40</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42</xdr:row>
      <xdr:rowOff>0</xdr:rowOff>
    </xdr:from>
    <xdr:to>
      <xdr:col>7</xdr:col>
      <xdr:colOff>190500</xdr:colOff>
      <xdr:row>43</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42</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42</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39</xdr:row>
      <xdr:rowOff>0</xdr:rowOff>
    </xdr:from>
    <xdr:to>
      <xdr:col>8</xdr:col>
      <xdr:colOff>190500</xdr:colOff>
      <xdr:row>40</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39</xdr:row>
      <xdr:rowOff>0</xdr:rowOff>
    </xdr:from>
    <xdr:to>
      <xdr:col>8</xdr:col>
      <xdr:colOff>704850</xdr:colOff>
      <xdr:row>40</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42</xdr:row>
      <xdr:rowOff>0</xdr:rowOff>
    </xdr:from>
    <xdr:to>
      <xdr:col>8</xdr:col>
      <xdr:colOff>190500</xdr:colOff>
      <xdr:row>43</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42</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42</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25</xdr:row>
      <xdr:rowOff>0</xdr:rowOff>
    </xdr:from>
    <xdr:to>
      <xdr:col>8</xdr:col>
      <xdr:colOff>190500</xdr:colOff>
      <xdr:row>26</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691.656254166664" createdVersion="5" refreshedVersion="5" minRefreshableVersion="3" recordCount="5">
  <cacheSource type="worksheet">
    <worksheetSource ref="A3:H8" sheet="Airtime summary"/>
  </cacheSource>
  <cacheFields count="8">
    <cacheField name="Date" numFmtId="14">
      <sharedItems containsSemiMixedTypes="0" containsNonDate="0" containsDate="1" containsString="0" minDate="2022-04-01T00:00:00" maxDate="2022-06-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60000" maxValue="60000"/>
    </cacheField>
    <cacheField name="Received" numFmtId="164">
      <sharedItems containsString="0" containsBlank="1" containsNumber="1" containsInteger="1" minValue="60000" maxValue="60000"/>
    </cacheField>
    <cacheField name="Balance" numFmtId="164">
      <sharedItems containsSemiMixedTypes="0" containsString="0" containsNumber="1" containsInteger="1" minValue="0" maxValue="60000"/>
    </cacheField>
    <cacheField name="Name" numFmtId="165">
      <sharedItems containsBlank="1" count="2">
        <m/>
        <s v="Lyd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691.656254629626" createdVersion="5" refreshedVersion="5" minRefreshableVersion="3" recordCount="27">
  <cacheSource type="worksheet">
    <worksheetSource ref="A2:H29" sheet="UGX Cash Box April"/>
  </cacheSource>
  <cacheFields count="8">
    <cacheField name="Date" numFmtId="14">
      <sharedItems containsSemiMixedTypes="0" containsNonDate="0" containsDate="1" containsString="0" minDate="2022-04-01T00:00:00" maxDate="2022-04-30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7000" maxValue="390000"/>
    </cacheField>
    <cacheField name="Received" numFmtId="164">
      <sharedItems containsString="0" containsBlank="1" containsNumber="1" containsInteger="1" minValue="2000" maxValue="1869000"/>
    </cacheField>
    <cacheField name="Balance" numFmtId="164">
      <sharedItems containsSemiMixedTypes="0" containsString="0" containsNumber="1" containsInteger="1" minValue="14286" maxValue="1883286"/>
    </cacheField>
    <cacheField name="Name" numFmtId="14">
      <sharedItems containsBlank="1" count="3">
        <m/>
        <s v="Lydia"/>
        <s v="Airtim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691.656255092596" createdVersion="5" refreshedVersion="5" minRefreshableVersion="3" recordCount="64">
  <cacheSource type="worksheet">
    <worksheetSource ref="A2:H66" sheet="Total Expenses"/>
  </cacheSource>
  <cacheFields count="8">
    <cacheField name="Date" numFmtId="14">
      <sharedItems containsSemiMixedTypes="0" containsNonDate="0" containsDate="1" containsString="0" minDate="2022-04-05T00:00:00" maxDate="2022-04-30T00:00:00"/>
    </cacheField>
    <cacheField name="Details" numFmtId="0">
      <sharedItems/>
    </cacheField>
    <cacheField name="Type of expenses " numFmtId="0">
      <sharedItems count="7">
        <s v="Transport "/>
        <s v="Telephone"/>
        <s v="Office Materials"/>
        <s v="Bank Fees"/>
        <s v="Services"/>
        <s v="Internet"/>
        <s v="Personnel"/>
      </sharedItems>
    </cacheField>
    <cacheField name="Department" numFmtId="0">
      <sharedItems count="2">
        <s v="Management"/>
        <s v="Office"/>
      </sharedItems>
    </cacheField>
    <cacheField name="Spent  in national currency (UGX)" numFmtId="0">
      <sharedItems containsSemiMixedTypes="0" containsString="0" containsNumber="1" minValue="2000" maxValue="1600000"/>
    </cacheField>
    <cacheField name="Exchange Rate $" numFmtId="4">
      <sharedItems containsSemiMixedTypes="0" containsString="0" containsNumber="1" containsInteger="1" minValue="3520" maxValue="3520"/>
    </cacheField>
    <cacheField name="Spent in $" numFmtId="165">
      <sharedItems containsSemiMixedTypes="0" containsString="0" containsNumber="1" minValue="0.56818181818181823" maxValue="454.54545454545456"/>
    </cacheField>
    <cacheField name="Name" numFmtId="165">
      <sharedItems count="4">
        <s v="Lydia"/>
        <s v="Bank UGX"/>
        <s v="UGX Opp"/>
        <s v="Bank US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
  <r>
    <d v="2022-04-01T00:00:00"/>
    <s v="Balance from Mar.2022"/>
    <m/>
    <m/>
    <m/>
    <m/>
    <n v="0"/>
    <x v="0"/>
  </r>
  <r>
    <d v="2022-04-06T00:00:00"/>
    <s v="Mission Budget for 1 day"/>
    <s v="Advance"/>
    <s v="Management"/>
    <m/>
    <n v="60000"/>
    <n v="60000"/>
    <x v="0"/>
  </r>
  <r>
    <d v="2022-04-05T00:00:00"/>
    <s v="Airtime for Lydia"/>
    <s v="Telephone"/>
    <s v="Management"/>
    <n v="60000"/>
    <m/>
    <n v="0"/>
    <x v="1"/>
  </r>
  <r>
    <d v="2022-04-26T00:00:00"/>
    <s v="Mission Budget for 1 day"/>
    <s v="Advance"/>
    <s v="Management"/>
    <m/>
    <n v="60000"/>
    <n v="60000"/>
    <x v="0"/>
  </r>
  <r>
    <d v="2022-06-26T00:00:00"/>
    <s v="Airtime for Lydia"/>
    <s v="Telephone"/>
    <s v="Management"/>
    <n v="60000"/>
    <m/>
    <n v="0"/>
    <x v="1"/>
  </r>
</pivotCacheRecords>
</file>

<file path=xl/pivotCache/pivotCacheRecords2.xml><?xml version="1.0" encoding="utf-8"?>
<pivotCacheRecords xmlns="http://schemas.openxmlformats.org/spreadsheetml/2006/main" xmlns:r="http://schemas.openxmlformats.org/officeDocument/2006/relationships" count="27">
  <r>
    <d v="2022-04-01T00:00:00"/>
    <s v="Cash box March . 22"/>
    <m/>
    <m/>
    <m/>
    <m/>
    <n v="347686"/>
    <x v="0"/>
  </r>
  <r>
    <d v="2022-04-05T00:00:00"/>
    <s v="Mission Budget for 1 day"/>
    <s v="Advance"/>
    <s v="Management"/>
    <n v="95000"/>
    <m/>
    <n v="252686"/>
    <x v="1"/>
  </r>
  <r>
    <d v="2022-04-06T00:00:00"/>
    <s v="Mission Budget for 1 day"/>
    <s v="Advance"/>
    <s v="Management"/>
    <n v="60000"/>
    <m/>
    <n v="192686"/>
    <x v="2"/>
  </r>
  <r>
    <d v="2022-04-06T00:00:00"/>
    <s v="Mission Budget for 1 day"/>
    <s v="Advance"/>
    <s v="Management"/>
    <n v="63000"/>
    <m/>
    <n v="129686"/>
    <x v="1"/>
  </r>
  <r>
    <d v="2022-04-06T00:00:00"/>
    <s v="Reimbursement to the project"/>
    <s v="Advance"/>
    <s v="Management"/>
    <m/>
    <n v="7600"/>
    <n v="137286"/>
    <x v="1"/>
  </r>
  <r>
    <d v="2022-04-06T00:00:00"/>
    <s v="Mission Budget for 1 day"/>
    <s v="Advance"/>
    <s v="Management"/>
    <n v="86000"/>
    <m/>
    <n v="51286"/>
    <x v="1"/>
  </r>
  <r>
    <d v="2022-04-06T00:00:00"/>
    <s v="Cash Withdraw chq: 166"/>
    <s v="Internal Transfer"/>
    <m/>
    <m/>
    <n v="1104000"/>
    <n v="1155286"/>
    <x v="0"/>
  </r>
  <r>
    <d v="2022-04-07T00:00:00"/>
    <s v="Mission Budget for 1 day"/>
    <s v="Advance"/>
    <s v="Management"/>
    <n v="90000"/>
    <m/>
    <n v="1065286"/>
    <x v="1"/>
  </r>
  <r>
    <d v="2022-04-08T00:00:00"/>
    <s v="Reimbursement to the project"/>
    <s v="Advance"/>
    <s v="Management"/>
    <m/>
    <n v="3000"/>
    <n v="1068286"/>
    <x v="1"/>
  </r>
  <r>
    <d v="2022-04-11T00:00:00"/>
    <s v="Mission Budget for 1 day"/>
    <s v="Advance"/>
    <s v="Management"/>
    <n v="20000"/>
    <m/>
    <n v="1048286"/>
    <x v="1"/>
  </r>
  <r>
    <d v="2022-04-12T00:00:00"/>
    <s v="Mission Budget for 1 day"/>
    <s v="Advance"/>
    <s v="Management"/>
    <n v="102000"/>
    <m/>
    <n v="946286"/>
    <x v="1"/>
  </r>
  <r>
    <d v="2022-04-12T00:00:00"/>
    <s v="Mission Budget for 1 day"/>
    <s v="Advance"/>
    <s v="Management"/>
    <n v="112000"/>
    <m/>
    <n v="834286"/>
    <x v="1"/>
  </r>
  <r>
    <d v="2022-04-12T00:00:00"/>
    <s v="Reimbursement to the project"/>
    <s v="Advance"/>
    <s v="Management"/>
    <m/>
    <n v="2000"/>
    <n v="836286"/>
    <x v="1"/>
  </r>
  <r>
    <d v="2022-04-14T00:00:00"/>
    <s v="Mission Budget for 1 day"/>
    <s v="Advance"/>
    <s v="Management"/>
    <n v="50000"/>
    <m/>
    <n v="786286"/>
    <x v="1"/>
  </r>
  <r>
    <d v="2022-04-19T00:00:00"/>
    <s v="Mission Budget for 1 day"/>
    <s v="Advance"/>
    <s v="Management"/>
    <n v="319000"/>
    <m/>
    <n v="467286"/>
    <x v="1"/>
  </r>
  <r>
    <d v="2022-04-20T00:00:00"/>
    <s v="Mission Budget for 1 day"/>
    <s v="Advance"/>
    <s v="Management"/>
    <n v="25000"/>
    <m/>
    <n v="442286"/>
    <x v="1"/>
  </r>
  <r>
    <d v="2022-04-20T00:00:00"/>
    <s v="Reimbursement to the project"/>
    <s v="Advance"/>
    <s v="Management"/>
    <m/>
    <n v="6000"/>
    <n v="448286"/>
    <x v="1"/>
  </r>
  <r>
    <d v="2022-04-22T00:00:00"/>
    <s v="Mission Budget for 1 day"/>
    <s v="Advance"/>
    <s v="Management"/>
    <n v="26000"/>
    <m/>
    <n v="422286"/>
    <x v="1"/>
  </r>
  <r>
    <d v="2022-04-22T00:00:00"/>
    <s v="Reimbursement to the project"/>
    <s v="Advance"/>
    <s v="Management"/>
    <m/>
    <n v="2000"/>
    <n v="424286"/>
    <x v="1"/>
  </r>
  <r>
    <d v="2022-04-26T00:00:00"/>
    <s v="Mission Budget for 1 day"/>
    <s v="Advance"/>
    <s v="Management"/>
    <n v="20000"/>
    <m/>
    <n v="404286"/>
    <x v="1"/>
  </r>
  <r>
    <d v="2022-04-26T00:00:00"/>
    <s v="Mission Budget for 1 day"/>
    <s v="Advance"/>
    <s v="Management"/>
    <n v="390000"/>
    <m/>
    <n v="14286"/>
    <x v="1"/>
  </r>
  <r>
    <d v="2022-04-26T00:00:00"/>
    <s v="Cash withdraw chq:167"/>
    <s v="Internal Transfer"/>
    <m/>
    <m/>
    <n v="1869000"/>
    <n v="1883286"/>
    <x v="0"/>
  </r>
  <r>
    <d v="2022-04-26T00:00:00"/>
    <s v="Mission Budget for 1 day"/>
    <s v="Advance"/>
    <s v="Management"/>
    <n v="60000"/>
    <m/>
    <n v="1823286"/>
    <x v="2"/>
  </r>
  <r>
    <d v="2022-04-26T00:00:00"/>
    <s v="Mission Budget for 1 day"/>
    <s v="Advance"/>
    <s v="Management"/>
    <n v="18000"/>
    <m/>
    <n v="1805286"/>
    <x v="1"/>
  </r>
  <r>
    <d v="2022-04-27T00:00:00"/>
    <s v="Mission Budget for 1 day"/>
    <s v="Advance"/>
    <s v="Management"/>
    <n v="75000"/>
    <m/>
    <n v="1730286"/>
    <x v="1"/>
  </r>
  <r>
    <d v="2022-04-29T00:00:00"/>
    <s v="Mission Budget for 1 day"/>
    <s v="Advance"/>
    <s v="Management"/>
    <n v="200000"/>
    <m/>
    <n v="1530286"/>
    <x v="1"/>
  </r>
  <r>
    <d v="2022-04-29T00:00:00"/>
    <s v="Mission Budget for 1 day"/>
    <s v="Advance"/>
    <s v="Management"/>
    <n v="17000"/>
    <m/>
    <n v="1513286"/>
    <x v="1"/>
  </r>
</pivotCacheRecords>
</file>

<file path=xl/pivotCache/pivotCacheRecords3.xml><?xml version="1.0" encoding="utf-8"?>
<pivotCacheRecords xmlns="http://schemas.openxmlformats.org/spreadsheetml/2006/main" xmlns:r="http://schemas.openxmlformats.org/officeDocument/2006/relationships" count="64">
  <r>
    <d v="2022-04-05T00:00:00"/>
    <s v="Local Transport"/>
    <x v="0"/>
    <x v="0"/>
    <n v="15000"/>
    <n v="3520"/>
    <n v="4.2613636363636367"/>
    <x v="0"/>
  </r>
  <r>
    <d v="2022-04-05T00:00:00"/>
    <s v="Local Transport"/>
    <x v="0"/>
    <x v="0"/>
    <n v="10000"/>
    <n v="3520"/>
    <n v="2.8409090909090908"/>
    <x v="0"/>
  </r>
  <r>
    <d v="2022-04-05T00:00:00"/>
    <s v="Local Transport"/>
    <x v="0"/>
    <x v="0"/>
    <n v="19000"/>
    <n v="3520"/>
    <n v="5.3977272727272725"/>
    <x v="0"/>
  </r>
  <r>
    <d v="2022-04-05T00:00:00"/>
    <s v="Local Transport"/>
    <x v="0"/>
    <x v="0"/>
    <n v="20000"/>
    <n v="3520"/>
    <n v="5.6818181818181817"/>
    <x v="0"/>
  </r>
  <r>
    <d v="2022-04-05T00:00:00"/>
    <s v="Local Transport"/>
    <x v="0"/>
    <x v="0"/>
    <n v="22000"/>
    <n v="3520"/>
    <n v="6.25"/>
    <x v="0"/>
  </r>
  <r>
    <d v="2022-04-05T00:00:00"/>
    <s v="Local Transport"/>
    <x v="0"/>
    <x v="0"/>
    <n v="25000"/>
    <n v="3520"/>
    <n v="7.1022727272727275"/>
    <x v="0"/>
  </r>
  <r>
    <d v="2022-04-05T00:00:00"/>
    <s v="Airtime for Lydia"/>
    <x v="1"/>
    <x v="0"/>
    <n v="60000"/>
    <n v="3520"/>
    <n v="17.045454545454547"/>
    <x v="0"/>
  </r>
  <r>
    <d v="2022-04-06T00:00:00"/>
    <s v="Toilet papers 2 packets @17,000"/>
    <x v="2"/>
    <x v="1"/>
    <n v="34000"/>
    <n v="3520"/>
    <n v="9.6590909090909083"/>
    <x v="0"/>
  </r>
  <r>
    <d v="2022-04-06T00:00:00"/>
    <s v="2kgs of sugar @4,200"/>
    <x v="2"/>
    <x v="1"/>
    <n v="8400"/>
    <n v="3520"/>
    <n v="2.3863636363636362"/>
    <x v="0"/>
  </r>
  <r>
    <d v="2022-04-06T00:00:00"/>
    <s v="1 bottle of Rwenzori water"/>
    <x v="2"/>
    <x v="1"/>
    <n v="13000"/>
    <n v="3520"/>
    <n v="3.6931818181818183"/>
    <x v="0"/>
  </r>
  <r>
    <d v="2022-04-06T00:00:00"/>
    <s v="Local Transport"/>
    <x v="0"/>
    <x v="0"/>
    <n v="7000"/>
    <n v="3520"/>
    <n v="1.9886363636363635"/>
    <x v="0"/>
  </r>
  <r>
    <d v="2022-04-06T00:00:00"/>
    <s v="Local Transport"/>
    <x v="0"/>
    <x v="0"/>
    <n v="4000"/>
    <n v="3520"/>
    <n v="1.1363636363636365"/>
    <x v="0"/>
  </r>
  <r>
    <d v="2022-04-06T00:00:00"/>
    <s v="Local Transport"/>
    <x v="0"/>
    <x v="0"/>
    <n v="4000"/>
    <n v="3520"/>
    <n v="1.1363636363636365"/>
    <x v="0"/>
  </r>
  <r>
    <d v="2022-04-06T00:00:00"/>
    <s v="Local Transport"/>
    <x v="0"/>
    <x v="0"/>
    <n v="22000"/>
    <n v="3520"/>
    <n v="6.25"/>
    <x v="0"/>
  </r>
  <r>
    <d v="2022-04-06T00:00:00"/>
    <s v="Local Transport"/>
    <x v="0"/>
    <x v="0"/>
    <n v="20000"/>
    <n v="3520"/>
    <n v="5.6818181818181817"/>
    <x v="0"/>
  </r>
  <r>
    <d v="2022-04-06T00:00:00"/>
    <s v="Local Transport"/>
    <x v="0"/>
    <x v="0"/>
    <n v="15000"/>
    <n v="3520"/>
    <n v="4.2613636363636367"/>
    <x v="0"/>
  </r>
  <r>
    <d v="2022-04-06T00:00:00"/>
    <s v="Local Transport"/>
    <x v="0"/>
    <x v="0"/>
    <n v="15000"/>
    <n v="3520"/>
    <n v="4.2613636363636367"/>
    <x v="0"/>
  </r>
  <r>
    <d v="2022-04-06T00:00:00"/>
    <s v="Bank Charges"/>
    <x v="3"/>
    <x v="1"/>
    <n v="2000"/>
    <n v="3520"/>
    <n v="0.56818181818181823"/>
    <x v="1"/>
  </r>
  <r>
    <d v="2022-04-06T00:00:00"/>
    <s v="Bank Charges"/>
    <x v="3"/>
    <x v="1"/>
    <n v="5000"/>
    <n v="3520"/>
    <n v="1.4204545454545454"/>
    <x v="2"/>
  </r>
  <r>
    <d v="2022-04-07T00:00:00"/>
    <s v="Local Transport"/>
    <x v="0"/>
    <x v="0"/>
    <n v="15000"/>
    <n v="3520"/>
    <n v="4.2613636363636367"/>
    <x v="0"/>
  </r>
  <r>
    <d v="2022-04-07T00:00:00"/>
    <s v="Local Transport"/>
    <x v="0"/>
    <x v="0"/>
    <n v="14000"/>
    <n v="3520"/>
    <n v="3.9772727272727271"/>
    <x v="0"/>
  </r>
  <r>
    <d v="2022-04-07T00:00:00"/>
    <s v="Local Transport"/>
    <x v="0"/>
    <x v="0"/>
    <n v="13000"/>
    <n v="3520"/>
    <n v="3.6931818181818183"/>
    <x v="0"/>
  </r>
  <r>
    <d v="2022-04-07T00:00:00"/>
    <s v="Local Transport"/>
    <x v="0"/>
    <x v="0"/>
    <n v="25000"/>
    <n v="3520"/>
    <n v="7.1022727272727275"/>
    <x v="0"/>
  </r>
  <r>
    <d v="2022-04-07T00:00:00"/>
    <s v="Local Transport"/>
    <x v="0"/>
    <x v="0"/>
    <n v="5000"/>
    <n v="3520"/>
    <n v="1.4204545454545454"/>
    <x v="0"/>
  </r>
  <r>
    <d v="2022-04-07T00:00:00"/>
    <s v="Local Transport"/>
    <x v="0"/>
    <x v="0"/>
    <n v="15000"/>
    <n v="3520"/>
    <n v="4.2613636363636367"/>
    <x v="0"/>
  </r>
  <r>
    <d v="2022-04-11T00:00:00"/>
    <s v="Local Transport"/>
    <x v="0"/>
    <x v="0"/>
    <n v="10000"/>
    <n v="3520"/>
    <n v="2.8409090909090908"/>
    <x v="0"/>
  </r>
  <r>
    <d v="2022-04-11T00:00:00"/>
    <s v="Local Transport"/>
    <x v="0"/>
    <x v="0"/>
    <n v="10000"/>
    <n v="3520"/>
    <n v="2.8409090909090908"/>
    <x v="0"/>
  </r>
  <r>
    <d v="2022-04-12T00:00:00"/>
    <s v="Fuel for generator"/>
    <x v="2"/>
    <x v="1"/>
    <n v="98000"/>
    <n v="3520"/>
    <n v="27.84090909090909"/>
    <x v="0"/>
  </r>
  <r>
    <d v="2022-04-12T00:00:00"/>
    <s v="Local Transport"/>
    <x v="0"/>
    <x v="1"/>
    <n v="2000"/>
    <n v="3520"/>
    <n v="0.56818181818181823"/>
    <x v="0"/>
  </r>
  <r>
    <d v="2022-04-12T00:00:00"/>
    <s v="Sand for fixing gate"/>
    <x v="2"/>
    <x v="1"/>
    <n v="10000"/>
    <n v="3520"/>
    <n v="2.8409090909090908"/>
    <x v="0"/>
  </r>
  <r>
    <d v="2022-04-12T00:00:00"/>
    <s v="Cement"/>
    <x v="2"/>
    <x v="1"/>
    <n v="10000"/>
    <n v="3520"/>
    <n v="2.8409090909090908"/>
    <x v="0"/>
  </r>
  <r>
    <d v="2022-04-12T00:00:00"/>
    <s v="Concrete stones"/>
    <x v="2"/>
    <x v="1"/>
    <n v="10000"/>
    <n v="3520"/>
    <n v="2.8409090909090908"/>
    <x v="0"/>
  </r>
  <r>
    <d v="2022-04-12T00:00:00"/>
    <s v="Angle line"/>
    <x v="2"/>
    <x v="1"/>
    <n v="82000"/>
    <n v="3520"/>
    <n v="23.295454545454547"/>
    <x v="0"/>
  </r>
  <r>
    <d v="2022-04-14T00:00:00"/>
    <s v="Wages for fixing gate"/>
    <x v="4"/>
    <x v="1"/>
    <n v="50000"/>
    <n v="3520"/>
    <n v="14.204545454545455"/>
    <x v="0"/>
  </r>
  <r>
    <d v="2022-04-20T00:00:00"/>
    <s v="April Internet subscription"/>
    <x v="5"/>
    <x v="1"/>
    <n v="319000"/>
    <n v="3520"/>
    <n v="90.625"/>
    <x v="0"/>
  </r>
  <r>
    <d v="2022-04-20T00:00:00"/>
    <s v="Local Transport"/>
    <x v="0"/>
    <x v="0"/>
    <n v="10000"/>
    <n v="3520"/>
    <n v="2.8409090909090908"/>
    <x v="0"/>
  </r>
  <r>
    <d v="2022-04-20T00:00:00"/>
    <s v="Local Transport"/>
    <x v="0"/>
    <x v="0"/>
    <n v="7000"/>
    <n v="3520"/>
    <n v="1.9886363636363635"/>
    <x v="0"/>
  </r>
  <r>
    <d v="2022-04-20T00:00:00"/>
    <s v="Local Transport"/>
    <x v="0"/>
    <x v="0"/>
    <n v="2000"/>
    <n v="3520"/>
    <n v="0.56818181818181823"/>
    <x v="0"/>
  </r>
  <r>
    <d v="2022-04-22T00:00:00"/>
    <s v="Local Transport"/>
    <x v="0"/>
    <x v="0"/>
    <n v="10000"/>
    <n v="3520"/>
    <n v="2.8409090909090908"/>
    <x v="0"/>
  </r>
  <r>
    <d v="2022-04-22T00:00:00"/>
    <s v="Local Transport"/>
    <x v="0"/>
    <x v="0"/>
    <n v="7000"/>
    <n v="3520"/>
    <n v="1.9886363636363635"/>
    <x v="0"/>
  </r>
  <r>
    <d v="2022-04-22T00:00:00"/>
    <s v="Local Transport"/>
    <x v="0"/>
    <x v="0"/>
    <n v="7000"/>
    <n v="3520"/>
    <n v="1.9886363636363635"/>
    <x v="0"/>
  </r>
  <r>
    <d v="2022-04-25T00:00:00"/>
    <s v="Bank Transfer charges"/>
    <x v="3"/>
    <x v="1"/>
    <n v="52800"/>
    <n v="3520"/>
    <n v="15"/>
    <x v="3"/>
  </r>
  <r>
    <d v="2022-04-25T00:00:00"/>
    <s v="Bank Charges"/>
    <x v="3"/>
    <x v="1"/>
    <n v="32278.400000000001"/>
    <n v="3520"/>
    <n v="9.17"/>
    <x v="3"/>
  </r>
  <r>
    <d v="2022-04-25T00:00:00"/>
    <s v="Bank Charges"/>
    <x v="3"/>
    <x v="1"/>
    <n v="2000"/>
    <n v="3520"/>
    <n v="0.56818181818181823"/>
    <x v="1"/>
  </r>
  <r>
    <d v="2022-04-26T00:00:00"/>
    <s v="Local Transport"/>
    <x v="0"/>
    <x v="0"/>
    <n v="10000"/>
    <n v="3520"/>
    <n v="2.8409090909090908"/>
    <x v="0"/>
  </r>
  <r>
    <d v="2022-04-26T00:00:00"/>
    <s v="Local Transport"/>
    <x v="0"/>
    <x v="0"/>
    <n v="10000"/>
    <n v="3520"/>
    <n v="2.8409090909090908"/>
    <x v="0"/>
  </r>
  <r>
    <d v="2022-04-26T00:00:00"/>
    <s v="2 pairs of in catridges"/>
    <x v="2"/>
    <x v="1"/>
    <n v="340000"/>
    <n v="3520"/>
    <n v="96.590909090909093"/>
    <x v="0"/>
  </r>
  <r>
    <d v="2022-04-26T00:00:00"/>
    <s v="Cash witdraw charges"/>
    <x v="3"/>
    <x v="1"/>
    <n v="5000"/>
    <n v="3520"/>
    <n v="1.4204545454545454"/>
    <x v="2"/>
  </r>
  <r>
    <d v="2022-04-26T00:00:00"/>
    <s v="Airtime for Lydia"/>
    <x v="1"/>
    <x v="0"/>
    <n v="60000"/>
    <n v="3520"/>
    <n v="17.045454545454547"/>
    <x v="0"/>
  </r>
  <r>
    <d v="2022-04-26T00:00:00"/>
    <s v="April Security Services-BUKA/USS"/>
    <x v="4"/>
    <x v="1"/>
    <n v="1600000"/>
    <n v="3520"/>
    <n v="454.54545454545456"/>
    <x v="2"/>
  </r>
  <r>
    <d v="2022-04-26T00:00:00"/>
    <s v="Bank Charges"/>
    <x v="3"/>
    <x v="1"/>
    <n v="2600"/>
    <n v="3520"/>
    <n v="0.73863636363636365"/>
    <x v="2"/>
  </r>
  <r>
    <d v="2022-04-26T00:00:00"/>
    <s v="Local Transport"/>
    <x v="0"/>
    <x v="0"/>
    <n v="9000"/>
    <n v="3520"/>
    <n v="2.5568181818181817"/>
    <x v="0"/>
  </r>
  <r>
    <d v="2022-04-26T00:00:00"/>
    <s v="Local Transport"/>
    <x v="0"/>
    <x v="0"/>
    <n v="10000"/>
    <n v="3520"/>
    <n v="2.8409090909090908"/>
    <x v="0"/>
  </r>
  <r>
    <d v="2022-04-27T00:00:00"/>
    <s v="March PAYE-Lydia"/>
    <x v="6"/>
    <x v="0"/>
    <n v="1211440"/>
    <n v="3520"/>
    <n v="344.15909090909093"/>
    <x v="2"/>
  </r>
  <r>
    <d v="2022-04-27T00:00:00"/>
    <s v="URA bank charges"/>
    <x v="3"/>
    <x v="1"/>
    <n v="2300"/>
    <n v="3520"/>
    <n v="0.65340909090909094"/>
    <x v="2"/>
  </r>
  <r>
    <d v="2022-04-27T00:00:00"/>
    <s v="March NSSF-Lydia"/>
    <x v="6"/>
    <x v="0"/>
    <n v="654720"/>
    <n v="3520"/>
    <n v="186"/>
    <x v="2"/>
  </r>
  <r>
    <d v="2022-04-27T00:00:00"/>
    <s v="Local Transport"/>
    <x v="0"/>
    <x v="0"/>
    <n v="18000"/>
    <n v="3520"/>
    <n v="5.1136363636363633"/>
    <x v="0"/>
  </r>
  <r>
    <d v="2022-04-27T00:00:00"/>
    <s v="Local Transport"/>
    <x v="0"/>
    <x v="0"/>
    <n v="13000"/>
    <n v="3520"/>
    <n v="3.6931818181818183"/>
    <x v="0"/>
  </r>
  <r>
    <d v="2022-04-27T00:00:00"/>
    <s v="Local Transport"/>
    <x v="0"/>
    <x v="0"/>
    <n v="20000"/>
    <n v="3520"/>
    <n v="5.6818181818181817"/>
    <x v="0"/>
  </r>
  <r>
    <d v="2022-04-27T00:00:00"/>
    <s v="Local Transport"/>
    <x v="0"/>
    <x v="0"/>
    <n v="15000"/>
    <n v="3520"/>
    <n v="4.2613636363636367"/>
    <x v="0"/>
  </r>
  <r>
    <d v="2022-04-29T00:00:00"/>
    <s v="April salary-Compound &amp; office cleaner"/>
    <x v="4"/>
    <x v="1"/>
    <n v="200000"/>
    <n v="3520"/>
    <n v="56.81818181818182"/>
    <x v="0"/>
  </r>
  <r>
    <d v="2022-04-29T00:00:00"/>
    <s v="Local Transport"/>
    <x v="0"/>
    <x v="0"/>
    <n v="8000"/>
    <n v="3520"/>
    <n v="2.2727272727272729"/>
    <x v="0"/>
  </r>
  <r>
    <d v="2022-04-29T00:00:00"/>
    <s v="Local Transport"/>
    <x v="0"/>
    <x v="0"/>
    <n v="5000"/>
    <n v="3520"/>
    <n v="1.4204545454545454"/>
    <x v="0"/>
  </r>
  <r>
    <d v="2022-04-29T00:00:00"/>
    <s v="Local Transport"/>
    <x v="0"/>
    <x v="0"/>
    <n v="4000"/>
    <n v="3520"/>
    <n v="1.136363636363636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I7" firstHeaderRow="1" firstDataRow="2" firstDataCol="1"/>
  <pivotFields count="8">
    <pivotField numFmtId="14" showAll="0"/>
    <pivotField showAll="0"/>
    <pivotField axis="axisCol" showAll="0">
      <items count="8">
        <item x="3"/>
        <item x="2"/>
        <item x="6"/>
        <item x="4"/>
        <item x="1"/>
        <item x="0"/>
        <item x="5"/>
        <item t="default"/>
      </items>
    </pivotField>
    <pivotField axis="axisRow" showAll="0">
      <items count="3">
        <item x="0"/>
        <item x="1"/>
        <item t="default"/>
      </items>
    </pivotField>
    <pivotField dataField="1" showAll="0"/>
    <pivotField numFmtId="4" showAll="0"/>
    <pivotField numFmtId="165" showAll="0"/>
    <pivotField showAll="0"/>
  </pivotFields>
  <rowFields count="1">
    <field x="3"/>
  </rowFields>
  <rowItems count="3">
    <i>
      <x/>
    </i>
    <i>
      <x v="1"/>
    </i>
    <i t="grand">
      <x/>
    </i>
  </rowItems>
  <colFields count="1">
    <field x="2"/>
  </colFields>
  <colItems count="8">
    <i>
      <x/>
    </i>
    <i>
      <x v="1"/>
    </i>
    <i>
      <x v="2"/>
    </i>
    <i>
      <x v="3"/>
    </i>
    <i>
      <x v="4"/>
    </i>
    <i>
      <x v="5"/>
    </i>
    <i>
      <x v="6"/>
    </i>
    <i t="grand">
      <x/>
    </i>
  </colItems>
  <dataFields count="1">
    <dataField name="Sum of Spent  in national currency (UGX)" fld="4" baseField="0" baseItem="0" numFmtId="164"/>
  </dataFields>
  <formats count="3">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8"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5">
        <item x="1"/>
        <item x="3"/>
        <item x="0"/>
        <item x="2"/>
        <item t="default"/>
      </items>
    </pivotField>
  </pivotFields>
  <rowFields count="1">
    <field x="7"/>
  </rowFields>
  <rowItems count="5">
    <i>
      <x/>
    </i>
    <i>
      <x v="1"/>
    </i>
    <i>
      <x v="2"/>
    </i>
    <i>
      <x v="3"/>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8"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4">
        <item x="2"/>
        <item x="1"/>
        <item x="0"/>
        <item t="default"/>
      </items>
    </pivotField>
  </pivotFields>
  <rowFields count="1">
    <field x="7"/>
  </rowFields>
  <rowItems count="4">
    <i>
      <x/>
    </i>
    <i>
      <x v="1"/>
    </i>
    <i>
      <x v="2"/>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4">
      <pivotArea outline="0" collapsedLevelsAreSubtotals="1" fieldPosition="0"/>
    </format>
    <format dxfId="3">
      <pivotArea outline="0" collapsedLevelsAreSubtotals="1"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2:B15"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3">
        <item x="1"/>
        <item x="0"/>
        <item t="default"/>
      </items>
    </pivotField>
  </pivotFields>
  <rowFields count="1">
    <field x="7"/>
  </rowFields>
  <rowItems count="3">
    <i>
      <x/>
    </i>
    <i>
      <x v="1"/>
    </i>
    <i t="grand">
      <x/>
    </i>
  </rowItems>
  <colItems count="1">
    <i/>
  </colItems>
  <dataFields count="1">
    <dataField name="Sum of Spent  in national currency (UGX)" fld="4" baseField="7" baseItem="0" numFmtId="164"/>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
  <sheetViews>
    <sheetView workbookViewId="0">
      <selection activeCell="D13" sqref="D13"/>
    </sheetView>
  </sheetViews>
  <sheetFormatPr defaultRowHeight="15" x14ac:dyDescent="0.25"/>
  <cols>
    <col min="1" max="1" width="37.7109375" bestFit="1" customWidth="1"/>
    <col min="2" max="2" width="16.28515625" customWidth="1"/>
    <col min="3" max="3" width="15.42578125" customWidth="1"/>
    <col min="4" max="5" width="13.5703125" customWidth="1"/>
    <col min="6" max="8" width="11.85546875" customWidth="1"/>
    <col min="9" max="9" width="13.5703125" bestFit="1" customWidth="1"/>
  </cols>
  <sheetData>
    <row r="3" spans="1:9" x14ac:dyDescent="0.25">
      <c r="A3" s="494" t="s">
        <v>112</v>
      </c>
      <c r="B3" s="494" t="s">
        <v>119</v>
      </c>
    </row>
    <row r="4" spans="1:9" x14ac:dyDescent="0.25">
      <c r="A4" s="494" t="s">
        <v>109</v>
      </c>
      <c r="B4" t="s">
        <v>114</v>
      </c>
      <c r="C4" t="s">
        <v>125</v>
      </c>
      <c r="D4" t="s">
        <v>126</v>
      </c>
      <c r="E4" t="s">
        <v>135</v>
      </c>
      <c r="F4" t="s">
        <v>95</v>
      </c>
      <c r="G4" t="s">
        <v>144</v>
      </c>
      <c r="H4" t="s">
        <v>127</v>
      </c>
      <c r="I4" t="s">
        <v>111</v>
      </c>
    </row>
    <row r="5" spans="1:9" x14ac:dyDescent="0.25">
      <c r="A5" s="210" t="s">
        <v>14</v>
      </c>
      <c r="B5" s="628"/>
      <c r="C5" s="628"/>
      <c r="D5" s="628">
        <v>1866160</v>
      </c>
      <c r="E5" s="628"/>
      <c r="F5" s="628">
        <v>120000</v>
      </c>
      <c r="G5" s="628">
        <v>470000</v>
      </c>
      <c r="H5" s="628"/>
      <c r="I5" s="628">
        <v>2456160</v>
      </c>
    </row>
    <row r="6" spans="1:9" x14ac:dyDescent="0.25">
      <c r="A6" s="210" t="s">
        <v>82</v>
      </c>
      <c r="B6" s="628">
        <v>103978.4</v>
      </c>
      <c r="C6" s="628">
        <v>605400</v>
      </c>
      <c r="D6" s="628"/>
      <c r="E6" s="628">
        <v>1850000</v>
      </c>
      <c r="F6" s="628"/>
      <c r="G6" s="628">
        <v>2000</v>
      </c>
      <c r="H6" s="628">
        <v>319000</v>
      </c>
      <c r="I6" s="628">
        <v>2880378.4</v>
      </c>
    </row>
    <row r="7" spans="1:9" x14ac:dyDescent="0.25">
      <c r="A7" s="210" t="s">
        <v>111</v>
      </c>
      <c r="B7" s="628">
        <v>103978.4</v>
      </c>
      <c r="C7" s="628">
        <v>605400</v>
      </c>
      <c r="D7" s="628">
        <v>1866160</v>
      </c>
      <c r="E7" s="628">
        <v>1850000</v>
      </c>
      <c r="F7" s="628">
        <v>120000</v>
      </c>
      <c r="G7" s="628">
        <v>472000</v>
      </c>
      <c r="H7" s="628">
        <v>319000</v>
      </c>
      <c r="I7" s="628">
        <v>5336538.4000000004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workbookViewId="0">
      <selection activeCell="D13" sqref="D13"/>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94" t="s">
        <v>109</v>
      </c>
      <c r="B3" t="s">
        <v>112</v>
      </c>
      <c r="C3" t="s">
        <v>115</v>
      </c>
    </row>
    <row r="4" spans="1:3" x14ac:dyDescent="0.25">
      <c r="A4" s="210" t="s">
        <v>120</v>
      </c>
      <c r="B4" s="628">
        <v>4000</v>
      </c>
      <c r="C4" s="628">
        <v>1.1363636363636365</v>
      </c>
    </row>
    <row r="5" spans="1:3" x14ac:dyDescent="0.25">
      <c r="A5" s="210" t="s">
        <v>202</v>
      </c>
      <c r="B5" s="628">
        <v>85078.399999999994</v>
      </c>
      <c r="C5" s="628">
        <v>24.17</v>
      </c>
    </row>
    <row r="6" spans="1:3" x14ac:dyDescent="0.25">
      <c r="A6" s="210" t="s">
        <v>42</v>
      </c>
      <c r="B6" s="628">
        <v>1766400</v>
      </c>
      <c r="C6" s="628">
        <v>501.8181818181817</v>
      </c>
    </row>
    <row r="7" spans="1:3" x14ac:dyDescent="0.25">
      <c r="A7" s="210" t="s">
        <v>222</v>
      </c>
      <c r="B7" s="628">
        <v>3481060</v>
      </c>
      <c r="C7" s="628">
        <v>988.93750000000011</v>
      </c>
    </row>
    <row r="8" spans="1:3" x14ac:dyDescent="0.25">
      <c r="A8" s="210" t="s">
        <v>111</v>
      </c>
      <c r="B8" s="628">
        <v>5336538.4000000004</v>
      </c>
      <c r="C8" s="628">
        <v>1516.0620454545456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162"/>
  <sheetViews>
    <sheetView tabSelected="1" topLeftCell="B50" zoomScaleNormal="100" workbookViewId="0">
      <selection activeCell="I68" sqref="I68"/>
    </sheetView>
  </sheetViews>
  <sheetFormatPr defaultColWidth="10.85546875" defaultRowHeight="15" x14ac:dyDescent="0.25"/>
  <cols>
    <col min="1" max="1" width="12.42578125" style="76" customWidth="1"/>
    <col min="2" max="2" width="33.5703125" style="75" customWidth="1"/>
    <col min="3" max="3" width="17.28515625" style="75" customWidth="1"/>
    <col min="4" max="4" width="17.5703125" style="74" customWidth="1"/>
    <col min="5" max="5" width="17.42578125" style="74" customWidth="1"/>
    <col min="6" max="6" width="15" style="72" customWidth="1"/>
    <col min="7" max="7" width="18.42578125" style="73" customWidth="1"/>
    <col min="8" max="8" width="16.5703125" style="74" customWidth="1"/>
    <col min="9" max="9" width="17" style="75" customWidth="1"/>
    <col min="10" max="10" width="25.42578125" style="75" customWidth="1"/>
    <col min="11" max="11" width="13.140625" style="75" customWidth="1"/>
    <col min="12" max="12" width="12.42578125" style="75" customWidth="1"/>
    <col min="13" max="13" width="19.140625" style="75" customWidth="1"/>
    <col min="14" max="14" width="37.140625" style="77" customWidth="1"/>
    <col min="15" max="15" width="11" style="1" customWidth="1"/>
    <col min="16" max="16384" width="10.85546875" style="1"/>
  </cols>
  <sheetData>
    <row r="1" spans="1:14" ht="18.75" x14ac:dyDescent="0.25">
      <c r="A1" s="631" t="s">
        <v>136</v>
      </c>
      <c r="B1" s="631"/>
      <c r="C1" s="631"/>
      <c r="D1" s="631"/>
      <c r="E1" s="631"/>
      <c r="F1" s="631"/>
      <c r="G1" s="631"/>
      <c r="H1" s="631"/>
      <c r="I1" s="631"/>
      <c r="J1" s="631"/>
      <c r="K1" s="631"/>
      <c r="L1" s="631"/>
      <c r="M1" s="631"/>
      <c r="N1" s="631"/>
    </row>
    <row r="2" spans="1:14" s="2" customFormat="1" ht="69.95" customHeight="1" x14ac:dyDescent="0.25">
      <c r="A2" s="343" t="s">
        <v>0</v>
      </c>
      <c r="B2" s="337" t="s">
        <v>5</v>
      </c>
      <c r="C2" s="337" t="s">
        <v>10</v>
      </c>
      <c r="D2" s="338" t="s">
        <v>8</v>
      </c>
      <c r="E2" s="338" t="s">
        <v>13</v>
      </c>
      <c r="F2" s="339" t="s">
        <v>7</v>
      </c>
      <c r="G2" s="340" t="s">
        <v>6</v>
      </c>
      <c r="H2" s="338" t="s">
        <v>2</v>
      </c>
      <c r="I2" s="338" t="s">
        <v>118</v>
      </c>
      <c r="J2" s="337" t="s">
        <v>9</v>
      </c>
      <c r="K2" s="337" t="s">
        <v>1</v>
      </c>
      <c r="L2" s="337" t="s">
        <v>4</v>
      </c>
      <c r="M2" s="341" t="s">
        <v>12</v>
      </c>
      <c r="N2" s="342" t="s">
        <v>11</v>
      </c>
    </row>
    <row r="3" spans="1:14" s="2" customFormat="1" ht="15" customHeight="1" x14ac:dyDescent="0.25">
      <c r="A3" s="196">
        <v>44656</v>
      </c>
      <c r="B3" s="197" t="s">
        <v>63</v>
      </c>
      <c r="C3" s="197" t="s">
        <v>144</v>
      </c>
      <c r="D3" s="198" t="s">
        <v>14</v>
      </c>
      <c r="E3" s="192">
        <v>15000</v>
      </c>
      <c r="F3" s="383">
        <v>3520</v>
      </c>
      <c r="G3" s="345">
        <f t="shared" ref="G3:G48" si="0">E3/F3</f>
        <v>4.2613636363636367</v>
      </c>
      <c r="H3" s="217" t="s">
        <v>42</v>
      </c>
      <c r="I3" s="198" t="s">
        <v>18</v>
      </c>
      <c r="J3" s="471" t="s">
        <v>145</v>
      </c>
      <c r="K3" s="197" t="s">
        <v>65</v>
      </c>
      <c r="L3" s="197" t="s">
        <v>45</v>
      </c>
      <c r="M3" s="478"/>
      <c r="N3" s="384"/>
    </row>
    <row r="4" spans="1:14" s="2" customFormat="1" ht="15" customHeight="1" x14ac:dyDescent="0.25">
      <c r="A4" s="196">
        <v>44656</v>
      </c>
      <c r="B4" s="197" t="s">
        <v>63</v>
      </c>
      <c r="C4" s="197" t="s">
        <v>144</v>
      </c>
      <c r="D4" s="198" t="s">
        <v>14</v>
      </c>
      <c r="E4" s="192">
        <v>10000</v>
      </c>
      <c r="F4" s="383">
        <v>3520</v>
      </c>
      <c r="G4" s="345">
        <f t="shared" si="0"/>
        <v>2.8409090909090908</v>
      </c>
      <c r="H4" s="217" t="s">
        <v>42</v>
      </c>
      <c r="I4" s="198" t="s">
        <v>18</v>
      </c>
      <c r="J4" s="471" t="s">
        <v>145</v>
      </c>
      <c r="K4" s="197" t="s">
        <v>65</v>
      </c>
      <c r="L4" s="197" t="s">
        <v>45</v>
      </c>
      <c r="M4" s="478"/>
      <c r="N4" s="384"/>
    </row>
    <row r="5" spans="1:14" s="2" customFormat="1" ht="15" customHeight="1" x14ac:dyDescent="0.25">
      <c r="A5" s="196">
        <v>44656</v>
      </c>
      <c r="B5" s="197" t="s">
        <v>63</v>
      </c>
      <c r="C5" s="197" t="s">
        <v>144</v>
      </c>
      <c r="D5" s="198" t="s">
        <v>14</v>
      </c>
      <c r="E5" s="567">
        <v>19000</v>
      </c>
      <c r="F5" s="383">
        <v>3520</v>
      </c>
      <c r="G5" s="345">
        <f t="shared" si="0"/>
        <v>5.3977272727272725</v>
      </c>
      <c r="H5" s="217" t="s">
        <v>42</v>
      </c>
      <c r="I5" s="198" t="s">
        <v>18</v>
      </c>
      <c r="J5" s="471" t="s">
        <v>145</v>
      </c>
      <c r="K5" s="197" t="s">
        <v>65</v>
      </c>
      <c r="L5" s="197" t="s">
        <v>45</v>
      </c>
      <c r="M5" s="478"/>
      <c r="N5" s="384"/>
    </row>
    <row r="6" spans="1:14" s="2" customFormat="1" ht="15" customHeight="1" x14ac:dyDescent="0.25">
      <c r="A6" s="196">
        <v>44656</v>
      </c>
      <c r="B6" s="197" t="s">
        <v>63</v>
      </c>
      <c r="C6" s="197" t="s">
        <v>144</v>
      </c>
      <c r="D6" s="198" t="s">
        <v>14</v>
      </c>
      <c r="E6" s="192">
        <v>20000</v>
      </c>
      <c r="F6" s="383">
        <v>3520</v>
      </c>
      <c r="G6" s="345">
        <f t="shared" si="0"/>
        <v>5.6818181818181817</v>
      </c>
      <c r="H6" s="217" t="s">
        <v>42</v>
      </c>
      <c r="I6" s="198" t="s">
        <v>18</v>
      </c>
      <c r="J6" s="217" t="s">
        <v>145</v>
      </c>
      <c r="K6" s="197" t="s">
        <v>65</v>
      </c>
      <c r="L6" s="197" t="s">
        <v>45</v>
      </c>
      <c r="M6" s="478"/>
      <c r="N6" s="384"/>
    </row>
    <row r="7" spans="1:14" s="2" customFormat="1" ht="15" customHeight="1" x14ac:dyDescent="0.25">
      <c r="A7" s="196">
        <v>44656</v>
      </c>
      <c r="B7" s="197" t="s">
        <v>63</v>
      </c>
      <c r="C7" s="197" t="s">
        <v>144</v>
      </c>
      <c r="D7" s="198" t="s">
        <v>14</v>
      </c>
      <c r="E7" s="192">
        <v>22000</v>
      </c>
      <c r="F7" s="383">
        <v>3520</v>
      </c>
      <c r="G7" s="345">
        <f t="shared" si="0"/>
        <v>6.25</v>
      </c>
      <c r="H7" s="217" t="s">
        <v>42</v>
      </c>
      <c r="I7" s="198" t="s">
        <v>18</v>
      </c>
      <c r="J7" s="471" t="s">
        <v>145</v>
      </c>
      <c r="K7" s="197" t="s">
        <v>65</v>
      </c>
      <c r="L7" s="197" t="s">
        <v>45</v>
      </c>
      <c r="M7" s="478"/>
      <c r="N7" s="384"/>
    </row>
    <row r="8" spans="1:14" s="2" customFormat="1" ht="15" customHeight="1" x14ac:dyDescent="0.25">
      <c r="A8" s="196">
        <v>44656</v>
      </c>
      <c r="B8" s="197" t="s">
        <v>63</v>
      </c>
      <c r="C8" s="197" t="s">
        <v>144</v>
      </c>
      <c r="D8" s="198" t="s">
        <v>14</v>
      </c>
      <c r="E8" s="204">
        <v>25000</v>
      </c>
      <c r="F8" s="383">
        <v>3520</v>
      </c>
      <c r="G8" s="345">
        <f t="shared" si="0"/>
        <v>7.1022727272727275</v>
      </c>
      <c r="H8" s="217" t="s">
        <v>42</v>
      </c>
      <c r="I8" s="198" t="s">
        <v>18</v>
      </c>
      <c r="J8" s="471" t="s">
        <v>145</v>
      </c>
      <c r="K8" s="197" t="s">
        <v>65</v>
      </c>
      <c r="L8" s="197" t="s">
        <v>45</v>
      </c>
      <c r="M8" s="478"/>
      <c r="N8" s="384"/>
    </row>
    <row r="9" spans="1:14" s="2" customFormat="1" ht="15" customHeight="1" x14ac:dyDescent="0.25">
      <c r="A9" s="196">
        <v>44656</v>
      </c>
      <c r="B9" s="179" t="s">
        <v>94</v>
      </c>
      <c r="C9" s="179" t="s">
        <v>95</v>
      </c>
      <c r="D9" s="179" t="s">
        <v>14</v>
      </c>
      <c r="E9" s="204">
        <v>60000</v>
      </c>
      <c r="F9" s="383">
        <v>3520</v>
      </c>
      <c r="G9" s="345">
        <f t="shared" si="0"/>
        <v>17.045454545454547</v>
      </c>
      <c r="H9" s="217" t="s">
        <v>42</v>
      </c>
      <c r="I9" s="198" t="s">
        <v>18</v>
      </c>
      <c r="J9" s="585" t="s">
        <v>154</v>
      </c>
      <c r="K9" s="197" t="s">
        <v>65</v>
      </c>
      <c r="L9" s="197" t="s">
        <v>45</v>
      </c>
      <c r="M9" s="478"/>
      <c r="N9" s="384"/>
    </row>
    <row r="10" spans="1:14" s="2" customFormat="1" ht="15" customHeight="1" x14ac:dyDescent="0.25">
      <c r="A10" s="196">
        <v>44657</v>
      </c>
      <c r="B10" s="197" t="s">
        <v>156</v>
      </c>
      <c r="C10" s="197" t="s">
        <v>125</v>
      </c>
      <c r="D10" s="198" t="s">
        <v>82</v>
      </c>
      <c r="E10" s="192">
        <v>34000</v>
      </c>
      <c r="F10" s="383">
        <v>3520</v>
      </c>
      <c r="G10" s="345">
        <f t="shared" si="0"/>
        <v>9.6590909090909083</v>
      </c>
      <c r="H10" s="217" t="s">
        <v>42</v>
      </c>
      <c r="I10" s="198" t="s">
        <v>18</v>
      </c>
      <c r="J10" s="586" t="s">
        <v>159</v>
      </c>
      <c r="K10" s="197" t="s">
        <v>65</v>
      </c>
      <c r="L10" s="197" t="s">
        <v>45</v>
      </c>
      <c r="M10" s="478"/>
      <c r="N10" s="384"/>
    </row>
    <row r="11" spans="1:14" s="2" customFormat="1" ht="15" customHeight="1" x14ac:dyDescent="0.25">
      <c r="A11" s="196">
        <v>44657</v>
      </c>
      <c r="B11" s="197" t="s">
        <v>157</v>
      </c>
      <c r="C11" s="197" t="s">
        <v>125</v>
      </c>
      <c r="D11" s="198" t="s">
        <v>82</v>
      </c>
      <c r="E11" s="192">
        <v>8400</v>
      </c>
      <c r="F11" s="383">
        <v>3520</v>
      </c>
      <c r="G11" s="345">
        <f t="shared" si="0"/>
        <v>2.3863636363636362</v>
      </c>
      <c r="H11" s="217" t="s">
        <v>42</v>
      </c>
      <c r="I11" s="198" t="s">
        <v>18</v>
      </c>
      <c r="J11" s="586" t="s">
        <v>159</v>
      </c>
      <c r="K11" s="197" t="s">
        <v>65</v>
      </c>
      <c r="L11" s="197" t="s">
        <v>45</v>
      </c>
      <c r="M11" s="478"/>
      <c r="N11" s="384"/>
    </row>
    <row r="12" spans="1:14" s="2" customFormat="1" ht="15" customHeight="1" x14ac:dyDescent="0.25">
      <c r="A12" s="196">
        <v>44657</v>
      </c>
      <c r="B12" s="179" t="s">
        <v>158</v>
      </c>
      <c r="C12" s="179" t="s">
        <v>125</v>
      </c>
      <c r="D12" s="211" t="s">
        <v>82</v>
      </c>
      <c r="E12" s="192">
        <v>13000</v>
      </c>
      <c r="F12" s="383">
        <v>3520</v>
      </c>
      <c r="G12" s="345">
        <f t="shared" si="0"/>
        <v>3.6931818181818183</v>
      </c>
      <c r="H12" s="217" t="s">
        <v>42</v>
      </c>
      <c r="I12" s="198" t="s">
        <v>18</v>
      </c>
      <c r="J12" s="586" t="s">
        <v>159</v>
      </c>
      <c r="K12" s="197" t="s">
        <v>65</v>
      </c>
      <c r="L12" s="197" t="s">
        <v>45</v>
      </c>
      <c r="M12" s="478"/>
      <c r="N12" s="384"/>
    </row>
    <row r="13" spans="1:14" s="2" customFormat="1" ht="15" customHeight="1" x14ac:dyDescent="0.25">
      <c r="A13" s="588">
        <v>44657</v>
      </c>
      <c r="B13" s="213" t="s">
        <v>63</v>
      </c>
      <c r="C13" s="213" t="s">
        <v>144</v>
      </c>
      <c r="D13" s="589" t="s">
        <v>14</v>
      </c>
      <c r="E13" s="567">
        <v>7000</v>
      </c>
      <c r="F13" s="383">
        <v>3520</v>
      </c>
      <c r="G13" s="345">
        <f t="shared" si="0"/>
        <v>1.9886363636363635</v>
      </c>
      <c r="H13" s="217" t="s">
        <v>42</v>
      </c>
      <c r="I13" s="198" t="s">
        <v>18</v>
      </c>
      <c r="J13" s="213" t="s">
        <v>160</v>
      </c>
      <c r="K13" s="197" t="s">
        <v>65</v>
      </c>
      <c r="L13" s="197" t="s">
        <v>45</v>
      </c>
      <c r="M13" s="478"/>
      <c r="N13" s="384"/>
    </row>
    <row r="14" spans="1:14" s="2" customFormat="1" ht="15" customHeight="1" x14ac:dyDescent="0.25">
      <c r="A14" s="588">
        <v>44657</v>
      </c>
      <c r="B14" s="213" t="s">
        <v>63</v>
      </c>
      <c r="C14" s="213" t="s">
        <v>144</v>
      </c>
      <c r="D14" s="589" t="s">
        <v>14</v>
      </c>
      <c r="E14" s="567">
        <v>4000</v>
      </c>
      <c r="F14" s="383">
        <v>3520</v>
      </c>
      <c r="G14" s="345">
        <f t="shared" si="0"/>
        <v>1.1363636363636365</v>
      </c>
      <c r="H14" s="217" t="s">
        <v>42</v>
      </c>
      <c r="I14" s="198" t="s">
        <v>18</v>
      </c>
      <c r="J14" s="213" t="s">
        <v>160</v>
      </c>
      <c r="K14" s="197" t="s">
        <v>65</v>
      </c>
      <c r="L14" s="197" t="s">
        <v>45</v>
      </c>
      <c r="M14" s="478"/>
      <c r="N14" s="384"/>
    </row>
    <row r="15" spans="1:14" s="2" customFormat="1" ht="15" customHeight="1" x14ac:dyDescent="0.25">
      <c r="A15" s="588">
        <v>44657</v>
      </c>
      <c r="B15" s="213" t="s">
        <v>63</v>
      </c>
      <c r="C15" s="213" t="s">
        <v>144</v>
      </c>
      <c r="D15" s="589" t="s">
        <v>14</v>
      </c>
      <c r="E15" s="567">
        <v>4000</v>
      </c>
      <c r="F15" s="383">
        <v>3520</v>
      </c>
      <c r="G15" s="345">
        <f t="shared" si="0"/>
        <v>1.1363636363636365</v>
      </c>
      <c r="H15" s="217" t="s">
        <v>42</v>
      </c>
      <c r="I15" s="198" t="s">
        <v>18</v>
      </c>
      <c r="J15" s="213" t="s">
        <v>160</v>
      </c>
      <c r="K15" s="197" t="s">
        <v>65</v>
      </c>
      <c r="L15" s="197" t="s">
        <v>45</v>
      </c>
      <c r="M15" s="478"/>
      <c r="N15" s="384"/>
    </row>
    <row r="16" spans="1:14" s="2" customFormat="1" ht="15" customHeight="1" x14ac:dyDescent="0.25">
      <c r="A16" s="588">
        <v>44657</v>
      </c>
      <c r="B16" s="213" t="s">
        <v>63</v>
      </c>
      <c r="C16" s="213" t="s">
        <v>144</v>
      </c>
      <c r="D16" s="589" t="s">
        <v>14</v>
      </c>
      <c r="E16" s="184">
        <v>22000</v>
      </c>
      <c r="F16" s="383">
        <v>3520</v>
      </c>
      <c r="G16" s="345">
        <f t="shared" si="0"/>
        <v>6.25</v>
      </c>
      <c r="H16" s="217" t="s">
        <v>42</v>
      </c>
      <c r="I16" s="198" t="s">
        <v>18</v>
      </c>
      <c r="J16" s="213" t="s">
        <v>160</v>
      </c>
      <c r="K16" s="197" t="s">
        <v>65</v>
      </c>
      <c r="L16" s="197" t="s">
        <v>45</v>
      </c>
      <c r="M16" s="478"/>
      <c r="N16" s="384"/>
    </row>
    <row r="17" spans="1:14" s="2" customFormat="1" ht="15" customHeight="1" x14ac:dyDescent="0.25">
      <c r="A17" s="588">
        <v>44657</v>
      </c>
      <c r="B17" s="213" t="s">
        <v>63</v>
      </c>
      <c r="C17" s="213" t="s">
        <v>144</v>
      </c>
      <c r="D17" s="589" t="s">
        <v>14</v>
      </c>
      <c r="E17" s="184">
        <v>20000</v>
      </c>
      <c r="F17" s="383">
        <v>3520</v>
      </c>
      <c r="G17" s="345">
        <f t="shared" si="0"/>
        <v>5.6818181818181817</v>
      </c>
      <c r="H17" s="217" t="s">
        <v>42</v>
      </c>
      <c r="I17" s="198" t="s">
        <v>18</v>
      </c>
      <c r="J17" s="213" t="s">
        <v>160</v>
      </c>
      <c r="K17" s="197" t="s">
        <v>65</v>
      </c>
      <c r="L17" s="197" t="s">
        <v>45</v>
      </c>
      <c r="M17" s="478"/>
      <c r="N17" s="384"/>
    </row>
    <row r="18" spans="1:14" s="2" customFormat="1" ht="15" customHeight="1" x14ac:dyDescent="0.25">
      <c r="A18" s="588">
        <v>44657</v>
      </c>
      <c r="B18" s="213" t="s">
        <v>63</v>
      </c>
      <c r="C18" s="213" t="s">
        <v>144</v>
      </c>
      <c r="D18" s="589" t="s">
        <v>14</v>
      </c>
      <c r="E18" s="184">
        <v>15000</v>
      </c>
      <c r="F18" s="383">
        <v>3520</v>
      </c>
      <c r="G18" s="345">
        <f t="shared" si="0"/>
        <v>4.2613636363636367</v>
      </c>
      <c r="H18" s="217" t="s">
        <v>42</v>
      </c>
      <c r="I18" s="198" t="s">
        <v>18</v>
      </c>
      <c r="J18" s="213" t="s">
        <v>160</v>
      </c>
      <c r="K18" s="197" t="s">
        <v>65</v>
      </c>
      <c r="L18" s="197" t="s">
        <v>45</v>
      </c>
      <c r="M18" s="478"/>
      <c r="N18" s="384"/>
    </row>
    <row r="19" spans="1:14" s="2" customFormat="1" ht="15" customHeight="1" x14ac:dyDescent="0.25">
      <c r="A19" s="588">
        <v>44657</v>
      </c>
      <c r="B19" s="213" t="s">
        <v>63</v>
      </c>
      <c r="C19" s="213" t="s">
        <v>144</v>
      </c>
      <c r="D19" s="589" t="s">
        <v>14</v>
      </c>
      <c r="E19" s="184">
        <v>15000</v>
      </c>
      <c r="F19" s="383">
        <v>3520</v>
      </c>
      <c r="G19" s="345">
        <f t="shared" si="0"/>
        <v>4.2613636363636367</v>
      </c>
      <c r="H19" s="217" t="s">
        <v>42</v>
      </c>
      <c r="I19" s="198" t="s">
        <v>18</v>
      </c>
      <c r="J19" s="213" t="s">
        <v>160</v>
      </c>
      <c r="K19" s="197" t="s">
        <v>65</v>
      </c>
      <c r="L19" s="197" t="s">
        <v>45</v>
      </c>
      <c r="M19" s="478"/>
      <c r="N19" s="384"/>
    </row>
    <row r="20" spans="1:14" s="2" customFormat="1" ht="15" customHeight="1" x14ac:dyDescent="0.25">
      <c r="A20" s="196">
        <v>44657</v>
      </c>
      <c r="B20" s="197" t="s">
        <v>167</v>
      </c>
      <c r="C20" s="197" t="s">
        <v>114</v>
      </c>
      <c r="D20" s="198" t="s">
        <v>82</v>
      </c>
      <c r="E20" s="184">
        <v>2000</v>
      </c>
      <c r="F20" s="383">
        <v>3520</v>
      </c>
      <c r="G20" s="345">
        <f t="shared" si="0"/>
        <v>0.56818181818181823</v>
      </c>
      <c r="H20" s="217" t="s">
        <v>120</v>
      </c>
      <c r="I20" s="198" t="s">
        <v>18</v>
      </c>
      <c r="J20" s="304" t="s">
        <v>168</v>
      </c>
      <c r="K20" s="197" t="s">
        <v>65</v>
      </c>
      <c r="L20" s="197" t="s">
        <v>45</v>
      </c>
      <c r="M20" s="478"/>
      <c r="N20" s="384"/>
    </row>
    <row r="21" spans="1:14" s="2" customFormat="1" ht="15" customHeight="1" x14ac:dyDescent="0.25">
      <c r="A21" s="196">
        <v>44657</v>
      </c>
      <c r="B21" s="197" t="s">
        <v>167</v>
      </c>
      <c r="C21" s="197" t="s">
        <v>114</v>
      </c>
      <c r="D21" s="198" t="s">
        <v>82</v>
      </c>
      <c r="E21" s="184">
        <v>5000</v>
      </c>
      <c r="F21" s="383">
        <v>3520</v>
      </c>
      <c r="G21" s="345">
        <f t="shared" si="0"/>
        <v>1.4204545454545454</v>
      </c>
      <c r="H21" s="217" t="s">
        <v>222</v>
      </c>
      <c r="I21" s="198" t="s">
        <v>18</v>
      </c>
      <c r="J21" s="213" t="s">
        <v>169</v>
      </c>
      <c r="K21" s="197" t="s">
        <v>65</v>
      </c>
      <c r="L21" s="197" t="s">
        <v>45</v>
      </c>
      <c r="M21" s="478"/>
      <c r="N21" s="384"/>
    </row>
    <row r="22" spans="1:14" s="2" customFormat="1" ht="15" customHeight="1" x14ac:dyDescent="0.25">
      <c r="A22" s="196">
        <v>44658</v>
      </c>
      <c r="B22" s="179" t="s">
        <v>63</v>
      </c>
      <c r="C22" s="179" t="s">
        <v>144</v>
      </c>
      <c r="D22" s="211" t="s">
        <v>14</v>
      </c>
      <c r="E22" s="192">
        <v>15000</v>
      </c>
      <c r="F22" s="383">
        <v>3520</v>
      </c>
      <c r="G22" s="345">
        <f t="shared" si="0"/>
        <v>4.2613636363636367</v>
      </c>
      <c r="H22" s="217" t="s">
        <v>42</v>
      </c>
      <c r="I22" s="198" t="s">
        <v>18</v>
      </c>
      <c r="J22" s="213" t="s">
        <v>170</v>
      </c>
      <c r="K22" s="197" t="s">
        <v>65</v>
      </c>
      <c r="L22" s="197" t="s">
        <v>45</v>
      </c>
      <c r="M22" s="478"/>
      <c r="N22" s="384"/>
    </row>
    <row r="23" spans="1:14" s="2" customFormat="1" ht="15" customHeight="1" x14ac:dyDescent="0.25">
      <c r="A23" s="196">
        <v>44658</v>
      </c>
      <c r="B23" s="179" t="s">
        <v>63</v>
      </c>
      <c r="C23" s="179" t="s">
        <v>144</v>
      </c>
      <c r="D23" s="211" t="s">
        <v>14</v>
      </c>
      <c r="E23" s="192">
        <v>14000</v>
      </c>
      <c r="F23" s="383">
        <v>3520</v>
      </c>
      <c r="G23" s="345">
        <f t="shared" si="0"/>
        <v>3.9772727272727271</v>
      </c>
      <c r="H23" s="217" t="s">
        <v>42</v>
      </c>
      <c r="I23" s="198" t="s">
        <v>18</v>
      </c>
      <c r="J23" s="213" t="s">
        <v>170</v>
      </c>
      <c r="K23" s="197" t="s">
        <v>65</v>
      </c>
      <c r="L23" s="197" t="s">
        <v>45</v>
      </c>
      <c r="M23" s="478"/>
      <c r="N23" s="384"/>
    </row>
    <row r="24" spans="1:14" s="2" customFormat="1" ht="15" customHeight="1" x14ac:dyDescent="0.25">
      <c r="A24" s="196">
        <v>44658</v>
      </c>
      <c r="B24" s="179" t="s">
        <v>63</v>
      </c>
      <c r="C24" s="179" t="s">
        <v>144</v>
      </c>
      <c r="D24" s="211" t="s">
        <v>14</v>
      </c>
      <c r="E24" s="192">
        <v>13000</v>
      </c>
      <c r="F24" s="383">
        <v>3520</v>
      </c>
      <c r="G24" s="345">
        <f t="shared" si="0"/>
        <v>3.6931818181818183</v>
      </c>
      <c r="H24" s="217" t="s">
        <v>42</v>
      </c>
      <c r="I24" s="198" t="s">
        <v>18</v>
      </c>
      <c r="J24" s="213" t="s">
        <v>170</v>
      </c>
      <c r="K24" s="197" t="s">
        <v>65</v>
      </c>
      <c r="L24" s="197" t="s">
        <v>45</v>
      </c>
      <c r="M24" s="478"/>
      <c r="N24" s="384"/>
    </row>
    <row r="25" spans="1:14" s="2" customFormat="1" ht="15" customHeight="1" x14ac:dyDescent="0.25">
      <c r="A25" s="196">
        <v>44658</v>
      </c>
      <c r="B25" s="179" t="s">
        <v>63</v>
      </c>
      <c r="C25" s="179" t="s">
        <v>144</v>
      </c>
      <c r="D25" s="211" t="s">
        <v>14</v>
      </c>
      <c r="E25" s="184">
        <v>25000</v>
      </c>
      <c r="F25" s="383">
        <v>3520</v>
      </c>
      <c r="G25" s="345">
        <f t="shared" si="0"/>
        <v>7.1022727272727275</v>
      </c>
      <c r="H25" s="217" t="s">
        <v>42</v>
      </c>
      <c r="I25" s="198" t="s">
        <v>18</v>
      </c>
      <c r="J25" s="213" t="s">
        <v>170</v>
      </c>
      <c r="K25" s="197" t="s">
        <v>65</v>
      </c>
      <c r="L25" s="197" t="s">
        <v>45</v>
      </c>
      <c r="M25" s="478"/>
      <c r="N25" s="384"/>
    </row>
    <row r="26" spans="1:14" s="2" customFormat="1" ht="15" customHeight="1" x14ac:dyDescent="0.25">
      <c r="A26" s="196">
        <v>44658</v>
      </c>
      <c r="B26" s="179" t="s">
        <v>63</v>
      </c>
      <c r="C26" s="179" t="s">
        <v>144</v>
      </c>
      <c r="D26" s="211" t="s">
        <v>14</v>
      </c>
      <c r="E26" s="184">
        <v>5000</v>
      </c>
      <c r="F26" s="383">
        <v>3520</v>
      </c>
      <c r="G26" s="345">
        <f t="shared" si="0"/>
        <v>1.4204545454545454</v>
      </c>
      <c r="H26" s="217" t="s">
        <v>42</v>
      </c>
      <c r="I26" s="198" t="s">
        <v>18</v>
      </c>
      <c r="J26" s="213" t="s">
        <v>170</v>
      </c>
      <c r="K26" s="197" t="s">
        <v>65</v>
      </c>
      <c r="L26" s="197" t="s">
        <v>45</v>
      </c>
      <c r="M26" s="478"/>
      <c r="N26" s="384"/>
    </row>
    <row r="27" spans="1:14" s="2" customFormat="1" ht="15" customHeight="1" x14ac:dyDescent="0.25">
      <c r="A27" s="196">
        <v>44658</v>
      </c>
      <c r="B27" s="179" t="s">
        <v>63</v>
      </c>
      <c r="C27" s="179" t="s">
        <v>144</v>
      </c>
      <c r="D27" s="211" t="s">
        <v>14</v>
      </c>
      <c r="E27" s="184">
        <v>15000</v>
      </c>
      <c r="F27" s="383">
        <v>3520</v>
      </c>
      <c r="G27" s="345">
        <f t="shared" si="0"/>
        <v>4.2613636363636367</v>
      </c>
      <c r="H27" s="217" t="s">
        <v>42</v>
      </c>
      <c r="I27" s="198" t="s">
        <v>18</v>
      </c>
      <c r="J27" s="213" t="s">
        <v>170</v>
      </c>
      <c r="K27" s="197" t="s">
        <v>65</v>
      </c>
      <c r="L27" s="197" t="s">
        <v>45</v>
      </c>
      <c r="M27" s="478"/>
      <c r="N27" s="384"/>
    </row>
    <row r="28" spans="1:14" s="2" customFormat="1" ht="15" customHeight="1" x14ac:dyDescent="0.25">
      <c r="A28" s="196">
        <v>44662</v>
      </c>
      <c r="B28" s="197" t="s">
        <v>63</v>
      </c>
      <c r="C28" s="197" t="s">
        <v>144</v>
      </c>
      <c r="D28" s="198" t="s">
        <v>14</v>
      </c>
      <c r="E28" s="184">
        <v>10000</v>
      </c>
      <c r="F28" s="383">
        <v>3520</v>
      </c>
      <c r="G28" s="345">
        <f t="shared" si="0"/>
        <v>2.8409090909090908</v>
      </c>
      <c r="H28" s="217" t="s">
        <v>42</v>
      </c>
      <c r="I28" s="198" t="s">
        <v>18</v>
      </c>
      <c r="J28" s="213" t="s">
        <v>175</v>
      </c>
      <c r="K28" s="197" t="s">
        <v>65</v>
      </c>
      <c r="L28" s="197" t="s">
        <v>45</v>
      </c>
      <c r="M28" s="478"/>
      <c r="N28" s="384"/>
    </row>
    <row r="29" spans="1:14" s="2" customFormat="1" ht="15" customHeight="1" x14ac:dyDescent="0.25">
      <c r="A29" s="196">
        <v>44662</v>
      </c>
      <c r="B29" s="197" t="s">
        <v>63</v>
      </c>
      <c r="C29" s="197" t="s">
        <v>144</v>
      </c>
      <c r="D29" s="198" t="s">
        <v>14</v>
      </c>
      <c r="E29" s="184">
        <v>10000</v>
      </c>
      <c r="F29" s="383">
        <v>3520</v>
      </c>
      <c r="G29" s="345">
        <f t="shared" si="0"/>
        <v>2.8409090909090908</v>
      </c>
      <c r="H29" s="217" t="s">
        <v>42</v>
      </c>
      <c r="I29" s="198" t="s">
        <v>18</v>
      </c>
      <c r="J29" s="213" t="s">
        <v>175</v>
      </c>
      <c r="K29" s="197" t="s">
        <v>65</v>
      </c>
      <c r="L29" s="197" t="s">
        <v>45</v>
      </c>
      <c r="M29" s="478"/>
      <c r="N29" s="384"/>
    </row>
    <row r="30" spans="1:14" s="2" customFormat="1" ht="15" customHeight="1" x14ac:dyDescent="0.25">
      <c r="A30" s="591">
        <v>44663</v>
      </c>
      <c r="B30" s="197" t="s">
        <v>178</v>
      </c>
      <c r="C30" s="197" t="s">
        <v>125</v>
      </c>
      <c r="D30" s="198" t="s">
        <v>82</v>
      </c>
      <c r="E30" s="184">
        <v>98000</v>
      </c>
      <c r="F30" s="383">
        <v>3520</v>
      </c>
      <c r="G30" s="345">
        <f t="shared" si="0"/>
        <v>27.84090909090909</v>
      </c>
      <c r="H30" s="217" t="s">
        <v>42</v>
      </c>
      <c r="I30" s="198" t="s">
        <v>18</v>
      </c>
      <c r="J30" s="592" t="s">
        <v>181</v>
      </c>
      <c r="K30" s="197" t="s">
        <v>65</v>
      </c>
      <c r="L30" s="197" t="s">
        <v>45</v>
      </c>
      <c r="M30" s="478"/>
      <c r="N30" s="384"/>
    </row>
    <row r="31" spans="1:14" s="2" customFormat="1" ht="15" customHeight="1" x14ac:dyDescent="0.25">
      <c r="A31" s="196">
        <v>44663</v>
      </c>
      <c r="B31" s="179" t="s">
        <v>63</v>
      </c>
      <c r="C31" s="179" t="s">
        <v>144</v>
      </c>
      <c r="D31" s="211" t="s">
        <v>82</v>
      </c>
      <c r="E31" s="192">
        <v>2000</v>
      </c>
      <c r="F31" s="383">
        <v>3520</v>
      </c>
      <c r="G31" s="345">
        <f t="shared" si="0"/>
        <v>0.56818181818181823</v>
      </c>
      <c r="H31" s="217" t="s">
        <v>42</v>
      </c>
      <c r="I31" s="198" t="s">
        <v>18</v>
      </c>
      <c r="J31" s="471" t="s">
        <v>179</v>
      </c>
      <c r="K31" s="197" t="s">
        <v>65</v>
      </c>
      <c r="L31" s="197" t="s">
        <v>45</v>
      </c>
      <c r="M31" s="478"/>
      <c r="N31" s="384"/>
    </row>
    <row r="32" spans="1:14" s="2" customFormat="1" ht="15" customHeight="1" x14ac:dyDescent="0.25">
      <c r="A32" s="196">
        <v>44663</v>
      </c>
      <c r="B32" s="179" t="s">
        <v>183</v>
      </c>
      <c r="C32" s="179" t="s">
        <v>125</v>
      </c>
      <c r="D32" s="211" t="s">
        <v>82</v>
      </c>
      <c r="E32" s="192">
        <v>10000</v>
      </c>
      <c r="F32" s="383">
        <v>3520</v>
      </c>
      <c r="G32" s="345">
        <f t="shared" si="0"/>
        <v>2.8409090909090908</v>
      </c>
      <c r="H32" s="217" t="s">
        <v>42</v>
      </c>
      <c r="I32" s="198" t="s">
        <v>18</v>
      </c>
      <c r="J32" s="471" t="s">
        <v>188</v>
      </c>
      <c r="K32" s="197" t="s">
        <v>65</v>
      </c>
      <c r="L32" s="197" t="s">
        <v>45</v>
      </c>
      <c r="M32" s="478"/>
      <c r="N32" s="384"/>
    </row>
    <row r="33" spans="1:14" s="2" customFormat="1" ht="15" customHeight="1" x14ac:dyDescent="0.25">
      <c r="A33" s="196">
        <v>44663</v>
      </c>
      <c r="B33" s="197" t="s">
        <v>184</v>
      </c>
      <c r="C33" s="197" t="s">
        <v>125</v>
      </c>
      <c r="D33" s="198" t="s">
        <v>82</v>
      </c>
      <c r="E33" s="184">
        <v>10000</v>
      </c>
      <c r="F33" s="383">
        <v>3520</v>
      </c>
      <c r="G33" s="345">
        <f t="shared" si="0"/>
        <v>2.8409090909090908</v>
      </c>
      <c r="H33" s="217" t="s">
        <v>42</v>
      </c>
      <c r="I33" s="198" t="s">
        <v>18</v>
      </c>
      <c r="J33" s="471" t="s">
        <v>188</v>
      </c>
      <c r="K33" s="197" t="s">
        <v>65</v>
      </c>
      <c r="L33" s="197" t="s">
        <v>45</v>
      </c>
      <c r="M33" s="478"/>
      <c r="N33" s="384"/>
    </row>
    <row r="34" spans="1:14" s="2" customFormat="1" ht="15" customHeight="1" x14ac:dyDescent="0.25">
      <c r="A34" s="196">
        <v>44663</v>
      </c>
      <c r="B34" s="179" t="s">
        <v>185</v>
      </c>
      <c r="C34" s="385" t="s">
        <v>125</v>
      </c>
      <c r="D34" s="386" t="s">
        <v>82</v>
      </c>
      <c r="E34" s="481">
        <v>10000</v>
      </c>
      <c r="F34" s="383">
        <v>3520</v>
      </c>
      <c r="G34" s="345">
        <f t="shared" si="0"/>
        <v>2.8409090909090908</v>
      </c>
      <c r="H34" s="217" t="s">
        <v>42</v>
      </c>
      <c r="I34" s="198" t="s">
        <v>18</v>
      </c>
      <c r="J34" s="471" t="s">
        <v>188</v>
      </c>
      <c r="K34" s="197" t="s">
        <v>65</v>
      </c>
      <c r="L34" s="197" t="s">
        <v>45</v>
      </c>
      <c r="M34" s="478"/>
      <c r="N34" s="384"/>
    </row>
    <row r="35" spans="1:14" s="2" customFormat="1" ht="15" customHeight="1" x14ac:dyDescent="0.25">
      <c r="A35" s="196">
        <v>44663</v>
      </c>
      <c r="B35" s="179" t="s">
        <v>186</v>
      </c>
      <c r="C35" s="385" t="s">
        <v>125</v>
      </c>
      <c r="D35" s="386" t="s">
        <v>82</v>
      </c>
      <c r="E35" s="481">
        <v>82000</v>
      </c>
      <c r="F35" s="383">
        <v>3520</v>
      </c>
      <c r="G35" s="345">
        <f t="shared" si="0"/>
        <v>23.295454545454547</v>
      </c>
      <c r="H35" s="217" t="s">
        <v>42</v>
      </c>
      <c r="I35" s="198" t="s">
        <v>18</v>
      </c>
      <c r="J35" s="471" t="s">
        <v>188</v>
      </c>
      <c r="K35" s="197" t="s">
        <v>65</v>
      </c>
      <c r="L35" s="197" t="s">
        <v>45</v>
      </c>
      <c r="M35" s="478"/>
      <c r="N35" s="384"/>
    </row>
    <row r="36" spans="1:14" s="2" customFormat="1" ht="15" customHeight="1" x14ac:dyDescent="0.25">
      <c r="A36" s="196">
        <v>44665</v>
      </c>
      <c r="B36" s="197" t="s">
        <v>189</v>
      </c>
      <c r="C36" s="197" t="s">
        <v>135</v>
      </c>
      <c r="D36" s="198" t="s">
        <v>82</v>
      </c>
      <c r="E36" s="184">
        <v>50000</v>
      </c>
      <c r="F36" s="383">
        <v>3520</v>
      </c>
      <c r="G36" s="345">
        <f t="shared" si="0"/>
        <v>14.204545454545455</v>
      </c>
      <c r="H36" s="217" t="s">
        <v>42</v>
      </c>
      <c r="I36" s="198" t="s">
        <v>18</v>
      </c>
      <c r="J36" s="304" t="s">
        <v>187</v>
      </c>
      <c r="K36" s="197" t="s">
        <v>65</v>
      </c>
      <c r="L36" s="197" t="s">
        <v>45</v>
      </c>
      <c r="M36" s="478"/>
      <c r="N36" s="384"/>
    </row>
    <row r="37" spans="1:14" s="2" customFormat="1" ht="15" customHeight="1" x14ac:dyDescent="0.25">
      <c r="A37" s="196">
        <v>44671</v>
      </c>
      <c r="B37" s="197" t="s">
        <v>246</v>
      </c>
      <c r="C37" s="197" t="s">
        <v>127</v>
      </c>
      <c r="D37" s="198" t="s">
        <v>82</v>
      </c>
      <c r="E37" s="184">
        <v>319000</v>
      </c>
      <c r="F37" s="383">
        <v>3520</v>
      </c>
      <c r="G37" s="345">
        <f t="shared" si="0"/>
        <v>90.625</v>
      </c>
      <c r="H37" s="217" t="s">
        <v>42</v>
      </c>
      <c r="I37" s="198" t="s">
        <v>18</v>
      </c>
      <c r="J37" s="564" t="s">
        <v>247</v>
      </c>
      <c r="K37" s="197" t="s">
        <v>65</v>
      </c>
      <c r="L37" s="197" t="s">
        <v>45</v>
      </c>
      <c r="M37" s="478"/>
      <c r="N37" s="384"/>
    </row>
    <row r="38" spans="1:14" s="2" customFormat="1" ht="15" customHeight="1" x14ac:dyDescent="0.25">
      <c r="A38" s="196">
        <v>44671</v>
      </c>
      <c r="B38" s="197" t="s">
        <v>63</v>
      </c>
      <c r="C38" s="197" t="s">
        <v>144</v>
      </c>
      <c r="D38" s="198" t="s">
        <v>14</v>
      </c>
      <c r="E38" s="184">
        <v>10000</v>
      </c>
      <c r="F38" s="383">
        <v>3520</v>
      </c>
      <c r="G38" s="345">
        <f t="shared" si="0"/>
        <v>2.8409090909090908</v>
      </c>
      <c r="H38" s="217" t="s">
        <v>42</v>
      </c>
      <c r="I38" s="198" t="s">
        <v>18</v>
      </c>
      <c r="J38" s="471" t="s">
        <v>192</v>
      </c>
      <c r="K38" s="197" t="s">
        <v>65</v>
      </c>
      <c r="L38" s="197" t="s">
        <v>45</v>
      </c>
      <c r="M38" s="478"/>
      <c r="N38" s="384"/>
    </row>
    <row r="39" spans="1:14" s="2" customFormat="1" ht="15" customHeight="1" x14ac:dyDescent="0.25">
      <c r="A39" s="196">
        <v>44671</v>
      </c>
      <c r="B39" s="197" t="s">
        <v>63</v>
      </c>
      <c r="C39" s="197" t="s">
        <v>144</v>
      </c>
      <c r="D39" s="198" t="s">
        <v>14</v>
      </c>
      <c r="E39" s="184">
        <v>7000</v>
      </c>
      <c r="F39" s="383">
        <v>3520</v>
      </c>
      <c r="G39" s="345">
        <f t="shared" si="0"/>
        <v>1.9886363636363635</v>
      </c>
      <c r="H39" s="217" t="s">
        <v>42</v>
      </c>
      <c r="I39" s="198" t="s">
        <v>18</v>
      </c>
      <c r="J39" s="471" t="s">
        <v>192</v>
      </c>
      <c r="K39" s="197" t="s">
        <v>65</v>
      </c>
      <c r="L39" s="197" t="s">
        <v>45</v>
      </c>
      <c r="M39" s="478"/>
      <c r="N39" s="384"/>
    </row>
    <row r="40" spans="1:14" s="2" customFormat="1" ht="15" customHeight="1" x14ac:dyDescent="0.25">
      <c r="A40" s="196">
        <v>44671</v>
      </c>
      <c r="B40" s="197" t="s">
        <v>63</v>
      </c>
      <c r="C40" s="197" t="s">
        <v>144</v>
      </c>
      <c r="D40" s="198" t="s">
        <v>14</v>
      </c>
      <c r="E40" s="183">
        <v>2000</v>
      </c>
      <c r="F40" s="383">
        <v>3520</v>
      </c>
      <c r="G40" s="345">
        <f t="shared" si="0"/>
        <v>0.56818181818181823</v>
      </c>
      <c r="H40" s="217" t="s">
        <v>42</v>
      </c>
      <c r="I40" s="198" t="s">
        <v>18</v>
      </c>
      <c r="J40" s="471" t="s">
        <v>192</v>
      </c>
      <c r="K40" s="197" t="s">
        <v>65</v>
      </c>
      <c r="L40" s="197" t="s">
        <v>45</v>
      </c>
      <c r="M40" s="478"/>
      <c r="N40" s="384"/>
    </row>
    <row r="41" spans="1:14" s="2" customFormat="1" ht="15" customHeight="1" x14ac:dyDescent="0.25">
      <c r="A41" s="182">
        <v>44673</v>
      </c>
      <c r="B41" s="177" t="s">
        <v>63</v>
      </c>
      <c r="C41" s="177" t="s">
        <v>144</v>
      </c>
      <c r="D41" s="177" t="s">
        <v>14</v>
      </c>
      <c r="E41" s="440">
        <v>10000</v>
      </c>
      <c r="F41" s="383">
        <v>3520</v>
      </c>
      <c r="G41" s="345">
        <f t="shared" si="0"/>
        <v>2.8409090909090908</v>
      </c>
      <c r="H41" s="217" t="s">
        <v>42</v>
      </c>
      <c r="I41" s="198" t="s">
        <v>18</v>
      </c>
      <c r="J41" s="592" t="s">
        <v>196</v>
      </c>
      <c r="K41" s="197" t="s">
        <v>65</v>
      </c>
      <c r="L41" s="197" t="s">
        <v>45</v>
      </c>
      <c r="M41" s="478"/>
      <c r="N41" s="384"/>
    </row>
    <row r="42" spans="1:14" s="2" customFormat="1" ht="15" customHeight="1" x14ac:dyDescent="0.25">
      <c r="A42" s="182">
        <v>44673</v>
      </c>
      <c r="B42" s="179" t="s">
        <v>63</v>
      </c>
      <c r="C42" s="179" t="s">
        <v>144</v>
      </c>
      <c r="D42" s="179" t="s">
        <v>14</v>
      </c>
      <c r="E42" s="192">
        <v>7000</v>
      </c>
      <c r="F42" s="383">
        <v>3520</v>
      </c>
      <c r="G42" s="345">
        <f t="shared" si="0"/>
        <v>1.9886363636363635</v>
      </c>
      <c r="H42" s="217" t="s">
        <v>42</v>
      </c>
      <c r="I42" s="198" t="s">
        <v>18</v>
      </c>
      <c r="J42" s="592" t="s">
        <v>196</v>
      </c>
      <c r="K42" s="197" t="s">
        <v>65</v>
      </c>
      <c r="L42" s="197" t="s">
        <v>45</v>
      </c>
      <c r="M42" s="478"/>
      <c r="N42" s="384"/>
    </row>
    <row r="43" spans="1:14" s="2" customFormat="1" ht="15" customHeight="1" x14ac:dyDescent="0.25">
      <c r="A43" s="182">
        <v>44673</v>
      </c>
      <c r="B43" s="179" t="s">
        <v>63</v>
      </c>
      <c r="C43" s="179" t="s">
        <v>144</v>
      </c>
      <c r="D43" s="179" t="s">
        <v>14</v>
      </c>
      <c r="E43" s="192">
        <v>7000</v>
      </c>
      <c r="F43" s="383">
        <v>3520</v>
      </c>
      <c r="G43" s="345">
        <f t="shared" si="0"/>
        <v>1.9886363636363635</v>
      </c>
      <c r="H43" s="217" t="s">
        <v>42</v>
      </c>
      <c r="I43" s="198" t="s">
        <v>18</v>
      </c>
      <c r="J43" s="592" t="s">
        <v>196</v>
      </c>
      <c r="K43" s="197" t="s">
        <v>65</v>
      </c>
      <c r="L43" s="197" t="s">
        <v>45</v>
      </c>
      <c r="M43" s="478"/>
      <c r="N43" s="384"/>
    </row>
    <row r="44" spans="1:14" s="2" customFormat="1" ht="15" customHeight="1" x14ac:dyDescent="0.25">
      <c r="A44" s="196">
        <v>44676</v>
      </c>
      <c r="B44" s="197" t="s">
        <v>201</v>
      </c>
      <c r="C44" s="197" t="s">
        <v>114</v>
      </c>
      <c r="D44" s="198" t="s">
        <v>82</v>
      </c>
      <c r="E44" s="184">
        <f>F44*G44</f>
        <v>52800</v>
      </c>
      <c r="F44" s="383">
        <v>3520</v>
      </c>
      <c r="G44" s="345">
        <v>15</v>
      </c>
      <c r="H44" s="217" t="s">
        <v>202</v>
      </c>
      <c r="I44" s="198" t="s">
        <v>18</v>
      </c>
      <c r="J44" s="213" t="s">
        <v>203</v>
      </c>
      <c r="K44" s="197" t="s">
        <v>65</v>
      </c>
      <c r="L44" s="197" t="s">
        <v>45</v>
      </c>
      <c r="M44" s="478"/>
      <c r="N44" s="384"/>
    </row>
    <row r="45" spans="1:14" s="2" customFormat="1" ht="15" customHeight="1" x14ac:dyDescent="0.25">
      <c r="A45" s="196">
        <v>44676</v>
      </c>
      <c r="B45" s="197" t="s">
        <v>167</v>
      </c>
      <c r="C45" s="197" t="s">
        <v>114</v>
      </c>
      <c r="D45" s="198" t="s">
        <v>82</v>
      </c>
      <c r="E45" s="184">
        <f>F45*G45</f>
        <v>32278.400000000001</v>
      </c>
      <c r="F45" s="383">
        <v>3520</v>
      </c>
      <c r="G45" s="345">
        <v>9.17</v>
      </c>
      <c r="H45" s="217" t="s">
        <v>202</v>
      </c>
      <c r="I45" s="198" t="s">
        <v>18</v>
      </c>
      <c r="J45" s="471" t="s">
        <v>204</v>
      </c>
      <c r="K45" s="197" t="s">
        <v>65</v>
      </c>
      <c r="L45" s="197" t="s">
        <v>45</v>
      </c>
      <c r="M45" s="478"/>
      <c r="N45" s="384"/>
    </row>
    <row r="46" spans="1:14" s="2" customFormat="1" ht="15" customHeight="1" x14ac:dyDescent="0.25">
      <c r="A46" s="196">
        <v>44676</v>
      </c>
      <c r="B46" s="197" t="s">
        <v>167</v>
      </c>
      <c r="C46" s="197" t="s">
        <v>114</v>
      </c>
      <c r="D46" s="198" t="s">
        <v>82</v>
      </c>
      <c r="E46" s="184">
        <v>2000</v>
      </c>
      <c r="F46" s="383">
        <v>3520</v>
      </c>
      <c r="G46" s="345">
        <f t="shared" si="0"/>
        <v>0.56818181818181823</v>
      </c>
      <c r="H46" s="217" t="s">
        <v>120</v>
      </c>
      <c r="I46" s="198" t="s">
        <v>18</v>
      </c>
      <c r="J46" s="471" t="s">
        <v>209</v>
      </c>
      <c r="K46" s="197" t="s">
        <v>65</v>
      </c>
      <c r="L46" s="197" t="s">
        <v>45</v>
      </c>
      <c r="M46" s="478"/>
      <c r="N46" s="384"/>
    </row>
    <row r="47" spans="1:14" s="2" customFormat="1" ht="15" customHeight="1" x14ac:dyDescent="0.25">
      <c r="A47" s="182">
        <v>44677</v>
      </c>
      <c r="B47" s="177" t="s">
        <v>63</v>
      </c>
      <c r="C47" s="177" t="s">
        <v>144</v>
      </c>
      <c r="D47" s="177" t="s">
        <v>14</v>
      </c>
      <c r="E47" s="440">
        <v>10000</v>
      </c>
      <c r="F47" s="383">
        <v>3520</v>
      </c>
      <c r="G47" s="345">
        <f t="shared" si="0"/>
        <v>2.8409090909090908</v>
      </c>
      <c r="H47" s="217" t="s">
        <v>42</v>
      </c>
      <c r="I47" s="198" t="s">
        <v>18</v>
      </c>
      <c r="J47" s="471" t="s">
        <v>210</v>
      </c>
      <c r="K47" s="197" t="s">
        <v>65</v>
      </c>
      <c r="L47" s="197" t="s">
        <v>45</v>
      </c>
      <c r="M47" s="478"/>
      <c r="N47" s="384"/>
    </row>
    <row r="48" spans="1:14" s="2" customFormat="1" ht="15" customHeight="1" x14ac:dyDescent="0.25">
      <c r="A48" s="182">
        <v>44677</v>
      </c>
      <c r="B48" s="177" t="s">
        <v>63</v>
      </c>
      <c r="C48" s="177" t="s">
        <v>144</v>
      </c>
      <c r="D48" s="177" t="s">
        <v>14</v>
      </c>
      <c r="E48" s="440">
        <v>10000</v>
      </c>
      <c r="F48" s="383">
        <v>3520</v>
      </c>
      <c r="G48" s="345">
        <f t="shared" si="0"/>
        <v>2.8409090909090908</v>
      </c>
      <c r="H48" s="217" t="s">
        <v>42</v>
      </c>
      <c r="I48" s="198" t="s">
        <v>18</v>
      </c>
      <c r="J48" s="471" t="s">
        <v>210</v>
      </c>
      <c r="K48" s="197" t="s">
        <v>65</v>
      </c>
      <c r="L48" s="197" t="s">
        <v>45</v>
      </c>
      <c r="M48" s="478"/>
      <c r="N48" s="384"/>
    </row>
    <row r="49" spans="1:14" s="2" customFormat="1" ht="15" customHeight="1" x14ac:dyDescent="0.25">
      <c r="A49" s="182">
        <v>44677</v>
      </c>
      <c r="B49" s="177" t="s">
        <v>213</v>
      </c>
      <c r="C49" s="177" t="s">
        <v>125</v>
      </c>
      <c r="D49" s="177" t="s">
        <v>82</v>
      </c>
      <c r="E49" s="440">
        <v>340000</v>
      </c>
      <c r="F49" s="593">
        <v>3520</v>
      </c>
      <c r="G49" s="594">
        <f>E49/F49</f>
        <v>96.590909090909093</v>
      </c>
      <c r="H49" s="217" t="s">
        <v>42</v>
      </c>
      <c r="I49" s="198" t="s">
        <v>18</v>
      </c>
      <c r="J49" s="471" t="s">
        <v>212</v>
      </c>
      <c r="K49" s="197" t="s">
        <v>65</v>
      </c>
      <c r="L49" s="197" t="s">
        <v>45</v>
      </c>
      <c r="M49" s="478"/>
      <c r="N49" s="384"/>
    </row>
    <row r="50" spans="1:14" ht="18.75" customHeight="1" x14ac:dyDescent="0.25">
      <c r="A50" s="609">
        <v>44677</v>
      </c>
      <c r="B50" s="611" t="s">
        <v>216</v>
      </c>
      <c r="C50" s="611" t="s">
        <v>114</v>
      </c>
      <c r="D50" s="613" t="s">
        <v>82</v>
      </c>
      <c r="E50" s="614">
        <v>5000</v>
      </c>
      <c r="F50" s="593">
        <v>3520</v>
      </c>
      <c r="G50" s="594">
        <f t="shared" ref="G50:G66" si="1">E50/F50</f>
        <v>1.4204545454545454</v>
      </c>
      <c r="H50" s="615" t="s">
        <v>222</v>
      </c>
      <c r="I50" s="198" t="s">
        <v>18</v>
      </c>
      <c r="J50" s="611" t="s">
        <v>224</v>
      </c>
      <c r="K50" s="611" t="s">
        <v>65</v>
      </c>
      <c r="L50" s="611" t="s">
        <v>45</v>
      </c>
      <c r="M50" s="610"/>
      <c r="N50" s="612"/>
    </row>
    <row r="51" spans="1:14" x14ac:dyDescent="0.25">
      <c r="A51" s="569">
        <v>44677</v>
      </c>
      <c r="B51" s="520" t="s">
        <v>94</v>
      </c>
      <c r="C51" s="520" t="s">
        <v>95</v>
      </c>
      <c r="D51" s="616" t="s">
        <v>14</v>
      </c>
      <c r="E51" s="576">
        <v>60000</v>
      </c>
      <c r="F51" s="593">
        <v>3520</v>
      </c>
      <c r="G51" s="594">
        <f t="shared" si="1"/>
        <v>17.045454545454547</v>
      </c>
      <c r="H51" s="616" t="s">
        <v>42</v>
      </c>
      <c r="I51" s="198" t="s">
        <v>18</v>
      </c>
      <c r="J51" s="520" t="s">
        <v>218</v>
      </c>
      <c r="K51" s="611" t="s">
        <v>65</v>
      </c>
      <c r="L51" s="611" t="s">
        <v>45</v>
      </c>
      <c r="M51" s="518"/>
      <c r="N51" s="519"/>
    </row>
    <row r="52" spans="1:14" x14ac:dyDescent="0.25">
      <c r="A52" s="569">
        <v>44677</v>
      </c>
      <c r="B52" s="520" t="s">
        <v>221</v>
      </c>
      <c r="C52" s="520" t="s">
        <v>135</v>
      </c>
      <c r="D52" s="616" t="s">
        <v>82</v>
      </c>
      <c r="E52" s="573">
        <v>1600000</v>
      </c>
      <c r="F52" s="593">
        <v>3520</v>
      </c>
      <c r="G52" s="594">
        <f t="shared" si="1"/>
        <v>454.54545454545456</v>
      </c>
      <c r="H52" s="616" t="s">
        <v>222</v>
      </c>
      <c r="I52" s="198" t="s">
        <v>18</v>
      </c>
      <c r="J52" s="520" t="s">
        <v>223</v>
      </c>
      <c r="K52" s="611" t="s">
        <v>65</v>
      </c>
      <c r="L52" s="611" t="s">
        <v>45</v>
      </c>
      <c r="M52" s="518"/>
      <c r="N52" s="519"/>
    </row>
    <row r="53" spans="1:14" x14ac:dyDescent="0.25">
      <c r="A53" s="569">
        <v>44677</v>
      </c>
      <c r="B53" s="520" t="s">
        <v>167</v>
      </c>
      <c r="C53" s="520" t="s">
        <v>114</v>
      </c>
      <c r="D53" s="616" t="s">
        <v>82</v>
      </c>
      <c r="E53" s="573">
        <v>2600</v>
      </c>
      <c r="F53" s="593">
        <v>3520</v>
      </c>
      <c r="G53" s="594">
        <f t="shared" si="1"/>
        <v>0.73863636363636365</v>
      </c>
      <c r="H53" s="616" t="s">
        <v>222</v>
      </c>
      <c r="I53" s="198" t="s">
        <v>18</v>
      </c>
      <c r="J53" s="520" t="s">
        <v>231</v>
      </c>
      <c r="K53" s="611" t="s">
        <v>65</v>
      </c>
      <c r="L53" s="611" t="s">
        <v>45</v>
      </c>
      <c r="M53" s="518"/>
      <c r="N53" s="519"/>
    </row>
    <row r="54" spans="1:14" x14ac:dyDescent="0.25">
      <c r="A54" s="182">
        <v>44677</v>
      </c>
      <c r="B54" s="177" t="s">
        <v>63</v>
      </c>
      <c r="C54" s="177" t="s">
        <v>144</v>
      </c>
      <c r="D54" s="177" t="s">
        <v>14</v>
      </c>
      <c r="E54" s="440">
        <v>9000</v>
      </c>
      <c r="F54" s="593">
        <v>3520</v>
      </c>
      <c r="G54" s="594">
        <f t="shared" si="1"/>
        <v>2.5568181818181817</v>
      </c>
      <c r="H54" s="616" t="s">
        <v>42</v>
      </c>
      <c r="I54" s="198" t="s">
        <v>18</v>
      </c>
      <c r="J54" s="520" t="s">
        <v>225</v>
      </c>
      <c r="K54" s="611" t="s">
        <v>65</v>
      </c>
      <c r="L54" s="611" t="s">
        <v>45</v>
      </c>
      <c r="M54" s="518"/>
      <c r="N54" s="519"/>
    </row>
    <row r="55" spans="1:14" x14ac:dyDescent="0.25">
      <c r="A55" s="182">
        <v>44677</v>
      </c>
      <c r="B55" s="177" t="s">
        <v>63</v>
      </c>
      <c r="C55" s="177" t="s">
        <v>144</v>
      </c>
      <c r="D55" s="177" t="s">
        <v>14</v>
      </c>
      <c r="E55" s="440">
        <v>10000</v>
      </c>
      <c r="F55" s="593">
        <v>3520</v>
      </c>
      <c r="G55" s="594">
        <f t="shared" si="1"/>
        <v>2.8409090909090908</v>
      </c>
      <c r="H55" s="616" t="s">
        <v>42</v>
      </c>
      <c r="I55" s="198" t="s">
        <v>18</v>
      </c>
      <c r="J55" s="520" t="s">
        <v>225</v>
      </c>
      <c r="K55" s="611" t="s">
        <v>65</v>
      </c>
      <c r="L55" s="611" t="s">
        <v>45</v>
      </c>
      <c r="M55" s="518"/>
      <c r="N55" s="519"/>
    </row>
    <row r="56" spans="1:14" x14ac:dyDescent="0.25">
      <c r="A56" s="569">
        <v>44678</v>
      </c>
      <c r="B56" s="520" t="s">
        <v>226</v>
      </c>
      <c r="C56" s="520" t="s">
        <v>126</v>
      </c>
      <c r="D56" s="616" t="s">
        <v>14</v>
      </c>
      <c r="E56" s="573">
        <v>1211440</v>
      </c>
      <c r="F56" s="593">
        <v>3520</v>
      </c>
      <c r="G56" s="594">
        <f t="shared" si="1"/>
        <v>344.15909090909093</v>
      </c>
      <c r="H56" s="616" t="s">
        <v>222</v>
      </c>
      <c r="I56" s="198" t="s">
        <v>18</v>
      </c>
      <c r="J56" s="520" t="s">
        <v>229</v>
      </c>
      <c r="K56" s="611" t="s">
        <v>65</v>
      </c>
      <c r="L56" s="611" t="s">
        <v>45</v>
      </c>
      <c r="M56" s="518"/>
      <c r="N56" s="519"/>
    </row>
    <row r="57" spans="1:14" x14ac:dyDescent="0.25">
      <c r="A57" s="569">
        <v>44678</v>
      </c>
      <c r="B57" s="520" t="s">
        <v>230</v>
      </c>
      <c r="C57" s="520" t="s">
        <v>114</v>
      </c>
      <c r="D57" s="616" t="s">
        <v>82</v>
      </c>
      <c r="E57" s="573">
        <v>2300</v>
      </c>
      <c r="F57" s="593">
        <v>3520</v>
      </c>
      <c r="G57" s="594">
        <f t="shared" si="1"/>
        <v>0.65340909090909094</v>
      </c>
      <c r="H57" s="616" t="s">
        <v>222</v>
      </c>
      <c r="I57" s="198" t="s">
        <v>18</v>
      </c>
      <c r="J57" s="520" t="s">
        <v>248</v>
      </c>
      <c r="K57" s="611" t="s">
        <v>65</v>
      </c>
      <c r="L57" s="611" t="s">
        <v>45</v>
      </c>
      <c r="M57" s="518"/>
      <c r="N57" s="519"/>
    </row>
    <row r="58" spans="1:14" x14ac:dyDescent="0.25">
      <c r="A58" s="569">
        <v>44678</v>
      </c>
      <c r="B58" s="520" t="s">
        <v>228</v>
      </c>
      <c r="C58" s="520" t="s">
        <v>126</v>
      </c>
      <c r="D58" s="616" t="s">
        <v>14</v>
      </c>
      <c r="E58" s="573">
        <v>654720</v>
      </c>
      <c r="F58" s="593">
        <v>3520</v>
      </c>
      <c r="G58" s="594">
        <f t="shared" si="1"/>
        <v>186</v>
      </c>
      <c r="H58" s="616" t="s">
        <v>222</v>
      </c>
      <c r="I58" s="198" t="s">
        <v>18</v>
      </c>
      <c r="J58" s="520" t="s">
        <v>232</v>
      </c>
      <c r="K58" s="611" t="s">
        <v>65</v>
      </c>
      <c r="L58" s="611" t="s">
        <v>45</v>
      </c>
      <c r="M58" s="518"/>
      <c r="N58" s="519"/>
    </row>
    <row r="59" spans="1:14" x14ac:dyDescent="0.25">
      <c r="A59" s="182">
        <v>44678</v>
      </c>
      <c r="B59" s="177" t="s">
        <v>63</v>
      </c>
      <c r="C59" s="177" t="s">
        <v>144</v>
      </c>
      <c r="D59" s="177" t="s">
        <v>14</v>
      </c>
      <c r="E59" s="440">
        <v>18000</v>
      </c>
      <c r="F59" s="593">
        <v>3520</v>
      </c>
      <c r="G59" s="594">
        <f t="shared" si="1"/>
        <v>5.1136363636363633</v>
      </c>
      <c r="H59" s="616" t="s">
        <v>42</v>
      </c>
      <c r="I59" s="198" t="s">
        <v>18</v>
      </c>
      <c r="J59" s="520" t="s">
        <v>233</v>
      </c>
      <c r="K59" s="611" t="s">
        <v>65</v>
      </c>
      <c r="L59" s="611" t="s">
        <v>45</v>
      </c>
      <c r="M59" s="518"/>
      <c r="N59" s="519"/>
    </row>
    <row r="60" spans="1:14" x14ac:dyDescent="0.25">
      <c r="A60" s="182">
        <v>44678</v>
      </c>
      <c r="B60" s="177" t="s">
        <v>63</v>
      </c>
      <c r="C60" s="177" t="s">
        <v>144</v>
      </c>
      <c r="D60" s="177" t="s">
        <v>14</v>
      </c>
      <c r="E60" s="440">
        <v>13000</v>
      </c>
      <c r="F60" s="593">
        <v>3520</v>
      </c>
      <c r="G60" s="594">
        <f t="shared" si="1"/>
        <v>3.6931818181818183</v>
      </c>
      <c r="H60" s="616" t="s">
        <v>42</v>
      </c>
      <c r="I60" s="198" t="s">
        <v>18</v>
      </c>
      <c r="J60" s="520" t="s">
        <v>233</v>
      </c>
      <c r="K60" s="611" t="s">
        <v>65</v>
      </c>
      <c r="L60" s="611" t="s">
        <v>45</v>
      </c>
      <c r="M60" s="518"/>
      <c r="N60" s="519"/>
    </row>
    <row r="61" spans="1:14" x14ac:dyDescent="0.25">
      <c r="A61" s="182">
        <v>44678</v>
      </c>
      <c r="B61" s="177" t="s">
        <v>63</v>
      </c>
      <c r="C61" s="177" t="s">
        <v>144</v>
      </c>
      <c r="D61" s="177" t="s">
        <v>14</v>
      </c>
      <c r="E61" s="440">
        <v>20000</v>
      </c>
      <c r="F61" s="593">
        <v>3520</v>
      </c>
      <c r="G61" s="594">
        <f t="shared" si="1"/>
        <v>5.6818181818181817</v>
      </c>
      <c r="H61" s="616" t="s">
        <v>42</v>
      </c>
      <c r="I61" s="198" t="s">
        <v>18</v>
      </c>
      <c r="J61" s="520" t="s">
        <v>233</v>
      </c>
      <c r="K61" s="611" t="s">
        <v>65</v>
      </c>
      <c r="L61" s="611" t="s">
        <v>45</v>
      </c>
      <c r="M61" s="518"/>
      <c r="N61" s="519"/>
    </row>
    <row r="62" spans="1:14" x14ac:dyDescent="0.25">
      <c r="A62" s="182">
        <v>44678</v>
      </c>
      <c r="B62" s="177" t="s">
        <v>63</v>
      </c>
      <c r="C62" s="177" t="s">
        <v>144</v>
      </c>
      <c r="D62" s="177" t="s">
        <v>14</v>
      </c>
      <c r="E62" s="440">
        <v>15000</v>
      </c>
      <c r="F62" s="593">
        <v>3520</v>
      </c>
      <c r="G62" s="594">
        <f t="shared" si="1"/>
        <v>4.2613636363636367</v>
      </c>
      <c r="H62" s="616" t="s">
        <v>42</v>
      </c>
      <c r="I62" s="198" t="s">
        <v>18</v>
      </c>
      <c r="J62" s="520" t="s">
        <v>233</v>
      </c>
      <c r="K62" s="611" t="s">
        <v>65</v>
      </c>
      <c r="L62" s="611" t="s">
        <v>45</v>
      </c>
      <c r="M62" s="518"/>
      <c r="N62" s="519"/>
    </row>
    <row r="63" spans="1:14" x14ac:dyDescent="0.25">
      <c r="A63" s="182">
        <v>44680</v>
      </c>
      <c r="B63" s="177" t="s">
        <v>240</v>
      </c>
      <c r="C63" s="177" t="s">
        <v>135</v>
      </c>
      <c r="D63" s="177" t="s">
        <v>82</v>
      </c>
      <c r="E63" s="440">
        <v>200000</v>
      </c>
      <c r="F63" s="593">
        <v>3520</v>
      </c>
      <c r="G63" s="594">
        <f t="shared" si="1"/>
        <v>56.81818181818182</v>
      </c>
      <c r="H63" s="616" t="s">
        <v>42</v>
      </c>
      <c r="I63" s="198" t="s">
        <v>18</v>
      </c>
      <c r="J63" s="179" t="s">
        <v>238</v>
      </c>
      <c r="K63" s="611" t="s">
        <v>65</v>
      </c>
      <c r="L63" s="611" t="s">
        <v>45</v>
      </c>
      <c r="M63" s="518"/>
      <c r="N63" s="519"/>
    </row>
    <row r="64" spans="1:14" x14ac:dyDescent="0.25">
      <c r="A64" s="182">
        <v>44680</v>
      </c>
      <c r="B64" s="177" t="s">
        <v>63</v>
      </c>
      <c r="C64" s="177" t="s">
        <v>144</v>
      </c>
      <c r="D64" s="177" t="s">
        <v>14</v>
      </c>
      <c r="E64" s="440">
        <v>8000</v>
      </c>
      <c r="F64" s="593">
        <v>3520</v>
      </c>
      <c r="G64" s="594">
        <f t="shared" si="1"/>
        <v>2.2727272727272729</v>
      </c>
      <c r="H64" s="616" t="s">
        <v>42</v>
      </c>
      <c r="I64" s="198" t="s">
        <v>18</v>
      </c>
      <c r="J64" s="179" t="s">
        <v>239</v>
      </c>
      <c r="K64" s="611" t="s">
        <v>65</v>
      </c>
      <c r="L64" s="611" t="s">
        <v>45</v>
      </c>
      <c r="M64" s="518"/>
      <c r="N64" s="519"/>
    </row>
    <row r="65" spans="1:14" x14ac:dyDescent="0.25">
      <c r="A65" s="182">
        <v>44680</v>
      </c>
      <c r="B65" s="177" t="s">
        <v>63</v>
      </c>
      <c r="C65" s="177" t="s">
        <v>144</v>
      </c>
      <c r="D65" s="177" t="s">
        <v>14</v>
      </c>
      <c r="E65" s="440">
        <v>5000</v>
      </c>
      <c r="F65" s="593">
        <v>3520</v>
      </c>
      <c r="G65" s="594">
        <f t="shared" si="1"/>
        <v>1.4204545454545454</v>
      </c>
      <c r="H65" s="616" t="s">
        <v>42</v>
      </c>
      <c r="I65" s="198" t="s">
        <v>18</v>
      </c>
      <c r="J65" s="179" t="s">
        <v>239</v>
      </c>
      <c r="K65" s="611" t="s">
        <v>65</v>
      </c>
      <c r="L65" s="611" t="s">
        <v>45</v>
      </c>
      <c r="M65" s="518"/>
      <c r="N65" s="519"/>
    </row>
    <row r="66" spans="1:14" ht="15.75" thickBot="1" x14ac:dyDescent="0.3">
      <c r="A66" s="182">
        <v>44680</v>
      </c>
      <c r="B66" s="177" t="s">
        <v>63</v>
      </c>
      <c r="C66" s="177" t="s">
        <v>144</v>
      </c>
      <c r="D66" s="177" t="s">
        <v>14</v>
      </c>
      <c r="E66" s="618">
        <v>4000</v>
      </c>
      <c r="F66" s="593">
        <v>3520</v>
      </c>
      <c r="G66" s="594">
        <f t="shared" si="1"/>
        <v>1.1363636363636365</v>
      </c>
      <c r="H66" s="616" t="s">
        <v>42</v>
      </c>
      <c r="I66" s="198" t="s">
        <v>18</v>
      </c>
      <c r="J66" s="179" t="s">
        <v>239</v>
      </c>
      <c r="K66" s="611" t="s">
        <v>65</v>
      </c>
      <c r="L66" s="611" t="s">
        <v>45</v>
      </c>
      <c r="M66" s="518"/>
      <c r="N66" s="519"/>
    </row>
    <row r="67" spans="1:14" ht="20.25" customHeight="1" thickBot="1" x14ac:dyDescent="0.3">
      <c r="A67" s="569"/>
      <c r="B67" s="518"/>
      <c r="C67" s="518"/>
      <c r="D67" s="574"/>
      <c r="E67" s="625">
        <f>SUM(E3:E66)</f>
        <v>5336538.4000000004</v>
      </c>
      <c r="F67" s="626"/>
      <c r="G67" s="627">
        <f t="shared" ref="G67" si="2">SUM(G3:G66)</f>
        <v>1516.0620454545453</v>
      </c>
      <c r="H67" s="575"/>
      <c r="I67" s="198"/>
      <c r="J67" s="518"/>
      <c r="K67" s="611"/>
      <c r="L67" s="611"/>
      <c r="M67" s="518"/>
      <c r="N67" s="519"/>
    </row>
    <row r="68" spans="1:14" ht="26.25" customHeight="1" x14ac:dyDescent="0.25">
      <c r="A68" s="569"/>
      <c r="B68" s="518"/>
      <c r="C68" s="518"/>
      <c r="D68" s="570"/>
      <c r="E68" s="576"/>
      <c r="F68" s="623"/>
      <c r="G68" s="624"/>
      <c r="H68" s="570"/>
      <c r="I68" s="198"/>
      <c r="J68" s="518"/>
      <c r="K68" s="611"/>
      <c r="L68" s="611"/>
      <c r="M68" s="518"/>
      <c r="N68" s="519"/>
    </row>
    <row r="69" spans="1:14" x14ac:dyDescent="0.25">
      <c r="A69" s="569"/>
      <c r="B69" s="518"/>
      <c r="C69" s="518"/>
      <c r="D69" s="570"/>
      <c r="E69" s="573"/>
      <c r="F69" s="593"/>
      <c r="G69" s="594"/>
      <c r="H69" s="570"/>
      <c r="I69" s="198"/>
      <c r="J69" s="518"/>
      <c r="K69" s="611"/>
      <c r="L69" s="611"/>
      <c r="M69" s="518"/>
      <c r="N69" s="519"/>
    </row>
    <row r="70" spans="1:14" x14ac:dyDescent="0.25">
      <c r="A70" s="569"/>
      <c r="B70" s="518"/>
      <c r="C70" s="518"/>
      <c r="D70" s="570"/>
      <c r="E70" s="573"/>
      <c r="F70" s="593"/>
      <c r="G70" s="594"/>
      <c r="H70" s="570"/>
      <c r="I70" s="198"/>
      <c r="J70" s="518"/>
      <c r="K70" s="611"/>
      <c r="L70" s="611"/>
      <c r="M70" s="518"/>
      <c r="N70" s="519"/>
    </row>
    <row r="71" spans="1:14" x14ac:dyDescent="0.25">
      <c r="A71" s="569"/>
      <c r="B71" s="518"/>
      <c r="C71" s="518"/>
      <c r="D71" s="570"/>
      <c r="E71" s="573"/>
      <c r="F71" s="593"/>
      <c r="G71" s="594"/>
      <c r="H71" s="570"/>
      <c r="I71" s="198"/>
      <c r="J71" s="518"/>
      <c r="K71" s="611"/>
      <c r="L71" s="611"/>
      <c r="M71" s="518"/>
      <c r="N71" s="519"/>
    </row>
    <row r="72" spans="1:14" x14ac:dyDescent="0.25">
      <c r="A72" s="569"/>
      <c r="B72" s="518"/>
      <c r="C72" s="518"/>
      <c r="D72" s="570"/>
      <c r="E72" s="573"/>
      <c r="F72" s="593"/>
      <c r="G72" s="594"/>
      <c r="H72" s="570"/>
      <c r="I72" s="198"/>
      <c r="J72" s="518"/>
      <c r="K72" s="611"/>
      <c r="L72" s="611"/>
      <c r="M72" s="518"/>
      <c r="N72" s="519"/>
    </row>
    <row r="73" spans="1:14" x14ac:dyDescent="0.25">
      <c r="A73" s="569"/>
      <c r="B73" s="518"/>
      <c r="C73" s="518"/>
      <c r="D73" s="570"/>
      <c r="E73" s="573"/>
      <c r="F73" s="593"/>
      <c r="G73" s="594"/>
      <c r="H73" s="570"/>
      <c r="I73" s="198"/>
      <c r="J73" s="518"/>
      <c r="K73" s="611"/>
      <c r="L73" s="611"/>
      <c r="M73" s="518"/>
      <c r="N73" s="519"/>
    </row>
    <row r="74" spans="1:14" x14ac:dyDescent="0.25">
      <c r="A74" s="569"/>
      <c r="B74" s="518"/>
      <c r="C74" s="518"/>
      <c r="D74" s="570"/>
      <c r="E74" s="573"/>
      <c r="F74" s="593"/>
      <c r="G74" s="594"/>
      <c r="H74" s="570"/>
      <c r="I74" s="198"/>
      <c r="J74" s="518"/>
      <c r="K74" s="611"/>
      <c r="L74" s="611"/>
      <c r="M74" s="518"/>
      <c r="N74" s="519"/>
    </row>
    <row r="75" spans="1:14" x14ac:dyDescent="0.25">
      <c r="A75" s="569"/>
      <c r="B75" s="518"/>
      <c r="C75" s="518"/>
      <c r="D75" s="570"/>
      <c r="E75" s="573"/>
      <c r="F75" s="593"/>
      <c r="G75" s="594"/>
      <c r="H75" s="570"/>
      <c r="I75" s="198"/>
      <c r="J75" s="518"/>
      <c r="K75" s="611"/>
      <c r="L75" s="611"/>
      <c r="M75" s="518"/>
      <c r="N75" s="519"/>
    </row>
    <row r="76" spans="1:14" x14ac:dyDescent="0.25">
      <c r="A76" s="569"/>
      <c r="B76" s="518"/>
      <c r="C76" s="518"/>
      <c r="D76" s="570"/>
      <c r="E76" s="573"/>
      <c r="F76" s="593"/>
      <c r="G76" s="594"/>
      <c r="H76" s="570"/>
      <c r="I76" s="198"/>
      <c r="J76" s="518"/>
      <c r="K76" s="611"/>
      <c r="L76" s="611"/>
      <c r="M76" s="518"/>
      <c r="N76" s="519"/>
    </row>
    <row r="77" spans="1:14" x14ac:dyDescent="0.25">
      <c r="A77" s="569"/>
      <c r="B77" s="518"/>
      <c r="C77" s="518"/>
      <c r="D77" s="570"/>
      <c r="E77" s="573"/>
      <c r="F77" s="593"/>
      <c r="G77" s="594"/>
      <c r="H77" s="570"/>
      <c r="I77" s="198"/>
      <c r="J77" s="518"/>
      <c r="K77" s="611"/>
      <c r="L77" s="611"/>
      <c r="M77" s="518"/>
      <c r="N77" s="519"/>
    </row>
    <row r="78" spans="1:14" x14ac:dyDescent="0.25">
      <c r="A78" s="569"/>
      <c r="B78" s="518"/>
      <c r="C78" s="518"/>
      <c r="D78" s="570"/>
      <c r="E78" s="573"/>
      <c r="F78" s="593"/>
      <c r="G78" s="594"/>
      <c r="H78" s="570"/>
      <c r="I78" s="198"/>
      <c r="J78" s="518"/>
      <c r="K78" s="611"/>
      <c r="L78" s="611"/>
      <c r="M78" s="518"/>
      <c r="N78" s="519"/>
    </row>
    <row r="79" spans="1:14" x14ac:dyDescent="0.25">
      <c r="A79" s="569"/>
      <c r="B79" s="518"/>
      <c r="C79" s="518"/>
      <c r="D79" s="570"/>
      <c r="E79" s="573"/>
      <c r="F79" s="593"/>
      <c r="G79" s="594"/>
      <c r="H79" s="570"/>
      <c r="I79" s="198"/>
      <c r="J79" s="518"/>
      <c r="K79" s="611"/>
      <c r="L79" s="611"/>
      <c r="M79" s="518"/>
      <c r="N79" s="519"/>
    </row>
    <row r="80" spans="1:14" x14ac:dyDescent="0.25">
      <c r="A80" s="569"/>
      <c r="B80" s="518"/>
      <c r="C80" s="518"/>
      <c r="D80" s="570"/>
      <c r="E80" s="573"/>
      <c r="F80" s="593"/>
      <c r="G80" s="594"/>
      <c r="H80" s="570"/>
      <c r="I80" s="198"/>
      <c r="J80" s="518"/>
      <c r="K80" s="611"/>
      <c r="L80" s="611"/>
      <c r="M80" s="518"/>
      <c r="N80" s="519"/>
    </row>
    <row r="81" spans="1:14" x14ac:dyDescent="0.25">
      <c r="A81" s="569"/>
      <c r="B81" s="518"/>
      <c r="C81" s="518"/>
      <c r="D81" s="570"/>
      <c r="E81" s="570"/>
      <c r="F81" s="593"/>
      <c r="G81" s="594"/>
      <c r="H81" s="570"/>
      <c r="I81" s="198"/>
      <c r="J81" s="518"/>
      <c r="K81" s="611"/>
      <c r="L81" s="611"/>
      <c r="M81" s="518"/>
      <c r="N81" s="519"/>
    </row>
    <row r="82" spans="1:14" x14ac:dyDescent="0.25">
      <c r="A82" s="569"/>
      <c r="B82" s="518"/>
      <c r="C82" s="518"/>
      <c r="D82" s="570"/>
      <c r="E82" s="570"/>
      <c r="F82" s="593"/>
      <c r="G82" s="594"/>
      <c r="H82" s="570"/>
      <c r="I82" s="198"/>
      <c r="J82" s="518"/>
      <c r="K82" s="611"/>
      <c r="L82" s="611"/>
      <c r="M82" s="518"/>
      <c r="N82" s="519"/>
    </row>
    <row r="83" spans="1:14" x14ac:dyDescent="0.25">
      <c r="A83" s="569"/>
      <c r="B83" s="518"/>
      <c r="C83" s="518"/>
      <c r="D83" s="570"/>
      <c r="E83" s="570"/>
      <c r="F83" s="593"/>
      <c r="G83" s="594"/>
      <c r="H83" s="570"/>
      <c r="I83" s="198"/>
      <c r="J83" s="518"/>
      <c r="K83" s="611"/>
      <c r="L83" s="611"/>
      <c r="M83" s="518"/>
      <c r="N83" s="519"/>
    </row>
    <row r="84" spans="1:14" x14ac:dyDescent="0.25">
      <c r="A84" s="569"/>
      <c r="B84" s="518"/>
      <c r="C84" s="518"/>
      <c r="D84" s="570"/>
      <c r="E84" s="570"/>
      <c r="F84" s="593"/>
      <c r="G84" s="594"/>
      <c r="H84" s="570"/>
      <c r="I84" s="198"/>
      <c r="J84" s="518"/>
      <c r="K84" s="611"/>
      <c r="L84" s="611"/>
      <c r="M84" s="518"/>
      <c r="N84" s="519"/>
    </row>
    <row r="85" spans="1:14" x14ac:dyDescent="0.25">
      <c r="A85" s="569"/>
      <c r="B85" s="518"/>
      <c r="C85" s="518"/>
      <c r="D85" s="570"/>
      <c r="E85" s="570"/>
      <c r="F85" s="593"/>
      <c r="G85" s="594"/>
      <c r="H85" s="570"/>
      <c r="I85" s="198"/>
      <c r="J85" s="518"/>
      <c r="K85" s="611"/>
      <c r="L85" s="611"/>
      <c r="M85" s="518"/>
      <c r="N85" s="519"/>
    </row>
    <row r="86" spans="1:14" x14ac:dyDescent="0.25">
      <c r="A86" s="569"/>
      <c r="B86" s="518"/>
      <c r="C86" s="518"/>
      <c r="D86" s="570"/>
      <c r="E86" s="570"/>
      <c r="F86" s="593"/>
      <c r="G86" s="594"/>
      <c r="H86" s="570"/>
      <c r="I86" s="198"/>
      <c r="J86" s="518"/>
      <c r="K86" s="611"/>
      <c r="L86" s="611"/>
      <c r="M86" s="518"/>
      <c r="N86" s="519"/>
    </row>
    <row r="87" spans="1:14" x14ac:dyDescent="0.25">
      <c r="A87" s="569"/>
      <c r="B87" s="518"/>
      <c r="C87" s="518"/>
      <c r="D87" s="570"/>
      <c r="E87" s="570"/>
      <c r="F87" s="593"/>
      <c r="G87" s="594"/>
      <c r="H87" s="570"/>
      <c r="I87" s="198"/>
      <c r="J87" s="518"/>
      <c r="K87" s="611"/>
      <c r="L87" s="611"/>
      <c r="M87" s="518"/>
      <c r="N87" s="519"/>
    </row>
    <row r="88" spans="1:14" x14ac:dyDescent="0.25">
      <c r="A88" s="569"/>
      <c r="B88" s="518"/>
      <c r="C88" s="518"/>
      <c r="D88" s="570"/>
      <c r="E88" s="570"/>
      <c r="F88" s="593"/>
      <c r="G88" s="594"/>
      <c r="H88" s="570"/>
      <c r="I88" s="198"/>
      <c r="J88" s="518"/>
      <c r="K88" s="611"/>
      <c r="L88" s="611"/>
      <c r="M88" s="518"/>
      <c r="N88" s="519"/>
    </row>
    <row r="89" spans="1:14" x14ac:dyDescent="0.25">
      <c r="A89" s="569"/>
      <c r="B89" s="518"/>
      <c r="C89" s="518"/>
      <c r="D89" s="570"/>
      <c r="E89" s="570"/>
      <c r="F89" s="593"/>
      <c r="G89" s="594"/>
      <c r="H89" s="570"/>
      <c r="I89" s="198"/>
      <c r="J89" s="518"/>
      <c r="K89" s="611"/>
      <c r="L89" s="611"/>
      <c r="M89" s="518"/>
      <c r="N89" s="519"/>
    </row>
    <row r="90" spans="1:14" x14ac:dyDescent="0.25">
      <c r="A90" s="569"/>
      <c r="B90" s="518"/>
      <c r="C90" s="518"/>
      <c r="D90" s="570"/>
      <c r="E90" s="570"/>
      <c r="F90" s="593"/>
      <c r="G90" s="594"/>
      <c r="H90" s="570"/>
      <c r="I90" s="198"/>
      <c r="J90" s="518"/>
      <c r="K90" s="611"/>
      <c r="L90" s="611"/>
      <c r="M90" s="518"/>
      <c r="N90" s="519"/>
    </row>
    <row r="91" spans="1:14" x14ac:dyDescent="0.25">
      <c r="A91" s="569"/>
      <c r="B91" s="518"/>
      <c r="C91" s="518"/>
      <c r="D91" s="570"/>
      <c r="E91" s="570"/>
      <c r="F91" s="593"/>
      <c r="G91" s="594"/>
      <c r="H91" s="570"/>
      <c r="I91" s="198"/>
      <c r="J91" s="518"/>
      <c r="K91" s="611"/>
      <c r="L91" s="611"/>
      <c r="M91" s="518"/>
      <c r="N91" s="519"/>
    </row>
    <row r="92" spans="1:14" x14ac:dyDescent="0.25">
      <c r="A92" s="569"/>
      <c r="B92" s="518"/>
      <c r="C92" s="518"/>
      <c r="D92" s="570"/>
      <c r="E92" s="570"/>
      <c r="F92" s="593"/>
      <c r="G92" s="594"/>
      <c r="H92" s="570"/>
      <c r="I92" s="198"/>
      <c r="J92" s="518"/>
      <c r="K92" s="611"/>
      <c r="L92" s="611"/>
      <c r="M92" s="518"/>
      <c r="N92" s="519"/>
    </row>
    <row r="93" spans="1:14" x14ac:dyDescent="0.25">
      <c r="A93" s="569"/>
      <c r="B93" s="518"/>
      <c r="C93" s="518"/>
      <c r="D93" s="570"/>
      <c r="E93" s="570"/>
      <c r="F93" s="593"/>
      <c r="G93" s="594"/>
      <c r="H93" s="570"/>
      <c r="I93" s="198"/>
      <c r="J93" s="518"/>
      <c r="K93" s="611"/>
      <c r="L93" s="611"/>
      <c r="M93" s="518"/>
      <c r="N93" s="519"/>
    </row>
    <row r="94" spans="1:14" x14ac:dyDescent="0.25">
      <c r="A94" s="569"/>
      <c r="B94" s="518"/>
      <c r="C94" s="518"/>
      <c r="D94" s="570"/>
      <c r="E94" s="570"/>
      <c r="F94" s="593"/>
      <c r="G94" s="594"/>
      <c r="H94" s="570"/>
      <c r="I94" s="198"/>
      <c r="J94" s="518"/>
      <c r="K94" s="611"/>
      <c r="L94" s="611"/>
      <c r="M94" s="518"/>
      <c r="N94" s="519"/>
    </row>
    <row r="95" spans="1:14" x14ac:dyDescent="0.25">
      <c r="A95" s="569"/>
      <c r="B95" s="518"/>
      <c r="C95" s="518"/>
      <c r="D95" s="570"/>
      <c r="E95" s="570"/>
      <c r="F95" s="593"/>
      <c r="G95" s="594"/>
      <c r="H95" s="570"/>
      <c r="I95" s="198"/>
      <c r="J95" s="518"/>
      <c r="K95" s="611"/>
      <c r="L95" s="611"/>
      <c r="M95" s="518"/>
      <c r="N95" s="519"/>
    </row>
    <row r="96" spans="1:14" x14ac:dyDescent="0.25">
      <c r="A96" s="569"/>
      <c r="B96" s="518"/>
      <c r="C96" s="518"/>
      <c r="D96" s="570"/>
      <c r="E96" s="570"/>
      <c r="F96" s="593"/>
      <c r="G96" s="594"/>
      <c r="H96" s="570"/>
      <c r="I96" s="198"/>
      <c r="J96" s="518"/>
      <c r="K96" s="611"/>
      <c r="L96" s="611"/>
      <c r="M96" s="518"/>
      <c r="N96" s="519"/>
    </row>
    <row r="97" spans="1:14" x14ac:dyDescent="0.25">
      <c r="A97" s="569"/>
      <c r="B97" s="518"/>
      <c r="C97" s="518"/>
      <c r="D97" s="570"/>
      <c r="E97" s="570"/>
      <c r="F97" s="593"/>
      <c r="G97" s="594"/>
      <c r="H97" s="570"/>
      <c r="I97" s="198"/>
      <c r="J97" s="518"/>
      <c r="K97" s="611"/>
      <c r="L97" s="611"/>
      <c r="M97" s="518"/>
      <c r="N97" s="519"/>
    </row>
    <row r="98" spans="1:14" x14ac:dyDescent="0.25">
      <c r="A98" s="569"/>
      <c r="B98" s="518"/>
      <c r="C98" s="518"/>
      <c r="D98" s="570"/>
      <c r="E98" s="570"/>
      <c r="F98" s="593"/>
      <c r="G98" s="594"/>
      <c r="H98" s="570"/>
      <c r="I98" s="198"/>
      <c r="J98" s="518"/>
      <c r="K98" s="611"/>
      <c r="L98" s="611"/>
      <c r="M98" s="518"/>
      <c r="N98" s="519"/>
    </row>
    <row r="99" spans="1:14" x14ac:dyDescent="0.25">
      <c r="A99" s="569"/>
      <c r="B99" s="518"/>
      <c r="C99" s="518"/>
      <c r="D99" s="570"/>
      <c r="E99" s="570"/>
      <c r="F99" s="593"/>
      <c r="G99" s="594"/>
      <c r="H99" s="570"/>
      <c r="I99" s="198"/>
      <c r="J99" s="518"/>
      <c r="K99" s="611"/>
      <c r="L99" s="611"/>
      <c r="M99" s="518"/>
      <c r="N99" s="519"/>
    </row>
    <row r="100" spans="1:14" x14ac:dyDescent="0.25">
      <c r="A100" s="569"/>
      <c r="B100" s="518"/>
      <c r="C100" s="518"/>
      <c r="D100" s="570"/>
      <c r="E100" s="570"/>
      <c r="F100" s="593"/>
      <c r="G100" s="594"/>
      <c r="H100" s="570"/>
      <c r="I100" s="198"/>
      <c r="J100" s="518"/>
      <c r="K100" s="611"/>
      <c r="L100" s="611"/>
      <c r="M100" s="518"/>
      <c r="N100" s="519"/>
    </row>
    <row r="101" spans="1:14" x14ac:dyDescent="0.25">
      <c r="A101" s="569"/>
      <c r="B101" s="518"/>
      <c r="C101" s="518"/>
      <c r="D101" s="570"/>
      <c r="E101" s="570"/>
      <c r="F101" s="593"/>
      <c r="G101" s="594"/>
      <c r="H101" s="570"/>
      <c r="I101" s="198"/>
      <c r="J101" s="518"/>
      <c r="K101" s="611"/>
      <c r="L101" s="611"/>
      <c r="M101" s="518"/>
      <c r="N101" s="519"/>
    </row>
    <row r="102" spans="1:14" x14ac:dyDescent="0.25">
      <c r="A102" s="569"/>
      <c r="B102" s="518"/>
      <c r="C102" s="518"/>
      <c r="D102" s="570"/>
      <c r="E102" s="570"/>
      <c r="F102" s="593"/>
      <c r="G102" s="594"/>
      <c r="H102" s="570"/>
      <c r="I102" s="198"/>
      <c r="J102" s="518"/>
      <c r="K102" s="611"/>
      <c r="L102" s="611"/>
      <c r="M102" s="518"/>
      <c r="N102" s="519"/>
    </row>
    <row r="103" spans="1:14" x14ac:dyDescent="0.25">
      <c r="A103" s="569"/>
      <c r="B103" s="518"/>
      <c r="C103" s="518"/>
      <c r="D103" s="570"/>
      <c r="E103" s="570"/>
      <c r="F103" s="593"/>
      <c r="G103" s="594"/>
      <c r="H103" s="570"/>
      <c r="I103" s="198"/>
      <c r="J103" s="518"/>
      <c r="K103" s="611"/>
      <c r="L103" s="611"/>
      <c r="M103" s="518"/>
      <c r="N103" s="519"/>
    </row>
    <row r="104" spans="1:14" x14ac:dyDescent="0.25">
      <c r="A104" s="569"/>
      <c r="B104" s="518"/>
      <c r="C104" s="518"/>
      <c r="D104" s="570"/>
      <c r="E104" s="570"/>
      <c r="F104" s="593"/>
      <c r="G104" s="594"/>
      <c r="H104" s="570"/>
      <c r="I104" s="198"/>
      <c r="J104" s="518"/>
      <c r="K104" s="611"/>
      <c r="L104" s="611"/>
      <c r="M104" s="518"/>
      <c r="N104" s="519"/>
    </row>
    <row r="105" spans="1:14" x14ac:dyDescent="0.25">
      <c r="A105" s="569"/>
      <c r="B105" s="518"/>
      <c r="C105" s="518"/>
      <c r="D105" s="570"/>
      <c r="E105" s="570"/>
      <c r="F105" s="593"/>
      <c r="G105" s="594"/>
      <c r="H105" s="570"/>
      <c r="I105" s="198"/>
      <c r="J105" s="518"/>
      <c r="K105" s="611"/>
      <c r="L105" s="611"/>
      <c r="M105" s="518"/>
      <c r="N105" s="519"/>
    </row>
    <row r="106" spans="1:14" x14ac:dyDescent="0.25">
      <c r="A106" s="569"/>
      <c r="B106" s="518"/>
      <c r="C106" s="518"/>
      <c r="D106" s="570"/>
      <c r="E106" s="570"/>
      <c r="F106" s="593"/>
      <c r="G106" s="594"/>
      <c r="H106" s="570"/>
      <c r="I106" s="198"/>
      <c r="J106" s="518"/>
      <c r="K106" s="611"/>
      <c r="L106" s="611"/>
      <c r="M106" s="518"/>
      <c r="N106" s="519"/>
    </row>
    <row r="107" spans="1:14" x14ac:dyDescent="0.25">
      <c r="A107" s="569"/>
      <c r="B107" s="518"/>
      <c r="C107" s="518"/>
      <c r="D107" s="570"/>
      <c r="E107" s="570"/>
      <c r="F107" s="593"/>
      <c r="G107" s="594"/>
      <c r="H107" s="570"/>
      <c r="I107" s="198"/>
      <c r="J107" s="518"/>
      <c r="K107" s="611"/>
      <c r="L107" s="611"/>
      <c r="M107" s="518"/>
      <c r="N107" s="519"/>
    </row>
    <row r="108" spans="1:14" x14ac:dyDescent="0.25">
      <c r="A108" s="569"/>
      <c r="B108" s="518"/>
      <c r="C108" s="518"/>
      <c r="D108" s="570"/>
      <c r="E108" s="570"/>
      <c r="F108" s="593"/>
      <c r="G108" s="594"/>
      <c r="H108" s="570"/>
      <c r="I108" s="198"/>
      <c r="J108" s="518"/>
      <c r="K108" s="611"/>
      <c r="L108" s="611"/>
      <c r="M108" s="518"/>
      <c r="N108" s="519"/>
    </row>
    <row r="109" spans="1:14" x14ac:dyDescent="0.25">
      <c r="A109" s="569"/>
      <c r="B109" s="518"/>
      <c r="C109" s="518"/>
      <c r="D109" s="570"/>
      <c r="E109" s="570"/>
      <c r="F109" s="593"/>
      <c r="G109" s="594"/>
      <c r="H109" s="570"/>
      <c r="I109" s="198"/>
      <c r="J109" s="518"/>
      <c r="K109" s="611"/>
      <c r="L109" s="611"/>
      <c r="M109" s="518"/>
      <c r="N109" s="519"/>
    </row>
    <row r="110" spans="1:14" x14ac:dyDescent="0.25">
      <c r="A110" s="569"/>
      <c r="B110" s="518"/>
      <c r="C110" s="518"/>
      <c r="D110" s="570"/>
      <c r="E110" s="570"/>
      <c r="F110" s="593"/>
      <c r="G110" s="594"/>
      <c r="H110" s="570"/>
      <c r="I110" s="198"/>
      <c r="J110" s="518"/>
      <c r="K110" s="611"/>
      <c r="L110" s="611"/>
      <c r="M110" s="518"/>
      <c r="N110" s="519"/>
    </row>
    <row r="111" spans="1:14" x14ac:dyDescent="0.25">
      <c r="A111" s="569"/>
      <c r="B111" s="518"/>
      <c r="C111" s="518"/>
      <c r="D111" s="570"/>
      <c r="E111" s="570"/>
      <c r="F111" s="593"/>
      <c r="G111" s="594"/>
      <c r="H111" s="570"/>
      <c r="I111" s="198"/>
      <c r="J111" s="518"/>
      <c r="K111" s="611"/>
      <c r="L111" s="611"/>
      <c r="M111" s="518"/>
      <c r="N111" s="519"/>
    </row>
    <row r="112" spans="1:14" x14ac:dyDescent="0.25">
      <c r="A112" s="569"/>
      <c r="B112" s="518"/>
      <c r="C112" s="518"/>
      <c r="D112" s="570"/>
      <c r="E112" s="570"/>
      <c r="F112" s="593"/>
      <c r="G112" s="594"/>
      <c r="H112" s="570"/>
      <c r="I112" s="198"/>
      <c r="J112" s="518"/>
      <c r="K112" s="611"/>
      <c r="L112" s="611"/>
      <c r="M112" s="518"/>
      <c r="N112" s="519"/>
    </row>
    <row r="113" spans="1:14" x14ac:dyDescent="0.25">
      <c r="A113" s="569"/>
      <c r="B113" s="518"/>
      <c r="C113" s="518"/>
      <c r="D113" s="570"/>
      <c r="E113" s="570"/>
      <c r="F113" s="593"/>
      <c r="G113" s="594"/>
      <c r="H113" s="570"/>
      <c r="I113" s="198"/>
      <c r="J113" s="518"/>
      <c r="K113" s="611"/>
      <c r="L113" s="611"/>
      <c r="M113" s="518"/>
      <c r="N113" s="519"/>
    </row>
    <row r="114" spans="1:14" x14ac:dyDescent="0.25">
      <c r="A114" s="569"/>
      <c r="B114" s="518"/>
      <c r="C114" s="518"/>
      <c r="D114" s="570"/>
      <c r="E114" s="570"/>
      <c r="F114" s="593"/>
      <c r="G114" s="594"/>
      <c r="H114" s="570"/>
      <c r="I114" s="198"/>
      <c r="J114" s="518"/>
      <c r="K114" s="611"/>
      <c r="L114" s="611"/>
      <c r="M114" s="518"/>
      <c r="N114" s="519"/>
    </row>
    <row r="115" spans="1:14" x14ac:dyDescent="0.25">
      <c r="A115" s="569"/>
      <c r="B115" s="518"/>
      <c r="C115" s="518"/>
      <c r="D115" s="570"/>
      <c r="E115" s="570"/>
      <c r="F115" s="593"/>
      <c r="G115" s="594"/>
      <c r="H115" s="570"/>
      <c r="I115" s="198"/>
      <c r="J115" s="518"/>
      <c r="K115" s="611"/>
      <c r="L115" s="611"/>
      <c r="M115" s="518"/>
      <c r="N115" s="519"/>
    </row>
    <row r="116" spans="1:14" x14ac:dyDescent="0.25">
      <c r="A116" s="569"/>
      <c r="B116" s="518"/>
      <c r="C116" s="518"/>
      <c r="D116" s="570"/>
      <c r="E116" s="570"/>
      <c r="F116" s="593"/>
      <c r="G116" s="594"/>
      <c r="H116" s="570"/>
      <c r="I116" s="198"/>
      <c r="J116" s="518"/>
      <c r="K116" s="611"/>
      <c r="L116" s="611"/>
      <c r="M116" s="518"/>
      <c r="N116" s="519"/>
    </row>
    <row r="117" spans="1:14" x14ac:dyDescent="0.25">
      <c r="A117" s="569"/>
      <c r="B117" s="518"/>
      <c r="C117" s="518"/>
      <c r="D117" s="570"/>
      <c r="E117" s="570"/>
      <c r="F117" s="593"/>
      <c r="G117" s="594"/>
      <c r="H117" s="570"/>
      <c r="I117" s="198"/>
      <c r="J117" s="518"/>
      <c r="K117" s="611"/>
      <c r="L117" s="611"/>
      <c r="M117" s="518"/>
      <c r="N117" s="519"/>
    </row>
    <row r="118" spans="1:14" x14ac:dyDescent="0.25">
      <c r="A118" s="569"/>
      <c r="B118" s="518"/>
      <c r="C118" s="518"/>
      <c r="D118" s="570"/>
      <c r="E118" s="570"/>
      <c r="F118" s="593"/>
      <c r="G118" s="594"/>
      <c r="H118" s="570"/>
      <c r="I118" s="198"/>
      <c r="J118" s="518"/>
      <c r="K118" s="611"/>
      <c r="L118" s="611"/>
      <c r="M118" s="518"/>
      <c r="N118" s="519"/>
    </row>
    <row r="119" spans="1:14" x14ac:dyDescent="0.25">
      <c r="A119" s="569"/>
      <c r="B119" s="518"/>
      <c r="C119" s="518"/>
      <c r="D119" s="570"/>
      <c r="E119" s="570"/>
      <c r="F119" s="593"/>
      <c r="G119" s="594"/>
      <c r="H119" s="570"/>
      <c r="I119" s="198"/>
      <c r="J119" s="518"/>
      <c r="K119" s="611"/>
      <c r="L119" s="611"/>
      <c r="M119" s="518"/>
      <c r="N119" s="519"/>
    </row>
    <row r="120" spans="1:14" x14ac:dyDescent="0.25">
      <c r="A120" s="569"/>
      <c r="B120" s="518"/>
      <c r="C120" s="518"/>
      <c r="D120" s="570"/>
      <c r="E120" s="570"/>
      <c r="F120" s="593"/>
      <c r="G120" s="594"/>
      <c r="H120" s="570"/>
      <c r="I120" s="198"/>
      <c r="J120" s="518"/>
      <c r="K120" s="611"/>
      <c r="L120" s="611"/>
      <c r="M120" s="518"/>
      <c r="N120" s="519"/>
    </row>
    <row r="121" spans="1:14" x14ac:dyDescent="0.25">
      <c r="A121" s="569"/>
      <c r="B121" s="518"/>
      <c r="C121" s="518"/>
      <c r="D121" s="570"/>
      <c r="E121" s="570"/>
      <c r="F121" s="593"/>
      <c r="G121" s="594"/>
      <c r="H121" s="570"/>
      <c r="I121" s="198"/>
      <c r="J121" s="518"/>
      <c r="K121" s="611"/>
      <c r="L121" s="611"/>
      <c r="M121" s="518"/>
      <c r="N121" s="519"/>
    </row>
    <row r="122" spans="1:14" x14ac:dyDescent="0.25">
      <c r="A122" s="569"/>
      <c r="B122" s="518"/>
      <c r="C122" s="518"/>
      <c r="D122" s="570"/>
      <c r="E122" s="570"/>
      <c r="F122" s="593"/>
      <c r="G122" s="594"/>
      <c r="H122" s="570"/>
      <c r="I122" s="198"/>
      <c r="J122" s="518"/>
      <c r="K122" s="611"/>
      <c r="L122" s="611"/>
      <c r="M122" s="518"/>
      <c r="N122" s="519"/>
    </row>
    <row r="123" spans="1:14" x14ac:dyDescent="0.25">
      <c r="A123" s="569"/>
      <c r="B123" s="518"/>
      <c r="C123" s="518"/>
      <c r="D123" s="570"/>
      <c r="E123" s="570"/>
      <c r="F123" s="593"/>
      <c r="G123" s="594"/>
      <c r="H123" s="570"/>
      <c r="I123" s="198"/>
      <c r="J123" s="518"/>
      <c r="K123" s="611"/>
      <c r="L123" s="611"/>
      <c r="M123" s="518"/>
      <c r="N123" s="519"/>
    </row>
    <row r="124" spans="1:14" x14ac:dyDescent="0.25">
      <c r="A124" s="569"/>
      <c r="B124" s="518"/>
      <c r="C124" s="518"/>
      <c r="D124" s="570"/>
      <c r="E124" s="570"/>
      <c r="F124" s="593"/>
      <c r="G124" s="594"/>
      <c r="H124" s="570"/>
      <c r="I124" s="198"/>
      <c r="J124" s="518"/>
      <c r="K124" s="611"/>
      <c r="L124" s="611"/>
      <c r="M124" s="518"/>
      <c r="N124" s="519"/>
    </row>
    <row r="125" spans="1:14" x14ac:dyDescent="0.25">
      <c r="A125" s="569"/>
      <c r="B125" s="518"/>
      <c r="C125" s="518"/>
      <c r="D125" s="570"/>
      <c r="E125" s="570"/>
      <c r="F125" s="593"/>
      <c r="G125" s="594"/>
      <c r="H125" s="570"/>
      <c r="I125" s="198"/>
      <c r="J125" s="518"/>
      <c r="K125" s="611"/>
      <c r="L125" s="611"/>
      <c r="M125" s="518"/>
      <c r="N125" s="519"/>
    </row>
    <row r="126" spans="1:14" x14ac:dyDescent="0.25">
      <c r="A126" s="569"/>
      <c r="B126" s="518"/>
      <c r="C126" s="518"/>
      <c r="D126" s="570"/>
      <c r="E126" s="570"/>
      <c r="F126" s="593"/>
      <c r="G126" s="594"/>
      <c r="H126" s="570"/>
      <c r="I126" s="198"/>
      <c r="J126" s="518"/>
      <c r="K126" s="611"/>
      <c r="L126" s="611"/>
      <c r="M126" s="518"/>
      <c r="N126" s="519"/>
    </row>
    <row r="127" spans="1:14" x14ac:dyDescent="0.25">
      <c r="A127" s="569"/>
      <c r="B127" s="518"/>
      <c r="C127" s="518"/>
      <c r="D127" s="570"/>
      <c r="E127" s="570"/>
      <c r="F127" s="593"/>
      <c r="G127" s="594"/>
      <c r="H127" s="570"/>
      <c r="I127" s="198"/>
      <c r="J127" s="518"/>
      <c r="K127" s="611"/>
      <c r="L127" s="611"/>
      <c r="M127" s="518"/>
      <c r="N127" s="519"/>
    </row>
    <row r="128" spans="1:14" x14ac:dyDescent="0.25">
      <c r="A128" s="569"/>
      <c r="B128" s="518"/>
      <c r="C128" s="518"/>
      <c r="D128" s="570"/>
      <c r="E128" s="570"/>
      <c r="F128" s="593"/>
      <c r="G128" s="594"/>
      <c r="H128" s="570"/>
      <c r="I128" s="198"/>
      <c r="J128" s="518"/>
      <c r="K128" s="611"/>
      <c r="L128" s="611"/>
      <c r="M128" s="518"/>
      <c r="N128" s="519"/>
    </row>
    <row r="129" spans="1:14" x14ac:dyDescent="0.25">
      <c r="A129" s="569"/>
      <c r="B129" s="518"/>
      <c r="C129" s="518"/>
      <c r="D129" s="570"/>
      <c r="E129" s="570"/>
      <c r="F129" s="593"/>
      <c r="G129" s="594"/>
      <c r="H129" s="570"/>
      <c r="I129" s="198"/>
      <c r="J129" s="518"/>
      <c r="K129" s="611"/>
      <c r="L129" s="611"/>
      <c r="M129" s="518"/>
      <c r="N129" s="519"/>
    </row>
    <row r="130" spans="1:14" x14ac:dyDescent="0.25">
      <c r="A130" s="569"/>
      <c r="B130" s="518"/>
      <c r="C130" s="518"/>
      <c r="D130" s="570"/>
      <c r="E130" s="570"/>
      <c r="F130" s="593"/>
      <c r="G130" s="594"/>
      <c r="H130" s="570"/>
      <c r="I130" s="198"/>
      <c r="J130" s="518"/>
      <c r="K130" s="611"/>
      <c r="L130" s="611"/>
      <c r="M130" s="518"/>
      <c r="N130" s="519"/>
    </row>
    <row r="131" spans="1:14" x14ac:dyDescent="0.25">
      <c r="A131" s="569"/>
      <c r="B131" s="518"/>
      <c r="C131" s="518"/>
      <c r="D131" s="570"/>
      <c r="E131" s="570"/>
      <c r="F131" s="593"/>
      <c r="G131" s="594"/>
      <c r="H131" s="570"/>
      <c r="I131" s="198"/>
      <c r="J131" s="518"/>
      <c r="K131" s="611"/>
      <c r="L131" s="611"/>
      <c r="M131" s="518"/>
      <c r="N131" s="519"/>
    </row>
    <row r="132" spans="1:14" x14ac:dyDescent="0.25">
      <c r="A132" s="569"/>
      <c r="B132" s="518"/>
      <c r="C132" s="518"/>
      <c r="D132" s="570"/>
      <c r="E132" s="570"/>
      <c r="F132" s="593"/>
      <c r="G132" s="594"/>
      <c r="H132" s="570"/>
      <c r="I132" s="198"/>
      <c r="J132" s="518"/>
      <c r="K132" s="611"/>
      <c r="L132" s="611"/>
      <c r="M132" s="518"/>
      <c r="N132" s="519"/>
    </row>
    <row r="133" spans="1:14" x14ac:dyDescent="0.25">
      <c r="A133" s="569"/>
      <c r="B133" s="518"/>
      <c r="C133" s="518"/>
      <c r="D133" s="570"/>
      <c r="E133" s="570"/>
      <c r="F133" s="593"/>
      <c r="G133" s="594"/>
      <c r="H133" s="570"/>
      <c r="I133" s="198"/>
      <c r="J133" s="518"/>
      <c r="K133" s="611"/>
      <c r="L133" s="611"/>
      <c r="M133" s="518"/>
      <c r="N133" s="519"/>
    </row>
    <row r="134" spans="1:14" x14ac:dyDescent="0.25">
      <c r="A134" s="569"/>
      <c r="B134" s="518"/>
      <c r="C134" s="518"/>
      <c r="D134" s="570"/>
      <c r="E134" s="570"/>
      <c r="F134" s="593"/>
      <c r="G134" s="594"/>
      <c r="H134" s="570"/>
      <c r="I134" s="198"/>
      <c r="J134" s="518"/>
      <c r="K134" s="611"/>
      <c r="L134" s="611"/>
      <c r="M134" s="518"/>
      <c r="N134" s="519"/>
    </row>
    <row r="135" spans="1:14" x14ac:dyDescent="0.25">
      <c r="A135" s="569"/>
      <c r="B135" s="518"/>
      <c r="C135" s="518"/>
      <c r="D135" s="570"/>
      <c r="E135" s="570"/>
      <c r="F135" s="593"/>
      <c r="G135" s="594"/>
      <c r="H135" s="570"/>
      <c r="I135" s="198"/>
      <c r="J135" s="518"/>
      <c r="K135" s="611"/>
      <c r="L135" s="611"/>
      <c r="M135" s="518"/>
      <c r="N135" s="519"/>
    </row>
    <row r="136" spans="1:14" x14ac:dyDescent="0.25">
      <c r="A136" s="569"/>
      <c r="B136" s="518"/>
      <c r="C136" s="518"/>
      <c r="D136" s="570"/>
      <c r="E136" s="570"/>
      <c r="F136" s="593"/>
      <c r="G136" s="594"/>
      <c r="H136" s="570"/>
      <c r="I136" s="198"/>
      <c r="J136" s="518"/>
      <c r="K136" s="611"/>
      <c r="L136" s="611"/>
      <c r="M136" s="518"/>
      <c r="N136" s="519"/>
    </row>
    <row r="137" spans="1:14" x14ac:dyDescent="0.25">
      <c r="A137" s="569"/>
      <c r="B137" s="518"/>
      <c r="C137" s="518"/>
      <c r="D137" s="570"/>
      <c r="E137" s="570"/>
      <c r="F137" s="593"/>
      <c r="G137" s="594"/>
      <c r="H137" s="570"/>
      <c r="I137" s="198"/>
      <c r="J137" s="518"/>
      <c r="K137" s="611"/>
      <c r="L137" s="611"/>
      <c r="M137" s="518"/>
      <c r="N137" s="519"/>
    </row>
    <row r="138" spans="1:14" x14ac:dyDescent="0.25">
      <c r="A138" s="569"/>
      <c r="B138" s="518"/>
      <c r="C138" s="518"/>
      <c r="D138" s="570"/>
      <c r="E138" s="570"/>
      <c r="F138" s="593"/>
      <c r="G138" s="594"/>
      <c r="H138" s="570"/>
      <c r="I138" s="198"/>
      <c r="J138" s="518"/>
      <c r="K138" s="611"/>
      <c r="L138" s="611"/>
      <c r="M138" s="518"/>
      <c r="N138" s="519"/>
    </row>
    <row r="139" spans="1:14" x14ac:dyDescent="0.25">
      <c r="A139" s="569"/>
      <c r="B139" s="518"/>
      <c r="C139" s="518"/>
      <c r="D139" s="570"/>
      <c r="E139" s="570"/>
      <c r="F139" s="593"/>
      <c r="G139" s="594"/>
      <c r="H139" s="570"/>
      <c r="I139" s="198"/>
      <c r="J139" s="518"/>
      <c r="K139" s="611"/>
      <c r="L139" s="611"/>
      <c r="M139" s="518"/>
      <c r="N139" s="519"/>
    </row>
    <row r="140" spans="1:14" x14ac:dyDescent="0.25">
      <c r="A140" s="569"/>
      <c r="B140" s="518"/>
      <c r="C140" s="518"/>
      <c r="D140" s="570"/>
      <c r="E140" s="570"/>
      <c r="F140" s="593"/>
      <c r="G140" s="594"/>
      <c r="H140" s="570"/>
      <c r="I140" s="198"/>
      <c r="J140" s="518"/>
      <c r="K140" s="611"/>
      <c r="L140" s="611"/>
      <c r="M140" s="518"/>
      <c r="N140" s="519"/>
    </row>
    <row r="141" spans="1:14" x14ac:dyDescent="0.25">
      <c r="A141" s="569"/>
      <c r="B141" s="518"/>
      <c r="C141" s="518"/>
      <c r="D141" s="570"/>
      <c r="E141" s="570"/>
      <c r="F141" s="593"/>
      <c r="G141" s="594"/>
      <c r="H141" s="570"/>
      <c r="I141" s="198"/>
      <c r="J141" s="518"/>
      <c r="K141" s="611"/>
      <c r="L141" s="611"/>
      <c r="M141" s="518"/>
      <c r="N141" s="519"/>
    </row>
    <row r="142" spans="1:14" x14ac:dyDescent="0.25">
      <c r="A142" s="569"/>
      <c r="B142" s="518"/>
      <c r="C142" s="518"/>
      <c r="D142" s="570"/>
      <c r="E142" s="570"/>
      <c r="F142" s="593"/>
      <c r="G142" s="594"/>
      <c r="H142" s="570"/>
      <c r="I142" s="198"/>
      <c r="J142" s="518"/>
      <c r="K142" s="611"/>
      <c r="L142" s="611"/>
      <c r="M142" s="518"/>
      <c r="N142" s="519"/>
    </row>
    <row r="143" spans="1:14" x14ac:dyDescent="0.25">
      <c r="A143" s="569"/>
      <c r="B143" s="518"/>
      <c r="C143" s="518"/>
      <c r="D143" s="570"/>
      <c r="E143" s="570"/>
      <c r="F143" s="593"/>
      <c r="G143" s="594"/>
      <c r="H143" s="570"/>
      <c r="I143" s="198"/>
      <c r="J143" s="518"/>
      <c r="K143" s="611"/>
      <c r="L143" s="611"/>
      <c r="M143" s="518"/>
      <c r="N143" s="519"/>
    </row>
    <row r="144" spans="1:14" x14ac:dyDescent="0.25">
      <c r="A144" s="569"/>
      <c r="B144" s="518"/>
      <c r="C144" s="518"/>
      <c r="D144" s="570"/>
      <c r="E144" s="570"/>
      <c r="F144" s="593"/>
      <c r="G144" s="594"/>
      <c r="H144" s="570"/>
      <c r="I144" s="198"/>
      <c r="J144" s="518"/>
      <c r="K144" s="611"/>
      <c r="L144" s="611"/>
      <c r="M144" s="518"/>
      <c r="N144" s="519"/>
    </row>
    <row r="145" spans="1:14" x14ac:dyDescent="0.25">
      <c r="A145" s="569"/>
      <c r="B145" s="518"/>
      <c r="C145" s="518"/>
      <c r="D145" s="570"/>
      <c r="E145" s="570"/>
      <c r="F145" s="593"/>
      <c r="G145" s="594"/>
      <c r="H145" s="570"/>
      <c r="I145" s="198"/>
      <c r="J145" s="518"/>
      <c r="K145" s="611"/>
      <c r="L145" s="611"/>
      <c r="M145" s="518"/>
      <c r="N145" s="519"/>
    </row>
    <row r="146" spans="1:14" x14ac:dyDescent="0.25">
      <c r="A146" s="569"/>
      <c r="B146" s="518"/>
      <c r="C146" s="518"/>
      <c r="D146" s="570"/>
      <c r="E146" s="570"/>
      <c r="F146" s="593"/>
      <c r="G146" s="594"/>
      <c r="H146" s="570"/>
      <c r="I146" s="198"/>
      <c r="J146" s="518"/>
      <c r="K146" s="611"/>
      <c r="L146" s="611"/>
      <c r="M146" s="518"/>
      <c r="N146" s="519"/>
    </row>
    <row r="147" spans="1:14" x14ac:dyDescent="0.25">
      <c r="A147" s="569"/>
      <c r="B147" s="518"/>
      <c r="C147" s="518"/>
      <c r="D147" s="570"/>
      <c r="E147" s="570"/>
      <c r="F147" s="593"/>
      <c r="G147" s="594"/>
      <c r="H147" s="570"/>
      <c r="I147" s="198"/>
      <c r="J147" s="518"/>
      <c r="K147" s="611"/>
      <c r="L147" s="611"/>
      <c r="M147" s="518"/>
      <c r="N147" s="519"/>
    </row>
    <row r="148" spans="1:14" x14ac:dyDescent="0.25">
      <c r="A148" s="569"/>
      <c r="B148" s="518"/>
      <c r="C148" s="518"/>
      <c r="D148" s="570"/>
      <c r="E148" s="570"/>
      <c r="F148" s="593"/>
      <c r="G148" s="594"/>
      <c r="H148" s="570"/>
      <c r="I148" s="198"/>
      <c r="J148" s="518"/>
      <c r="K148" s="611"/>
      <c r="L148" s="611"/>
      <c r="M148" s="518"/>
      <c r="N148" s="519"/>
    </row>
    <row r="149" spans="1:14" x14ac:dyDescent="0.25">
      <c r="A149" s="569"/>
      <c r="B149" s="518"/>
      <c r="C149" s="518"/>
      <c r="D149" s="570"/>
      <c r="E149" s="570"/>
      <c r="F149" s="593"/>
      <c r="G149" s="594"/>
      <c r="H149" s="570"/>
      <c r="I149" s="198"/>
      <c r="J149" s="518"/>
      <c r="K149" s="611"/>
      <c r="L149" s="611"/>
      <c r="M149" s="518"/>
      <c r="N149" s="519"/>
    </row>
    <row r="150" spans="1:14" x14ac:dyDescent="0.25">
      <c r="A150" s="569"/>
      <c r="B150" s="518"/>
      <c r="C150" s="518"/>
      <c r="D150" s="570"/>
      <c r="E150" s="570"/>
      <c r="F150" s="593"/>
      <c r="G150" s="594"/>
      <c r="H150" s="570"/>
      <c r="I150" s="198"/>
      <c r="J150" s="518"/>
      <c r="K150" s="611"/>
      <c r="L150" s="611"/>
      <c r="M150" s="518"/>
      <c r="N150" s="519"/>
    </row>
    <row r="151" spans="1:14" x14ac:dyDescent="0.25">
      <c r="A151" s="569"/>
      <c r="B151" s="518"/>
      <c r="C151" s="518"/>
      <c r="D151" s="570"/>
      <c r="E151" s="570"/>
      <c r="F151" s="593"/>
      <c r="G151" s="594"/>
      <c r="H151" s="570"/>
      <c r="I151" s="198"/>
      <c r="J151" s="518"/>
      <c r="K151" s="611"/>
      <c r="L151" s="611"/>
      <c r="M151" s="518"/>
      <c r="N151" s="519"/>
    </row>
    <row r="152" spans="1:14" x14ac:dyDescent="0.25">
      <c r="A152" s="569"/>
      <c r="B152" s="518"/>
      <c r="C152" s="518"/>
      <c r="D152" s="570"/>
      <c r="E152" s="570"/>
      <c r="F152" s="593"/>
      <c r="G152" s="594"/>
      <c r="H152" s="570"/>
      <c r="I152" s="198"/>
      <c r="J152" s="518"/>
      <c r="K152" s="611"/>
      <c r="L152" s="611"/>
      <c r="M152" s="518"/>
      <c r="N152" s="519"/>
    </row>
    <row r="153" spans="1:14" x14ac:dyDescent="0.25">
      <c r="A153" s="569"/>
      <c r="B153" s="518"/>
      <c r="C153" s="518"/>
      <c r="D153" s="570"/>
      <c r="E153" s="570"/>
      <c r="F153" s="593"/>
      <c r="G153" s="594"/>
      <c r="H153" s="570"/>
      <c r="I153" s="198"/>
      <c r="J153" s="518"/>
      <c r="K153" s="611"/>
      <c r="L153" s="611"/>
      <c r="M153" s="518"/>
      <c r="N153" s="519"/>
    </row>
    <row r="154" spans="1:14" x14ac:dyDescent="0.25">
      <c r="A154" s="569"/>
      <c r="B154" s="518"/>
      <c r="C154" s="518"/>
      <c r="D154" s="570"/>
      <c r="E154" s="570"/>
      <c r="F154" s="593"/>
      <c r="G154" s="594"/>
      <c r="H154" s="570"/>
      <c r="I154" s="198"/>
      <c r="J154" s="518"/>
      <c r="K154" s="611"/>
      <c r="L154" s="611"/>
      <c r="M154" s="518"/>
      <c r="N154" s="519"/>
    </row>
    <row r="155" spans="1:14" x14ac:dyDescent="0.25">
      <c r="A155" s="569"/>
      <c r="B155" s="518"/>
      <c r="C155" s="518"/>
      <c r="D155" s="570"/>
      <c r="E155" s="570"/>
      <c r="F155" s="593"/>
      <c r="G155" s="594"/>
      <c r="H155" s="570"/>
      <c r="I155" s="198"/>
      <c r="J155" s="518"/>
      <c r="K155" s="611"/>
      <c r="L155" s="611"/>
      <c r="M155" s="518"/>
      <c r="N155" s="519"/>
    </row>
    <row r="156" spans="1:14" x14ac:dyDescent="0.25">
      <c r="A156" s="569"/>
      <c r="B156" s="518"/>
      <c r="C156" s="518"/>
      <c r="D156" s="570"/>
      <c r="E156" s="570"/>
      <c r="F156" s="571"/>
      <c r="G156" s="572"/>
      <c r="H156" s="570"/>
      <c r="I156" s="198"/>
      <c r="J156" s="518"/>
      <c r="K156" s="518"/>
      <c r="L156" s="518"/>
      <c r="M156" s="518"/>
      <c r="N156" s="519"/>
    </row>
    <row r="157" spans="1:14" x14ac:dyDescent="0.25">
      <c r="A157" s="569"/>
      <c r="B157" s="518"/>
      <c r="C157" s="518"/>
      <c r="D157" s="570"/>
      <c r="E157" s="570"/>
      <c r="F157" s="571"/>
      <c r="G157" s="572"/>
      <c r="H157" s="570"/>
      <c r="I157" s="518"/>
      <c r="J157" s="518"/>
      <c r="K157" s="518"/>
      <c r="L157" s="518"/>
      <c r="M157" s="518"/>
      <c r="N157" s="519"/>
    </row>
    <row r="158" spans="1:14" x14ac:dyDescent="0.25">
      <c r="A158" s="569"/>
      <c r="B158" s="518"/>
      <c r="C158" s="518"/>
      <c r="D158" s="570"/>
      <c r="E158" s="570"/>
      <c r="F158" s="571"/>
      <c r="G158" s="572"/>
      <c r="H158" s="570"/>
      <c r="I158" s="518"/>
      <c r="J158" s="518"/>
      <c r="K158" s="518"/>
      <c r="L158" s="518"/>
      <c r="M158" s="518"/>
      <c r="N158" s="519"/>
    </row>
    <row r="159" spans="1:14" x14ac:dyDescent="0.25">
      <c r="A159" s="569"/>
      <c r="B159" s="518"/>
      <c r="C159" s="518"/>
      <c r="D159" s="570"/>
      <c r="E159" s="570"/>
      <c r="F159" s="571"/>
      <c r="G159" s="572"/>
      <c r="H159" s="570"/>
      <c r="I159" s="518"/>
      <c r="J159" s="518"/>
      <c r="K159" s="518"/>
      <c r="L159" s="518"/>
      <c r="M159" s="518"/>
      <c r="N159" s="519"/>
    </row>
    <row r="160" spans="1:14" x14ac:dyDescent="0.25">
      <c r="A160" s="569"/>
      <c r="B160" s="518"/>
      <c r="C160" s="518"/>
      <c r="D160" s="570"/>
      <c r="E160" s="570"/>
      <c r="F160" s="571"/>
      <c r="G160" s="572"/>
      <c r="H160" s="570"/>
      <c r="I160" s="518"/>
      <c r="J160" s="518"/>
      <c r="K160" s="518"/>
      <c r="L160" s="518"/>
      <c r="M160" s="518"/>
      <c r="N160" s="519"/>
    </row>
    <row r="161" spans="1:14" x14ac:dyDescent="0.25">
      <c r="A161" s="569"/>
      <c r="B161" s="518"/>
      <c r="C161" s="518"/>
      <c r="D161" s="570"/>
      <c r="E161" s="570"/>
      <c r="F161" s="571"/>
      <c r="G161" s="572"/>
      <c r="H161" s="570"/>
      <c r="I161" s="518"/>
      <c r="J161" s="518"/>
      <c r="K161" s="518"/>
      <c r="L161" s="518"/>
      <c r="M161" s="518"/>
      <c r="N161" s="519"/>
    </row>
    <row r="162" spans="1:14" x14ac:dyDescent="0.25">
      <c r="A162" s="569"/>
      <c r="B162" s="518"/>
      <c r="C162" s="518"/>
      <c r="D162" s="570"/>
      <c r="E162" s="570"/>
      <c r="F162" s="571"/>
      <c r="G162" s="572"/>
      <c r="H162" s="570"/>
      <c r="I162" s="518"/>
      <c r="J162" s="518"/>
      <c r="K162" s="518"/>
      <c r="L162" s="518"/>
      <c r="M162" s="518"/>
      <c r="N162" s="519"/>
    </row>
  </sheetData>
  <autoFilter ref="A2:N67">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0"/>
  <sheetViews>
    <sheetView workbookViewId="0">
      <selection activeCell="I16" sqref="I16"/>
    </sheetView>
  </sheetViews>
  <sheetFormatPr defaultRowHeight="15" x14ac:dyDescent="0.25"/>
  <cols>
    <col min="1" max="1" width="13.140625" customWidth="1"/>
    <col min="2" max="2" width="36.5703125" customWidth="1"/>
    <col min="3" max="3" width="15.85546875" customWidth="1"/>
    <col min="4" max="4" width="14.28515625" customWidth="1"/>
    <col min="5" max="5" width="5" customWidth="1"/>
    <col min="6" max="6" width="6" customWidth="1"/>
    <col min="7" max="7" width="7" customWidth="1"/>
    <col min="8" max="8" width="8" customWidth="1"/>
    <col min="9" max="9" width="7.28515625" customWidth="1"/>
    <col min="10" max="10" width="11.28515625" customWidth="1"/>
    <col min="11" max="11" width="10.85546875" customWidth="1"/>
    <col min="12" max="12" width="7.85546875" customWidth="1"/>
    <col min="13" max="13" width="10.85546875" customWidth="1"/>
    <col min="14" max="14" width="7.85546875" customWidth="1"/>
    <col min="15" max="15" width="10.85546875" customWidth="1"/>
    <col min="16" max="16" width="7.85546875" customWidth="1"/>
    <col min="17" max="17" width="10.85546875" customWidth="1"/>
    <col min="18" max="18" width="7.85546875" customWidth="1"/>
    <col min="19" max="19" width="10.85546875" customWidth="1"/>
    <col min="20" max="20" width="7.85546875" customWidth="1"/>
    <col min="21" max="21" width="10.85546875" customWidth="1"/>
    <col min="22" max="22" width="8.85546875" customWidth="1"/>
    <col min="23" max="23" width="11.85546875" customWidth="1"/>
    <col min="24" max="24" width="8.85546875" customWidth="1"/>
    <col min="25" max="25" width="11.85546875" customWidth="1"/>
    <col min="26" max="26" width="8.85546875" customWidth="1"/>
    <col min="27" max="27" width="11.85546875" customWidth="1"/>
    <col min="28" max="28" width="8.85546875" customWidth="1"/>
    <col min="29" max="29" width="11.85546875" customWidth="1"/>
    <col min="30" max="30" width="8.85546875" customWidth="1"/>
    <col min="31" max="31" width="11.85546875" customWidth="1"/>
    <col min="32" max="32" width="8.85546875" customWidth="1"/>
    <col min="33" max="33" width="11.85546875" customWidth="1"/>
    <col min="35" max="37" width="5" customWidth="1"/>
    <col min="38" max="38" width="6" customWidth="1"/>
    <col min="39" max="39" width="7" customWidth="1"/>
    <col min="40" max="40" width="8" customWidth="1"/>
    <col min="41" max="41" width="7.28515625" customWidth="1"/>
    <col min="42" max="42" width="12.140625" customWidth="1"/>
    <col min="43" max="43" width="11.28515625" customWidth="1"/>
    <col min="44" max="46" width="9.28515625" bestFit="1" customWidth="1"/>
    <col min="47" max="47" width="10.28515625" bestFit="1" customWidth="1"/>
    <col min="48" max="48" width="11.28515625" bestFit="1" customWidth="1"/>
    <col min="49" max="49" width="12.28515625" bestFit="1" customWidth="1"/>
    <col min="50" max="50" width="11.5703125" bestFit="1" customWidth="1"/>
    <col min="51" max="51" width="11.28515625" bestFit="1" customWidth="1"/>
  </cols>
  <sheetData>
    <row r="4" spans="1:4" x14ac:dyDescent="0.25">
      <c r="A4" s="494" t="s">
        <v>109</v>
      </c>
      <c r="B4" t="s">
        <v>117</v>
      </c>
      <c r="C4" t="s">
        <v>116</v>
      </c>
    </row>
    <row r="5" spans="1:4" x14ac:dyDescent="0.25">
      <c r="A5" s="210" t="s">
        <v>66</v>
      </c>
      <c r="B5" s="495">
        <v>120000</v>
      </c>
      <c r="C5" s="495"/>
      <c r="D5" s="334">
        <f>GETPIVOTDATA("Sum of spent in national currency (Ugx)",$A$4,"Name","Airtime")-GETPIVOTDATA("Sum of Received",$A$4,"Name","Airtime")</f>
        <v>120000</v>
      </c>
    </row>
    <row r="6" spans="1:4" x14ac:dyDescent="0.25">
      <c r="A6" s="210" t="s">
        <v>42</v>
      </c>
      <c r="B6" s="495">
        <v>1708000</v>
      </c>
      <c r="C6" s="495">
        <v>20600</v>
      </c>
      <c r="D6" s="334">
        <f>GETPIVOTDATA("Sum of spent in national currency (Ugx)",$A$4,"Name","Lydia")-GETPIVOTDATA("Sum of Received",$A$4,"Name","Lydia")</f>
        <v>1687400</v>
      </c>
    </row>
    <row r="7" spans="1:4" x14ac:dyDescent="0.25">
      <c r="A7" s="210" t="s">
        <v>110</v>
      </c>
      <c r="B7" s="495"/>
      <c r="C7" s="495">
        <v>2973000</v>
      </c>
      <c r="D7" s="334"/>
    </row>
    <row r="8" spans="1:4" x14ac:dyDescent="0.25">
      <c r="A8" s="210" t="s">
        <v>111</v>
      </c>
      <c r="B8" s="495">
        <v>1828000</v>
      </c>
      <c r="C8" s="495">
        <v>2993600</v>
      </c>
      <c r="D8" s="334"/>
    </row>
    <row r="10" spans="1:4" x14ac:dyDescent="0.25">
      <c r="C10" s="562">
        <f>GETPIVOTDATA("Sum of Received",$A$4,"Name","Lydia")</f>
        <v>20600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pane xSplit="1" ySplit="2" topLeftCell="C6" activePane="bottomRight" state="frozen"/>
      <selection pane="topRight" activeCell="B1" sqref="B1"/>
      <selection pane="bottomLeft" activeCell="A4" sqref="A4"/>
      <selection pane="bottomRight" activeCell="I16" sqref="I16"/>
    </sheetView>
  </sheetViews>
  <sheetFormatPr defaultColWidth="10.85546875" defaultRowHeight="15" x14ac:dyDescent="0.25"/>
  <cols>
    <col min="1" max="1" width="17.7109375" style="42" customWidth="1"/>
    <col min="2" max="2" width="39.140625" style="42" bestFit="1" customWidth="1"/>
    <col min="3" max="3" width="18.42578125" style="42" bestFit="1" customWidth="1"/>
    <col min="4" max="4" width="14.7109375" style="42" customWidth="1"/>
    <col min="5" max="5" width="14.42578125" style="79" customWidth="1"/>
    <col min="6" max="6" width="15.140625" style="79" customWidth="1"/>
    <col min="7" max="7" width="21.140625" style="79" customWidth="1"/>
    <col min="8" max="9" width="21.140625" style="42" customWidth="1"/>
    <col min="10" max="10" width="26.140625" style="42" customWidth="1"/>
    <col min="11" max="11" width="10.85546875" style="42"/>
    <col min="12" max="12" width="13.42578125" style="42" customWidth="1"/>
    <col min="13" max="13" width="14.85546875" style="42" customWidth="1"/>
    <col min="14" max="14" width="28" style="42" customWidth="1"/>
    <col min="15" max="16384" width="10.85546875" style="42"/>
  </cols>
  <sheetData>
    <row r="1" spans="1:15" s="2" customFormat="1" ht="21" customHeight="1" x14ac:dyDescent="0.25">
      <c r="A1" s="632" t="s">
        <v>142</v>
      </c>
      <c r="B1" s="632"/>
      <c r="C1" s="632"/>
      <c r="D1" s="632"/>
      <c r="E1" s="632"/>
      <c r="F1" s="632"/>
      <c r="G1" s="632"/>
      <c r="H1" s="632"/>
      <c r="I1" s="632"/>
      <c r="J1" s="632"/>
      <c r="K1" s="632"/>
      <c r="L1" s="632"/>
      <c r="M1" s="632"/>
      <c r="N1" s="632"/>
    </row>
    <row r="2" spans="1:15" s="2" customFormat="1" ht="45.75" customHeight="1" x14ac:dyDescent="0.25">
      <c r="A2" s="43" t="s">
        <v>0</v>
      </c>
      <c r="B2" s="35" t="s">
        <v>5</v>
      </c>
      <c r="C2" s="35" t="s">
        <v>10</v>
      </c>
      <c r="D2" s="36" t="s">
        <v>8</v>
      </c>
      <c r="E2" s="36" t="s">
        <v>56</v>
      </c>
      <c r="F2" s="36" t="s">
        <v>34</v>
      </c>
      <c r="G2" s="37" t="s">
        <v>41</v>
      </c>
      <c r="H2" s="37" t="s">
        <v>2</v>
      </c>
      <c r="I2" s="37" t="s">
        <v>3</v>
      </c>
      <c r="J2" s="35" t="s">
        <v>9</v>
      </c>
      <c r="K2" s="35" t="s">
        <v>1</v>
      </c>
      <c r="L2" s="35" t="s">
        <v>4</v>
      </c>
      <c r="M2" s="38" t="s">
        <v>12</v>
      </c>
      <c r="N2" s="39" t="s">
        <v>11</v>
      </c>
      <c r="O2" s="330"/>
    </row>
    <row r="3" spans="1:15" s="22" customFormat="1" x14ac:dyDescent="0.25">
      <c r="A3" s="124">
        <v>44652</v>
      </c>
      <c r="B3" s="123" t="s">
        <v>137</v>
      </c>
      <c r="C3" s="444"/>
      <c r="D3" s="444"/>
      <c r="E3" s="445"/>
      <c r="F3" s="195"/>
      <c r="G3" s="195">
        <v>347686</v>
      </c>
      <c r="H3" s="34"/>
      <c r="I3" s="349" t="s">
        <v>18</v>
      </c>
      <c r="J3" s="475"/>
      <c r="K3" s="349" t="s">
        <v>65</v>
      </c>
      <c r="L3" s="349" t="s">
        <v>58</v>
      </c>
      <c r="M3" s="46"/>
      <c r="N3" s="46"/>
      <c r="O3" s="331"/>
    </row>
    <row r="4" spans="1:15" s="22" customFormat="1" x14ac:dyDescent="0.25">
      <c r="A4" s="196">
        <v>44656</v>
      </c>
      <c r="B4" s="197" t="s">
        <v>121</v>
      </c>
      <c r="C4" s="197" t="s">
        <v>49</v>
      </c>
      <c r="D4" s="198" t="s">
        <v>14</v>
      </c>
      <c r="E4" s="174">
        <v>95000</v>
      </c>
      <c r="F4" s="174"/>
      <c r="G4" s="181">
        <f>G3-E4+F4</f>
        <v>252686</v>
      </c>
      <c r="H4" s="199" t="s">
        <v>42</v>
      </c>
      <c r="I4" s="199" t="s">
        <v>18</v>
      </c>
      <c r="J4" s="471" t="s">
        <v>145</v>
      </c>
      <c r="K4" s="199" t="s">
        <v>65</v>
      </c>
      <c r="L4" s="199" t="s">
        <v>58</v>
      </c>
      <c r="M4" s="199"/>
      <c r="N4" s="199"/>
      <c r="O4" s="331"/>
    </row>
    <row r="5" spans="1:15" s="22" customFormat="1" x14ac:dyDescent="0.25">
      <c r="A5" s="196">
        <v>44657</v>
      </c>
      <c r="B5" s="197" t="s">
        <v>121</v>
      </c>
      <c r="C5" s="197" t="s">
        <v>49</v>
      </c>
      <c r="D5" s="198" t="s">
        <v>14</v>
      </c>
      <c r="E5" s="180">
        <v>60000</v>
      </c>
      <c r="F5" s="186"/>
      <c r="G5" s="181">
        <f>G4-E5+F5</f>
        <v>192686</v>
      </c>
      <c r="H5" s="221" t="s">
        <v>66</v>
      </c>
      <c r="I5" s="349" t="s">
        <v>18</v>
      </c>
      <c r="J5" s="471" t="s">
        <v>152</v>
      </c>
      <c r="K5" s="349" t="s">
        <v>65</v>
      </c>
      <c r="L5" s="349" t="s">
        <v>58</v>
      </c>
      <c r="M5" s="222"/>
      <c r="N5" s="349"/>
      <c r="O5" s="331"/>
    </row>
    <row r="6" spans="1:15" s="22" customFormat="1" x14ac:dyDescent="0.25">
      <c r="A6" s="196">
        <v>44657</v>
      </c>
      <c r="B6" s="197" t="s">
        <v>121</v>
      </c>
      <c r="C6" s="197" t="s">
        <v>49</v>
      </c>
      <c r="D6" s="198" t="s">
        <v>14</v>
      </c>
      <c r="E6" s="481">
        <v>63000</v>
      </c>
      <c r="F6" s="174"/>
      <c r="G6" s="181">
        <f t="shared" ref="G6:G16" si="0">G5-E6+F6</f>
        <v>129686</v>
      </c>
      <c r="H6" s="300" t="s">
        <v>42</v>
      </c>
      <c r="I6" s="349" t="s">
        <v>18</v>
      </c>
      <c r="J6" s="471" t="s">
        <v>155</v>
      </c>
      <c r="K6" s="349" t="s">
        <v>65</v>
      </c>
      <c r="L6" s="349" t="s">
        <v>58</v>
      </c>
      <c r="M6" s="199"/>
      <c r="N6" s="199"/>
      <c r="O6" s="331"/>
    </row>
    <row r="7" spans="1:15" s="22" customFormat="1" x14ac:dyDescent="0.25">
      <c r="A7" s="196">
        <v>44657</v>
      </c>
      <c r="B7" s="197" t="s">
        <v>134</v>
      </c>
      <c r="C7" s="197" t="s">
        <v>49</v>
      </c>
      <c r="D7" s="198" t="s">
        <v>14</v>
      </c>
      <c r="E7" s="481"/>
      <c r="F7" s="190">
        <v>7600</v>
      </c>
      <c r="G7" s="181">
        <f t="shared" si="0"/>
        <v>137286</v>
      </c>
      <c r="H7" s="300" t="s">
        <v>42</v>
      </c>
      <c r="I7" s="349" t="s">
        <v>18</v>
      </c>
      <c r="J7" s="471" t="s">
        <v>155</v>
      </c>
      <c r="K7" s="349" t="s">
        <v>65</v>
      </c>
      <c r="L7" s="349" t="s">
        <v>58</v>
      </c>
      <c r="M7" s="199"/>
      <c r="N7" s="199"/>
      <c r="O7" s="331"/>
    </row>
    <row r="8" spans="1:15" s="22" customFormat="1" x14ac:dyDescent="0.25">
      <c r="A8" s="196">
        <v>44657</v>
      </c>
      <c r="B8" s="197" t="s">
        <v>121</v>
      </c>
      <c r="C8" s="197" t="s">
        <v>49</v>
      </c>
      <c r="D8" s="198" t="s">
        <v>14</v>
      </c>
      <c r="E8" s="481">
        <v>86000</v>
      </c>
      <c r="F8" s="190"/>
      <c r="G8" s="181">
        <f t="shared" si="0"/>
        <v>51286</v>
      </c>
      <c r="H8" s="300" t="s">
        <v>42</v>
      </c>
      <c r="I8" s="349" t="s">
        <v>18</v>
      </c>
      <c r="J8" s="213" t="s">
        <v>160</v>
      </c>
      <c r="K8" s="349" t="s">
        <v>65</v>
      </c>
      <c r="L8" s="349" t="s">
        <v>58</v>
      </c>
      <c r="M8" s="199"/>
      <c r="N8" s="199"/>
      <c r="O8" s="331"/>
    </row>
    <row r="9" spans="1:15" s="22" customFormat="1" x14ac:dyDescent="0.25">
      <c r="A9" s="196">
        <v>44657</v>
      </c>
      <c r="B9" s="197" t="s">
        <v>139</v>
      </c>
      <c r="C9" s="197" t="s">
        <v>131</v>
      </c>
      <c r="D9" s="198"/>
      <c r="E9" s="481"/>
      <c r="F9" s="190">
        <v>1104000</v>
      </c>
      <c r="G9" s="181">
        <f t="shared" si="0"/>
        <v>1155286</v>
      </c>
      <c r="H9" s="300"/>
      <c r="I9" s="349" t="s">
        <v>18</v>
      </c>
      <c r="J9" s="218" t="s">
        <v>166</v>
      </c>
      <c r="K9" s="349" t="s">
        <v>65</v>
      </c>
      <c r="L9" s="349" t="s">
        <v>58</v>
      </c>
      <c r="M9" s="199"/>
      <c r="N9" s="199"/>
      <c r="O9" s="331"/>
    </row>
    <row r="10" spans="1:15" s="22" customFormat="1" x14ac:dyDescent="0.25">
      <c r="A10" s="196">
        <v>44658</v>
      </c>
      <c r="B10" s="197" t="s">
        <v>121</v>
      </c>
      <c r="C10" s="197" t="s">
        <v>49</v>
      </c>
      <c r="D10" s="198" t="s">
        <v>14</v>
      </c>
      <c r="E10" s="481">
        <v>90000</v>
      </c>
      <c r="F10" s="190"/>
      <c r="G10" s="181">
        <f t="shared" si="0"/>
        <v>1065286</v>
      </c>
      <c r="H10" s="300" t="s">
        <v>42</v>
      </c>
      <c r="I10" s="349" t="s">
        <v>18</v>
      </c>
      <c r="J10" s="213" t="s">
        <v>170</v>
      </c>
      <c r="K10" s="349" t="s">
        <v>65</v>
      </c>
      <c r="L10" s="349" t="s">
        <v>58</v>
      </c>
      <c r="M10" s="199"/>
      <c r="N10" s="199"/>
      <c r="O10" s="331"/>
    </row>
    <row r="11" spans="1:15" s="22" customFormat="1" x14ac:dyDescent="0.25">
      <c r="A11" s="196">
        <v>44659</v>
      </c>
      <c r="B11" s="197" t="s">
        <v>134</v>
      </c>
      <c r="C11" s="197" t="s">
        <v>49</v>
      </c>
      <c r="D11" s="198" t="s">
        <v>14</v>
      </c>
      <c r="E11" s="481"/>
      <c r="F11" s="190">
        <v>3000</v>
      </c>
      <c r="G11" s="181">
        <f t="shared" si="0"/>
        <v>1068286</v>
      </c>
      <c r="H11" s="300" t="s">
        <v>42</v>
      </c>
      <c r="I11" s="349" t="s">
        <v>18</v>
      </c>
      <c r="J11" s="213" t="s">
        <v>170</v>
      </c>
      <c r="K11" s="349" t="s">
        <v>65</v>
      </c>
      <c r="L11" s="349" t="s">
        <v>58</v>
      </c>
      <c r="M11" s="199"/>
      <c r="N11" s="199"/>
      <c r="O11" s="331"/>
    </row>
    <row r="12" spans="1:15" s="22" customFormat="1" x14ac:dyDescent="0.25">
      <c r="A12" s="196">
        <v>44662</v>
      </c>
      <c r="B12" s="197" t="s">
        <v>121</v>
      </c>
      <c r="C12" s="197" t="s">
        <v>49</v>
      </c>
      <c r="D12" s="198" t="s">
        <v>14</v>
      </c>
      <c r="E12" s="481">
        <v>20000</v>
      </c>
      <c r="F12" s="184"/>
      <c r="G12" s="181">
        <f t="shared" si="0"/>
        <v>1048286</v>
      </c>
      <c r="H12" s="300" t="s">
        <v>42</v>
      </c>
      <c r="I12" s="349" t="s">
        <v>18</v>
      </c>
      <c r="J12" s="213" t="s">
        <v>175</v>
      </c>
      <c r="K12" s="349" t="s">
        <v>65</v>
      </c>
      <c r="L12" s="349" t="s">
        <v>58</v>
      </c>
      <c r="M12" s="199"/>
      <c r="N12" s="199"/>
      <c r="O12" s="331"/>
    </row>
    <row r="13" spans="1:15" s="22" customFormat="1" x14ac:dyDescent="0.25">
      <c r="A13" s="196">
        <v>44663</v>
      </c>
      <c r="B13" s="179" t="s">
        <v>121</v>
      </c>
      <c r="C13" s="385" t="s">
        <v>49</v>
      </c>
      <c r="D13" s="386" t="s">
        <v>14</v>
      </c>
      <c r="E13" s="481">
        <v>102000</v>
      </c>
      <c r="F13" s="184"/>
      <c r="G13" s="181">
        <f t="shared" si="0"/>
        <v>946286</v>
      </c>
      <c r="H13" s="300" t="s">
        <v>42</v>
      </c>
      <c r="I13" s="349" t="s">
        <v>18</v>
      </c>
      <c r="J13" s="213" t="s">
        <v>179</v>
      </c>
      <c r="K13" s="349" t="s">
        <v>65</v>
      </c>
      <c r="L13" s="349" t="s">
        <v>58</v>
      </c>
      <c r="M13" s="199"/>
      <c r="N13" s="199"/>
      <c r="O13" s="331"/>
    </row>
    <row r="14" spans="1:15" s="22" customFormat="1" x14ac:dyDescent="0.25">
      <c r="A14" s="196">
        <v>44663</v>
      </c>
      <c r="B14" s="179" t="s">
        <v>121</v>
      </c>
      <c r="C14" s="385" t="s">
        <v>49</v>
      </c>
      <c r="D14" s="386" t="s">
        <v>14</v>
      </c>
      <c r="E14" s="481">
        <v>112000</v>
      </c>
      <c r="F14" s="184"/>
      <c r="G14" s="181">
        <f t="shared" si="0"/>
        <v>834286</v>
      </c>
      <c r="H14" s="300" t="s">
        <v>42</v>
      </c>
      <c r="I14" s="349" t="s">
        <v>18</v>
      </c>
      <c r="J14" s="213" t="s">
        <v>180</v>
      </c>
      <c r="K14" s="349" t="s">
        <v>65</v>
      </c>
      <c r="L14" s="349" t="s">
        <v>58</v>
      </c>
      <c r="M14" s="199"/>
      <c r="N14" s="199"/>
      <c r="O14" s="331"/>
    </row>
    <row r="15" spans="1:15" s="22" customFormat="1" x14ac:dyDescent="0.25">
      <c r="A15" s="196">
        <v>44663</v>
      </c>
      <c r="B15" s="179" t="s">
        <v>134</v>
      </c>
      <c r="C15" s="385" t="s">
        <v>49</v>
      </c>
      <c r="D15" s="386" t="s">
        <v>14</v>
      </c>
      <c r="E15" s="481"/>
      <c r="F15" s="184">
        <v>2000</v>
      </c>
      <c r="G15" s="181">
        <f t="shared" si="0"/>
        <v>836286</v>
      </c>
      <c r="H15" s="300" t="s">
        <v>42</v>
      </c>
      <c r="I15" s="349" t="s">
        <v>18</v>
      </c>
      <c r="J15" s="213" t="s">
        <v>179</v>
      </c>
      <c r="K15" s="349" t="s">
        <v>65</v>
      </c>
      <c r="L15" s="349" t="s">
        <v>58</v>
      </c>
      <c r="M15" s="199"/>
      <c r="N15" s="199"/>
      <c r="O15" s="331"/>
    </row>
    <row r="16" spans="1:15" s="22" customFormat="1" x14ac:dyDescent="0.25">
      <c r="A16" s="196">
        <v>44665</v>
      </c>
      <c r="B16" s="179" t="s">
        <v>121</v>
      </c>
      <c r="C16" s="385" t="s">
        <v>49</v>
      </c>
      <c r="D16" s="386" t="s">
        <v>14</v>
      </c>
      <c r="E16" s="481">
        <v>50000</v>
      </c>
      <c r="F16" s="184"/>
      <c r="G16" s="181">
        <f t="shared" si="0"/>
        <v>786286</v>
      </c>
      <c r="H16" s="300" t="s">
        <v>42</v>
      </c>
      <c r="I16" s="349" t="s">
        <v>18</v>
      </c>
      <c r="J16" s="213" t="s">
        <v>190</v>
      </c>
      <c r="K16" s="349" t="s">
        <v>65</v>
      </c>
      <c r="L16" s="349" t="s">
        <v>58</v>
      </c>
      <c r="M16" s="199"/>
      <c r="N16" s="199"/>
      <c r="O16" s="331"/>
    </row>
    <row r="17" spans="1:15" s="22" customFormat="1" x14ac:dyDescent="0.25">
      <c r="A17" s="196">
        <v>44670</v>
      </c>
      <c r="B17" s="179" t="s">
        <v>121</v>
      </c>
      <c r="C17" s="385" t="s">
        <v>49</v>
      </c>
      <c r="D17" s="386" t="s">
        <v>14</v>
      </c>
      <c r="E17" s="481">
        <v>319000</v>
      </c>
      <c r="F17" s="184"/>
      <c r="G17" s="181">
        <f t="shared" ref="G17:G29" si="1">G16-E17+F17</f>
        <v>467286</v>
      </c>
      <c r="H17" s="300" t="s">
        <v>42</v>
      </c>
      <c r="I17" s="349" t="s">
        <v>18</v>
      </c>
      <c r="J17" s="213" t="s">
        <v>191</v>
      </c>
      <c r="K17" s="349" t="s">
        <v>65</v>
      </c>
      <c r="L17" s="349" t="s">
        <v>58</v>
      </c>
      <c r="M17" s="199"/>
      <c r="N17" s="199"/>
      <c r="O17" s="331"/>
    </row>
    <row r="18" spans="1:15" s="22" customFormat="1" x14ac:dyDescent="0.25">
      <c r="A18" s="196">
        <v>44671</v>
      </c>
      <c r="B18" s="179" t="s">
        <v>121</v>
      </c>
      <c r="C18" s="385" t="s">
        <v>49</v>
      </c>
      <c r="D18" s="386" t="s">
        <v>14</v>
      </c>
      <c r="E18" s="481">
        <v>25000</v>
      </c>
      <c r="F18" s="184"/>
      <c r="G18" s="181">
        <f t="shared" si="1"/>
        <v>442286</v>
      </c>
      <c r="H18" s="300" t="s">
        <v>42</v>
      </c>
      <c r="I18" s="349" t="s">
        <v>18</v>
      </c>
      <c r="J18" s="213" t="s">
        <v>192</v>
      </c>
      <c r="K18" s="349" t="s">
        <v>65</v>
      </c>
      <c r="L18" s="349" t="s">
        <v>58</v>
      </c>
      <c r="M18" s="199"/>
      <c r="N18" s="199"/>
      <c r="O18" s="331"/>
    </row>
    <row r="19" spans="1:15" s="22" customFormat="1" x14ac:dyDescent="0.25">
      <c r="A19" s="196">
        <v>44671</v>
      </c>
      <c r="B19" s="179" t="s">
        <v>134</v>
      </c>
      <c r="C19" s="385" t="s">
        <v>49</v>
      </c>
      <c r="D19" s="386" t="s">
        <v>14</v>
      </c>
      <c r="E19" s="481"/>
      <c r="F19" s="184">
        <v>6000</v>
      </c>
      <c r="G19" s="181">
        <f t="shared" si="1"/>
        <v>448286</v>
      </c>
      <c r="H19" s="300" t="s">
        <v>42</v>
      </c>
      <c r="I19" s="349" t="s">
        <v>18</v>
      </c>
      <c r="J19" s="592" t="s">
        <v>192</v>
      </c>
      <c r="K19" s="349" t="s">
        <v>65</v>
      </c>
      <c r="L19" s="349" t="s">
        <v>58</v>
      </c>
      <c r="M19" s="199"/>
      <c r="N19" s="199"/>
      <c r="O19" s="331"/>
    </row>
    <row r="20" spans="1:15" s="22" customFormat="1" x14ac:dyDescent="0.25">
      <c r="A20" s="196">
        <v>44673</v>
      </c>
      <c r="B20" s="179" t="s">
        <v>121</v>
      </c>
      <c r="C20" s="385" t="s">
        <v>49</v>
      </c>
      <c r="D20" s="386" t="s">
        <v>14</v>
      </c>
      <c r="E20" s="481">
        <v>26000</v>
      </c>
      <c r="F20" s="184"/>
      <c r="G20" s="181">
        <f t="shared" si="1"/>
        <v>422286</v>
      </c>
      <c r="H20" s="300" t="s">
        <v>42</v>
      </c>
      <c r="I20" s="349" t="s">
        <v>18</v>
      </c>
      <c r="J20" s="592" t="s">
        <v>196</v>
      </c>
      <c r="K20" s="349" t="s">
        <v>65</v>
      </c>
      <c r="L20" s="349" t="s">
        <v>58</v>
      </c>
      <c r="M20" s="199"/>
      <c r="N20" s="199"/>
      <c r="O20" s="331"/>
    </row>
    <row r="21" spans="1:15" s="22" customFormat="1" x14ac:dyDescent="0.25">
      <c r="A21" s="196">
        <v>44673</v>
      </c>
      <c r="B21" s="179" t="s">
        <v>134</v>
      </c>
      <c r="C21" s="385" t="s">
        <v>49</v>
      </c>
      <c r="D21" s="386" t="s">
        <v>14</v>
      </c>
      <c r="E21" s="481"/>
      <c r="F21" s="184">
        <v>2000</v>
      </c>
      <c r="G21" s="181">
        <f t="shared" si="1"/>
        <v>424286</v>
      </c>
      <c r="H21" s="300" t="s">
        <v>42</v>
      </c>
      <c r="I21" s="349" t="s">
        <v>18</v>
      </c>
      <c r="J21" s="592" t="s">
        <v>196</v>
      </c>
      <c r="K21" s="349" t="s">
        <v>65</v>
      </c>
      <c r="L21" s="349" t="s">
        <v>58</v>
      </c>
      <c r="M21" s="199"/>
      <c r="N21" s="199"/>
      <c r="O21" s="331"/>
    </row>
    <row r="22" spans="1:15" s="22" customFormat="1" x14ac:dyDescent="0.25">
      <c r="A22" s="196">
        <v>44677</v>
      </c>
      <c r="B22" s="179" t="s">
        <v>121</v>
      </c>
      <c r="C22" s="385" t="s">
        <v>49</v>
      </c>
      <c r="D22" s="386" t="s">
        <v>14</v>
      </c>
      <c r="E22" s="481">
        <v>20000</v>
      </c>
      <c r="F22" s="184"/>
      <c r="G22" s="181">
        <f t="shared" si="1"/>
        <v>404286</v>
      </c>
      <c r="H22" s="300" t="s">
        <v>42</v>
      </c>
      <c r="I22" s="349" t="s">
        <v>18</v>
      </c>
      <c r="J22" s="592" t="s">
        <v>210</v>
      </c>
      <c r="K22" s="349" t="s">
        <v>65</v>
      </c>
      <c r="L22" s="349" t="s">
        <v>58</v>
      </c>
      <c r="M22" s="199"/>
      <c r="N22" s="199"/>
      <c r="O22" s="331"/>
    </row>
    <row r="23" spans="1:15" s="22" customFormat="1" x14ac:dyDescent="0.25">
      <c r="A23" s="196">
        <v>44677</v>
      </c>
      <c r="B23" s="179" t="s">
        <v>121</v>
      </c>
      <c r="C23" s="385" t="s">
        <v>49</v>
      </c>
      <c r="D23" s="386" t="s">
        <v>14</v>
      </c>
      <c r="E23" s="481">
        <v>390000</v>
      </c>
      <c r="F23" s="184"/>
      <c r="G23" s="181">
        <f t="shared" si="1"/>
        <v>14286</v>
      </c>
      <c r="H23" s="300" t="s">
        <v>42</v>
      </c>
      <c r="I23" s="349" t="s">
        <v>18</v>
      </c>
      <c r="J23" s="592" t="s">
        <v>211</v>
      </c>
      <c r="K23" s="349" t="s">
        <v>65</v>
      </c>
      <c r="L23" s="349" t="s">
        <v>58</v>
      </c>
      <c r="M23" s="199"/>
      <c r="N23" s="199"/>
      <c r="O23" s="331"/>
    </row>
    <row r="24" spans="1:15" s="22" customFormat="1" x14ac:dyDescent="0.25">
      <c r="A24" s="196">
        <v>44677</v>
      </c>
      <c r="B24" s="179" t="s">
        <v>214</v>
      </c>
      <c r="C24" s="385" t="s">
        <v>131</v>
      </c>
      <c r="D24" s="386"/>
      <c r="E24" s="481"/>
      <c r="F24" s="184">
        <v>1869000</v>
      </c>
      <c r="G24" s="181">
        <f t="shared" si="1"/>
        <v>1883286</v>
      </c>
      <c r="H24" s="300"/>
      <c r="I24" s="349" t="s">
        <v>18</v>
      </c>
      <c r="J24" s="471" t="s">
        <v>215</v>
      </c>
      <c r="K24" s="349" t="s">
        <v>65</v>
      </c>
      <c r="L24" s="349" t="s">
        <v>58</v>
      </c>
      <c r="M24" s="199"/>
      <c r="N24" s="199"/>
      <c r="O24" s="331"/>
    </row>
    <row r="25" spans="1:15" s="22" customFormat="1" x14ac:dyDescent="0.25">
      <c r="A25" s="196">
        <v>44677</v>
      </c>
      <c r="B25" s="179" t="s">
        <v>121</v>
      </c>
      <c r="C25" s="385" t="s">
        <v>49</v>
      </c>
      <c r="D25" s="386" t="s">
        <v>14</v>
      </c>
      <c r="E25" s="481">
        <v>60000</v>
      </c>
      <c r="F25" s="184"/>
      <c r="G25" s="181">
        <f t="shared" si="1"/>
        <v>1823286</v>
      </c>
      <c r="H25" s="300" t="s">
        <v>66</v>
      </c>
      <c r="I25" s="349" t="s">
        <v>18</v>
      </c>
      <c r="J25" s="471" t="s">
        <v>217</v>
      </c>
      <c r="K25" s="349" t="s">
        <v>65</v>
      </c>
      <c r="L25" s="349" t="s">
        <v>58</v>
      </c>
      <c r="M25" s="199"/>
      <c r="N25" s="199"/>
      <c r="O25" s="331"/>
    </row>
    <row r="26" spans="1:15" s="22" customFormat="1" x14ac:dyDescent="0.25">
      <c r="A26" s="196">
        <v>44677</v>
      </c>
      <c r="B26" s="179" t="s">
        <v>121</v>
      </c>
      <c r="C26" s="385" t="s">
        <v>49</v>
      </c>
      <c r="D26" s="386" t="s">
        <v>14</v>
      </c>
      <c r="E26" s="481">
        <v>18000</v>
      </c>
      <c r="F26" s="184"/>
      <c r="G26" s="181">
        <f t="shared" si="1"/>
        <v>1805286</v>
      </c>
      <c r="H26" s="300" t="s">
        <v>42</v>
      </c>
      <c r="I26" s="349" t="s">
        <v>18</v>
      </c>
      <c r="J26" s="471" t="s">
        <v>225</v>
      </c>
      <c r="K26" s="349" t="s">
        <v>65</v>
      </c>
      <c r="L26" s="349" t="s">
        <v>58</v>
      </c>
      <c r="M26" s="199"/>
      <c r="N26" s="199"/>
      <c r="O26" s="331"/>
    </row>
    <row r="27" spans="1:15" s="22" customFormat="1" x14ac:dyDescent="0.25">
      <c r="A27" s="196">
        <v>44678</v>
      </c>
      <c r="B27" s="179" t="s">
        <v>121</v>
      </c>
      <c r="C27" s="385" t="s">
        <v>49</v>
      </c>
      <c r="D27" s="386" t="s">
        <v>14</v>
      </c>
      <c r="E27" s="481">
        <v>75000</v>
      </c>
      <c r="F27" s="184"/>
      <c r="G27" s="181">
        <f t="shared" si="1"/>
        <v>1730286</v>
      </c>
      <c r="H27" s="300" t="s">
        <v>42</v>
      </c>
      <c r="I27" s="349" t="s">
        <v>18</v>
      </c>
      <c r="J27" s="471" t="s">
        <v>233</v>
      </c>
      <c r="K27" s="349" t="s">
        <v>65</v>
      </c>
      <c r="L27" s="349" t="s">
        <v>58</v>
      </c>
      <c r="M27" s="199"/>
      <c r="N27" s="199"/>
      <c r="O27" s="331"/>
    </row>
    <row r="28" spans="1:15" s="22" customFormat="1" x14ac:dyDescent="0.25">
      <c r="A28" s="196">
        <v>44680</v>
      </c>
      <c r="B28" s="179" t="s">
        <v>121</v>
      </c>
      <c r="C28" s="385" t="s">
        <v>49</v>
      </c>
      <c r="D28" s="386" t="s">
        <v>14</v>
      </c>
      <c r="E28" s="481">
        <v>200000</v>
      </c>
      <c r="F28" s="184"/>
      <c r="G28" s="181">
        <f t="shared" si="1"/>
        <v>1530286</v>
      </c>
      <c r="H28" s="300" t="s">
        <v>42</v>
      </c>
      <c r="I28" s="349" t="s">
        <v>18</v>
      </c>
      <c r="J28" s="471" t="s">
        <v>238</v>
      </c>
      <c r="K28" s="349" t="s">
        <v>65</v>
      </c>
      <c r="L28" s="349" t="s">
        <v>58</v>
      </c>
      <c r="M28" s="199"/>
      <c r="N28" s="199"/>
      <c r="O28" s="331"/>
    </row>
    <row r="29" spans="1:15" s="22" customFormat="1" ht="15.75" thickBot="1" x14ac:dyDescent="0.3">
      <c r="A29" s="196">
        <v>44680</v>
      </c>
      <c r="B29" s="179" t="s">
        <v>121</v>
      </c>
      <c r="C29" s="385" t="s">
        <v>49</v>
      </c>
      <c r="D29" s="386" t="s">
        <v>14</v>
      </c>
      <c r="E29" s="481">
        <v>17000</v>
      </c>
      <c r="F29" s="184"/>
      <c r="G29" s="181">
        <f t="shared" si="1"/>
        <v>1513286</v>
      </c>
      <c r="H29" s="300" t="s">
        <v>42</v>
      </c>
      <c r="I29" s="349" t="s">
        <v>18</v>
      </c>
      <c r="J29" s="471" t="s">
        <v>239</v>
      </c>
      <c r="K29" s="349" t="s">
        <v>65</v>
      </c>
      <c r="L29" s="349" t="s">
        <v>58</v>
      </c>
      <c r="M29" s="199"/>
      <c r="N29" s="199"/>
      <c r="O29" s="331"/>
    </row>
    <row r="30" spans="1:15" ht="15.75" thickBot="1" x14ac:dyDescent="0.3">
      <c r="A30" s="196"/>
      <c r="B30" s="40"/>
      <c r="C30" s="40"/>
      <c r="D30" s="527"/>
      <c r="E30" s="529">
        <f>SUM(E3:E29)</f>
        <v>1828000</v>
      </c>
      <c r="F30" s="530">
        <f>SUM(F3:F29)+G3</f>
        <v>3341286</v>
      </c>
      <c r="G30" s="531">
        <f>F30-E30</f>
        <v>1513286</v>
      </c>
      <c r="H30" s="528"/>
      <c r="I30" s="349"/>
      <c r="J30" s="40"/>
      <c r="K30" s="349"/>
      <c r="L30" s="349"/>
      <c r="M30" s="40"/>
      <c r="N30" s="40"/>
    </row>
    <row r="31" spans="1:15" x14ac:dyDescent="0.25">
      <c r="A31" s="46"/>
    </row>
    <row r="32" spans="1:15" x14ac:dyDescent="0.25">
      <c r="A32" s="46"/>
    </row>
  </sheetData>
  <autoFilter ref="A2:N30"/>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E12" sqref="E12"/>
    </sheetView>
  </sheetViews>
  <sheetFormatPr defaultColWidth="10.85546875" defaultRowHeight="15" x14ac:dyDescent="0.25"/>
  <cols>
    <col min="1" max="1" width="12.28515625" style="42" customWidth="1"/>
    <col min="2" max="2" width="25.7109375" style="42" customWidth="1"/>
    <col min="3" max="3" width="19.42578125" style="42" customWidth="1"/>
    <col min="4" max="4" width="15.7109375" style="42" bestFit="1" customWidth="1"/>
    <col min="5" max="5" width="13.7109375" style="79" customWidth="1"/>
    <col min="6" max="6" width="12.28515625" style="79" customWidth="1"/>
    <col min="7" max="7" width="14.42578125" style="79" bestFit="1" customWidth="1"/>
    <col min="8" max="8" width="14.42578125" style="42" bestFit="1" customWidth="1"/>
    <col min="9" max="9" width="21.140625" style="42" customWidth="1"/>
    <col min="10" max="10" width="26.140625" style="42" customWidth="1"/>
    <col min="11" max="12" width="10.85546875" style="42"/>
    <col min="13" max="13" width="14.85546875" style="42" customWidth="1"/>
    <col min="14" max="14" width="28" style="42" customWidth="1"/>
    <col min="15" max="16384" width="10.85546875" style="42"/>
  </cols>
  <sheetData>
    <row r="1" spans="1:19" s="2" customFormat="1" ht="36" customHeight="1" x14ac:dyDescent="0.25">
      <c r="A1" s="633" t="s">
        <v>43</v>
      </c>
      <c r="B1" s="634"/>
      <c r="C1" s="634"/>
      <c r="D1" s="634"/>
      <c r="E1" s="634"/>
      <c r="F1" s="634"/>
      <c r="G1" s="634"/>
      <c r="H1" s="634"/>
      <c r="I1" s="634"/>
      <c r="J1" s="634"/>
      <c r="K1" s="634"/>
      <c r="L1" s="634"/>
      <c r="M1" s="634"/>
      <c r="N1" s="634"/>
    </row>
    <row r="2" spans="1:19" s="2" customFormat="1" ht="18.75" x14ac:dyDescent="0.25">
      <c r="A2" s="635" t="s">
        <v>243</v>
      </c>
      <c r="B2" s="635"/>
      <c r="C2" s="635"/>
      <c r="D2" s="635"/>
      <c r="E2" s="635"/>
      <c r="F2" s="635"/>
      <c r="G2" s="635"/>
      <c r="H2" s="635"/>
      <c r="I2" s="635"/>
      <c r="J2" s="635"/>
      <c r="K2" s="635"/>
      <c r="L2" s="635"/>
      <c r="M2" s="635"/>
      <c r="N2" s="635"/>
    </row>
    <row r="3" spans="1:19" s="2" customFormat="1" ht="45" x14ac:dyDescent="0.25">
      <c r="A3" s="43" t="s">
        <v>0</v>
      </c>
      <c r="B3" s="35" t="s">
        <v>5</v>
      </c>
      <c r="C3" s="35" t="s">
        <v>10</v>
      </c>
      <c r="D3" s="36" t="s">
        <v>8</v>
      </c>
      <c r="E3" s="36" t="s">
        <v>62</v>
      </c>
      <c r="F3" s="36" t="s">
        <v>34</v>
      </c>
      <c r="G3" s="37" t="s">
        <v>41</v>
      </c>
      <c r="H3" s="37" t="s">
        <v>2</v>
      </c>
      <c r="I3" s="37" t="s">
        <v>3</v>
      </c>
      <c r="J3" s="35" t="s">
        <v>9</v>
      </c>
      <c r="K3" s="35" t="s">
        <v>1</v>
      </c>
      <c r="L3" s="35" t="s">
        <v>4</v>
      </c>
      <c r="M3" s="38" t="s">
        <v>12</v>
      </c>
      <c r="N3" s="39" t="s">
        <v>11</v>
      </c>
    </row>
    <row r="4" spans="1:19" s="22" customFormat="1" x14ac:dyDescent="0.25">
      <c r="A4" s="349">
        <v>44652</v>
      </c>
      <c r="B4" s="169" t="s">
        <v>244</v>
      </c>
      <c r="C4" s="344"/>
      <c r="D4" s="344"/>
      <c r="E4" s="387"/>
      <c r="F4" s="467">
        <v>5</v>
      </c>
      <c r="G4" s="468">
        <v>5</v>
      </c>
      <c r="H4" s="34"/>
      <c r="I4" s="46"/>
      <c r="J4" s="44"/>
      <c r="K4" s="46"/>
      <c r="L4" s="46"/>
      <c r="M4" s="46"/>
      <c r="N4" s="46"/>
    </row>
    <row r="5" spans="1:19" s="22" customFormat="1" ht="15.75" thickBot="1" x14ac:dyDescent="0.3">
      <c r="A5" s="349"/>
      <c r="B5" s="212"/>
      <c r="C5" s="464"/>
      <c r="D5" s="212"/>
      <c r="E5" s="465"/>
      <c r="F5" s="469"/>
      <c r="G5" s="469"/>
      <c r="H5" s="466"/>
      <c r="I5" s="199"/>
      <c r="J5" s="44"/>
      <c r="K5" s="199"/>
      <c r="L5" s="199"/>
      <c r="M5" s="199"/>
      <c r="N5" s="199"/>
    </row>
    <row r="6" spans="1:19" s="68" customFormat="1" ht="15.75" thickBot="1" x14ac:dyDescent="0.3">
      <c r="A6" s="103"/>
      <c r="B6" s="102"/>
      <c r="C6" s="166"/>
      <c r="D6" s="168"/>
      <c r="E6" s="474">
        <f>SUM(E4:E5)</f>
        <v>0</v>
      </c>
      <c r="F6" s="474">
        <f>SUM(F4:F5)</f>
        <v>5</v>
      </c>
      <c r="G6" s="470">
        <f>F6-E6</f>
        <v>5</v>
      </c>
      <c r="H6" s="167"/>
      <c r="I6" s="102"/>
      <c r="J6" s="102"/>
      <c r="K6" s="54"/>
      <c r="L6" s="54"/>
      <c r="M6" s="54"/>
      <c r="N6" s="54"/>
      <c r="O6" s="104"/>
      <c r="P6" s="104"/>
      <c r="Q6" s="104"/>
      <c r="R6" s="104"/>
      <c r="S6" s="104"/>
    </row>
    <row r="7" spans="1:19" s="26" customFormat="1" x14ac:dyDescent="0.25">
      <c r="A7"/>
      <c r="B7"/>
      <c r="C7" s="140"/>
      <c r="D7" s="144"/>
      <c r="E7" s="147"/>
      <c r="F7" s="148"/>
      <c r="G7" s="147"/>
      <c r="H7" s="149"/>
      <c r="I7" s="150"/>
      <c r="J7" s="151"/>
      <c r="K7" s="145"/>
      <c r="L7" s="145"/>
      <c r="M7" s="146"/>
      <c r="N7" s="142"/>
      <c r="O7" s="146"/>
      <c r="P7" s="55"/>
      <c r="Q7" s="55"/>
      <c r="R7" s="55"/>
      <c r="S7" s="55"/>
    </row>
    <row r="8" spans="1:19" s="26" customFormat="1" x14ac:dyDescent="0.25">
      <c r="A8"/>
      <c r="B8"/>
      <c r="C8" s="140"/>
      <c r="D8" s="144"/>
      <c r="E8" s="147"/>
      <c r="F8" s="148"/>
      <c r="G8" s="147"/>
      <c r="H8" s="149"/>
      <c r="I8" s="150"/>
      <c r="J8" s="151"/>
      <c r="K8" s="145"/>
      <c r="L8" s="145"/>
      <c r="M8" s="146"/>
      <c r="N8" s="142"/>
      <c r="O8" s="146"/>
      <c r="P8" s="55"/>
      <c r="Q8" s="55"/>
      <c r="R8" s="55"/>
      <c r="S8" s="55"/>
    </row>
    <row r="9" spans="1:19" s="26" customFormat="1" x14ac:dyDescent="0.25">
      <c r="A9"/>
      <c r="B9"/>
      <c r="C9" s="140"/>
      <c r="D9" s="144"/>
      <c r="E9" s="147"/>
      <c r="F9" s="148"/>
      <c r="G9" s="147"/>
      <c r="H9" s="149"/>
      <c r="I9" s="150"/>
      <c r="J9" s="151"/>
      <c r="K9" s="145"/>
      <c r="L9" s="145"/>
      <c r="M9" s="146"/>
      <c r="N9" s="142"/>
      <c r="O9" s="146"/>
      <c r="P9" s="55"/>
      <c r="Q9" s="55"/>
      <c r="R9" s="55"/>
      <c r="S9" s="55"/>
    </row>
    <row r="10" spans="1:19" s="26" customFormat="1" x14ac:dyDescent="0.25">
      <c r="A10"/>
      <c r="B10"/>
      <c r="C10" s="140"/>
      <c r="D10" s="144"/>
      <c r="E10" s="147"/>
      <c r="F10" s="148"/>
      <c r="G10" s="147"/>
      <c r="H10" s="149"/>
      <c r="I10" s="150"/>
      <c r="J10" s="151"/>
      <c r="K10" s="145"/>
      <c r="L10" s="145"/>
      <c r="M10" s="146"/>
      <c r="N10" s="152"/>
      <c r="O10" s="146"/>
      <c r="P10" s="55"/>
      <c r="Q10" s="55"/>
      <c r="R10" s="55"/>
      <c r="S10" s="55"/>
    </row>
    <row r="11" spans="1:19" s="90" customFormat="1" x14ac:dyDescent="0.25">
      <c r="A11"/>
      <c r="B11"/>
      <c r="C11" s="140"/>
      <c r="D11" s="153"/>
      <c r="E11" s="147"/>
      <c r="F11" s="147"/>
      <c r="G11" s="147"/>
      <c r="H11" s="149"/>
      <c r="I11" s="153"/>
      <c r="J11" s="154"/>
      <c r="K11" s="141"/>
      <c r="L11" s="141"/>
      <c r="M11" s="141"/>
      <c r="N11" s="142"/>
      <c r="O11" s="143"/>
      <c r="P11" s="71"/>
      <c r="Q11" s="71"/>
      <c r="R11" s="71"/>
      <c r="S11" s="71"/>
    </row>
    <row r="12" spans="1:19" s="26" customFormat="1" x14ac:dyDescent="0.25">
      <c r="A12"/>
      <c r="B12"/>
      <c r="C12" s="140"/>
      <c r="D12" s="144"/>
      <c r="E12" s="147"/>
      <c r="F12" s="148"/>
      <c r="G12" s="144"/>
      <c r="H12" s="149"/>
      <c r="I12" s="150"/>
      <c r="J12" s="151"/>
      <c r="K12" s="145"/>
      <c r="L12" s="145"/>
      <c r="M12" s="146"/>
      <c r="N12" s="152"/>
      <c r="O12" s="146"/>
      <c r="P12" s="55"/>
      <c r="Q12" s="55"/>
      <c r="R12" s="55"/>
      <c r="S12" s="55"/>
    </row>
    <row r="13" spans="1:19" s="26" customFormat="1" x14ac:dyDescent="0.25">
      <c r="A13"/>
      <c r="B13"/>
      <c r="C13" s="140"/>
      <c r="D13" s="144"/>
      <c r="E13" s="147"/>
      <c r="F13" s="148"/>
      <c r="G13" s="144"/>
      <c r="H13" s="149"/>
      <c r="I13" s="150"/>
      <c r="J13" s="151"/>
      <c r="K13" s="145"/>
      <c r="L13" s="145"/>
      <c r="M13" s="146"/>
      <c r="N13" s="152"/>
      <c r="O13" s="146"/>
      <c r="P13" s="55"/>
      <c r="Q13" s="55"/>
      <c r="R13" s="55"/>
      <c r="S13" s="55"/>
    </row>
    <row r="14" spans="1:19" s="26" customFormat="1" x14ac:dyDescent="0.25">
      <c r="A14"/>
      <c r="B14"/>
      <c r="C14" s="140"/>
      <c r="D14" s="144"/>
      <c r="E14" s="147"/>
      <c r="F14" s="148"/>
      <c r="G14" s="144"/>
      <c r="H14" s="149"/>
      <c r="I14" s="150"/>
      <c r="J14" s="151"/>
      <c r="K14" s="145"/>
      <c r="L14" s="145"/>
      <c r="M14" s="146"/>
      <c r="N14" s="152"/>
      <c r="O14" s="146"/>
      <c r="P14" s="55"/>
      <c r="Q14" s="55"/>
      <c r="R14" s="55"/>
      <c r="S14" s="55"/>
    </row>
    <row r="15" spans="1:19" s="26" customFormat="1" x14ac:dyDescent="0.25">
      <c r="A15"/>
      <c r="B15"/>
      <c r="C15" s="140"/>
      <c r="D15" s="144"/>
      <c r="E15" s="147"/>
      <c r="F15" s="148"/>
      <c r="G15" s="144"/>
      <c r="H15" s="149"/>
      <c r="I15" s="150"/>
      <c r="J15" s="151"/>
      <c r="K15" s="145"/>
      <c r="L15" s="145"/>
      <c r="M15" s="146"/>
      <c r="N15" s="152"/>
      <c r="O15" s="146"/>
      <c r="P15" s="55"/>
      <c r="Q15" s="55"/>
      <c r="R15" s="55"/>
      <c r="S15" s="55"/>
    </row>
    <row r="16" spans="1:19" s="26" customFormat="1" x14ac:dyDescent="0.25">
      <c r="A16"/>
      <c r="B16"/>
      <c r="C16" s="140"/>
      <c r="D16" s="144"/>
      <c r="E16" s="147"/>
      <c r="F16" s="148"/>
      <c r="G16" s="144"/>
      <c r="H16" s="149"/>
      <c r="I16" s="150"/>
      <c r="J16" s="151"/>
      <c r="K16" s="145"/>
      <c r="L16" s="145"/>
      <c r="M16" s="146"/>
      <c r="N16" s="152"/>
      <c r="O16" s="146"/>
      <c r="P16" s="55"/>
      <c r="Q16" s="55"/>
      <c r="R16" s="55"/>
      <c r="S16" s="55"/>
    </row>
    <row r="17" spans="1:19" s="26" customFormat="1" x14ac:dyDescent="0.25">
      <c r="A17" s="120"/>
      <c r="B17" s="131"/>
      <c r="C17" s="150"/>
      <c r="D17" s="144"/>
      <c r="E17" s="147"/>
      <c r="F17" s="148"/>
      <c r="G17" s="144"/>
      <c r="H17" s="149"/>
      <c r="I17" s="150"/>
      <c r="J17" s="151"/>
      <c r="K17" s="145"/>
      <c r="L17" s="145"/>
      <c r="M17" s="146"/>
      <c r="N17" s="152"/>
      <c r="O17" s="146"/>
      <c r="P17" s="55"/>
      <c r="Q17" s="55"/>
      <c r="R17" s="55"/>
      <c r="S17" s="55"/>
    </row>
    <row r="18" spans="1:19" s="26" customFormat="1" x14ac:dyDescent="0.25">
      <c r="A18" s="120"/>
      <c r="B18" s="131"/>
      <c r="C18" s="150"/>
      <c r="D18" s="144"/>
      <c r="E18" s="147"/>
      <c r="F18" s="148"/>
      <c r="G18" s="144"/>
      <c r="H18" s="149"/>
      <c r="I18" s="150"/>
      <c r="J18" s="151"/>
      <c r="K18" s="145"/>
      <c r="L18" s="145"/>
      <c r="M18" s="146"/>
      <c r="N18" s="152"/>
      <c r="O18" s="146"/>
      <c r="P18" s="55"/>
      <c r="Q18" s="55"/>
      <c r="R18" s="55"/>
      <c r="S18" s="55"/>
    </row>
    <row r="19" spans="1:19" s="26" customFormat="1" x14ac:dyDescent="0.25">
      <c r="A19" s="120"/>
      <c r="B19" s="131"/>
      <c r="C19" s="150"/>
      <c r="D19" s="144"/>
      <c r="E19" s="147"/>
      <c r="F19" s="148"/>
      <c r="G19" s="144"/>
      <c r="H19" s="149"/>
      <c r="I19" s="150"/>
      <c r="J19" s="151"/>
      <c r="K19" s="145"/>
      <c r="L19" s="145"/>
      <c r="M19" s="146"/>
      <c r="N19" s="152"/>
      <c r="O19" s="146"/>
      <c r="P19" s="55"/>
      <c r="Q19" s="55"/>
      <c r="R19" s="55"/>
      <c r="S19" s="55"/>
    </row>
    <row r="20" spans="1:19" s="26" customFormat="1" x14ac:dyDescent="0.25">
      <c r="A20" s="120"/>
      <c r="B20" s="131"/>
      <c r="C20" s="150"/>
      <c r="D20" s="144"/>
      <c r="E20" s="147"/>
      <c r="F20" s="148"/>
      <c r="G20" s="144"/>
      <c r="H20" s="149"/>
      <c r="I20" s="150"/>
      <c r="J20" s="151"/>
      <c r="K20" s="145"/>
      <c r="L20" s="145"/>
      <c r="M20" s="146"/>
      <c r="N20" s="152"/>
      <c r="O20" s="146"/>
      <c r="P20" s="55"/>
      <c r="Q20" s="55"/>
      <c r="R20" s="55"/>
      <c r="S20" s="55"/>
    </row>
    <row r="21" spans="1:19" s="26" customFormat="1" x14ac:dyDescent="0.25">
      <c r="A21" s="120"/>
      <c r="B21" s="131"/>
      <c r="C21" s="150"/>
      <c r="D21" s="144"/>
      <c r="E21" s="147"/>
      <c r="F21" s="148"/>
      <c r="G21" s="144"/>
      <c r="H21" s="149"/>
      <c r="I21" s="150"/>
      <c r="J21" s="151"/>
      <c r="K21" s="145"/>
      <c r="L21" s="145"/>
      <c r="M21" s="146"/>
      <c r="N21" s="152"/>
      <c r="O21" s="146"/>
      <c r="P21" s="55"/>
      <c r="Q21" s="55"/>
      <c r="R21" s="55"/>
      <c r="S21" s="55"/>
    </row>
    <row r="22" spans="1:19" s="26" customFormat="1" x14ac:dyDescent="0.25">
      <c r="A22" s="120"/>
      <c r="B22" s="131"/>
      <c r="C22" s="150"/>
      <c r="D22" s="144"/>
      <c r="E22" s="147"/>
      <c r="F22" s="148"/>
      <c r="G22" s="144"/>
      <c r="H22" s="149"/>
      <c r="I22" s="150"/>
      <c r="J22" s="151"/>
      <c r="K22" s="145"/>
      <c r="L22" s="145"/>
      <c r="M22" s="146"/>
      <c r="N22" s="152"/>
      <c r="O22" s="146"/>
      <c r="P22" s="55"/>
      <c r="Q22" s="55"/>
      <c r="R22" s="55"/>
      <c r="S22" s="55"/>
    </row>
    <row r="23" spans="1:19" s="26" customFormat="1" x14ac:dyDescent="0.25">
      <c r="A23" s="119"/>
      <c r="B23" s="132"/>
      <c r="C23" s="155"/>
      <c r="D23" s="156"/>
      <c r="E23" s="157"/>
      <c r="F23" s="157"/>
      <c r="G23" s="157"/>
      <c r="H23" s="149"/>
      <c r="I23" s="150"/>
      <c r="J23" s="147"/>
      <c r="K23" s="145"/>
      <c r="L23" s="145"/>
      <c r="M23" s="141"/>
      <c r="N23" s="142"/>
      <c r="O23" s="146"/>
      <c r="P23" s="55"/>
      <c r="Q23" s="55"/>
      <c r="R23" s="55"/>
      <c r="S23" s="55"/>
    </row>
    <row r="24" spans="1:19" s="88" customFormat="1" x14ac:dyDescent="0.25">
      <c r="A24" s="119"/>
      <c r="B24" s="132"/>
      <c r="C24" s="155"/>
      <c r="D24" s="156"/>
      <c r="E24" s="157"/>
      <c r="F24" s="157"/>
      <c r="G24" s="157"/>
      <c r="H24" s="149"/>
      <c r="I24" s="153"/>
      <c r="J24" s="154"/>
      <c r="K24" s="141"/>
      <c r="L24" s="141"/>
      <c r="M24" s="141"/>
      <c r="N24" s="142"/>
      <c r="O24" s="143"/>
      <c r="P24" s="71"/>
      <c r="Q24" s="71"/>
      <c r="R24" s="71"/>
      <c r="S24" s="71"/>
    </row>
    <row r="25" spans="1:19" s="26" customFormat="1" x14ac:dyDescent="0.25">
      <c r="A25" s="120"/>
      <c r="B25" s="131"/>
      <c r="C25" s="150"/>
      <c r="D25" s="144"/>
      <c r="E25" s="147"/>
      <c r="F25" s="148"/>
      <c r="G25" s="147"/>
      <c r="H25" s="149"/>
      <c r="I25" s="150"/>
      <c r="J25" s="151"/>
      <c r="K25" s="145"/>
      <c r="L25" s="145"/>
      <c r="M25" s="146"/>
      <c r="N25" s="152"/>
      <c r="O25" s="146"/>
      <c r="P25" s="55"/>
      <c r="Q25" s="55"/>
      <c r="R25" s="55"/>
      <c r="S25" s="55"/>
    </row>
    <row r="26" spans="1:19" s="26" customFormat="1" x14ac:dyDescent="0.25">
      <c r="A26" s="120"/>
      <c r="B26" s="131"/>
      <c r="C26" s="150"/>
      <c r="D26" s="144"/>
      <c r="E26" s="147"/>
      <c r="F26" s="148"/>
      <c r="G26" s="147"/>
      <c r="H26" s="149"/>
      <c r="I26" s="150"/>
      <c r="J26" s="151"/>
      <c r="K26" s="145"/>
      <c r="L26" s="145"/>
      <c r="M26" s="146"/>
      <c r="N26" s="152"/>
      <c r="O26" s="146"/>
      <c r="P26" s="55"/>
      <c r="Q26" s="55"/>
      <c r="R26" s="55"/>
      <c r="S26" s="55"/>
    </row>
    <row r="27" spans="1:19" s="26" customFormat="1" x14ac:dyDescent="0.25">
      <c r="A27" s="120"/>
      <c r="B27" s="131"/>
      <c r="C27" s="150"/>
      <c r="D27" s="144"/>
      <c r="E27" s="147"/>
      <c r="F27" s="148"/>
      <c r="G27" s="147"/>
      <c r="H27" s="149"/>
      <c r="I27" s="150"/>
      <c r="J27" s="151"/>
      <c r="K27" s="145"/>
      <c r="L27" s="145"/>
      <c r="M27" s="146"/>
      <c r="N27" s="152"/>
      <c r="O27" s="146"/>
      <c r="P27" s="55"/>
      <c r="Q27" s="55"/>
      <c r="R27" s="55"/>
      <c r="S27" s="55"/>
    </row>
    <row r="28" spans="1:19" s="26" customFormat="1" x14ac:dyDescent="0.25">
      <c r="A28" s="120"/>
      <c r="B28" s="131"/>
      <c r="C28" s="150"/>
      <c r="D28" s="144"/>
      <c r="E28" s="147"/>
      <c r="F28" s="148"/>
      <c r="G28" s="147"/>
      <c r="H28" s="149"/>
      <c r="I28" s="150"/>
      <c r="J28" s="151"/>
      <c r="K28" s="145"/>
      <c r="L28" s="145"/>
      <c r="M28" s="146"/>
      <c r="N28" s="152"/>
      <c r="O28" s="146"/>
      <c r="P28" s="55"/>
      <c r="Q28" s="55"/>
      <c r="R28" s="55"/>
      <c r="S28" s="55"/>
    </row>
    <row r="29" spans="1:19" s="26" customFormat="1" x14ac:dyDescent="0.25">
      <c r="A29" s="120"/>
      <c r="B29" s="131"/>
      <c r="C29" s="150"/>
      <c r="D29" s="144"/>
      <c r="E29" s="147"/>
      <c r="F29" s="148"/>
      <c r="G29" s="147"/>
      <c r="H29" s="149"/>
      <c r="I29" s="150"/>
      <c r="J29" s="151"/>
      <c r="K29" s="145"/>
      <c r="L29" s="145"/>
      <c r="M29" s="146"/>
      <c r="N29" s="152"/>
      <c r="O29" s="146"/>
      <c r="P29" s="55"/>
      <c r="Q29" s="55"/>
      <c r="R29" s="55"/>
      <c r="S29" s="55"/>
    </row>
    <row r="30" spans="1:19" s="26" customFormat="1" x14ac:dyDescent="0.25">
      <c r="A30" s="120"/>
      <c r="B30" s="131"/>
      <c r="C30" s="150"/>
      <c r="D30" s="144"/>
      <c r="E30" s="147"/>
      <c r="F30" s="148"/>
      <c r="G30" s="147"/>
      <c r="H30" s="149"/>
      <c r="I30" s="150"/>
      <c r="J30" s="151"/>
      <c r="K30" s="145"/>
      <c r="L30" s="145"/>
      <c r="M30" s="146"/>
      <c r="N30" s="152"/>
      <c r="O30" s="146"/>
      <c r="P30" s="55"/>
      <c r="Q30" s="55"/>
      <c r="R30" s="55"/>
      <c r="S30" s="55"/>
    </row>
    <row r="31" spans="1:19" s="26" customFormat="1" x14ac:dyDescent="0.25">
      <c r="A31" s="120"/>
      <c r="B31" s="131"/>
      <c r="C31" s="150"/>
      <c r="D31" s="144"/>
      <c r="E31" s="147"/>
      <c r="F31" s="148"/>
      <c r="G31" s="147"/>
      <c r="H31" s="149"/>
      <c r="I31" s="150"/>
      <c r="J31" s="151"/>
      <c r="K31" s="145"/>
      <c r="L31" s="145"/>
      <c r="M31" s="146"/>
      <c r="N31" s="152"/>
      <c r="O31" s="146"/>
      <c r="P31" s="55"/>
      <c r="Q31" s="55"/>
      <c r="R31" s="55"/>
      <c r="S31" s="55"/>
    </row>
    <row r="32" spans="1:19" s="26" customFormat="1" x14ac:dyDescent="0.25">
      <c r="A32" s="120"/>
      <c r="B32" s="131"/>
      <c r="C32" s="150"/>
      <c r="D32" s="144"/>
      <c r="E32" s="147"/>
      <c r="F32" s="148"/>
      <c r="G32" s="147"/>
      <c r="H32" s="149"/>
      <c r="I32" s="150"/>
      <c r="J32" s="151"/>
      <c r="K32" s="145"/>
      <c r="L32" s="145"/>
      <c r="M32" s="146"/>
      <c r="N32" s="152"/>
      <c r="O32" s="146"/>
      <c r="P32" s="55"/>
      <c r="Q32" s="55"/>
      <c r="R32" s="55"/>
      <c r="S32" s="55"/>
    </row>
    <row r="33" spans="1:19" s="26" customFormat="1" x14ac:dyDescent="0.25">
      <c r="A33" s="119"/>
      <c r="B33" s="132"/>
      <c r="C33" s="155"/>
      <c r="D33" s="156"/>
      <c r="E33" s="157"/>
      <c r="F33" s="157"/>
      <c r="G33" s="157"/>
      <c r="H33" s="149"/>
      <c r="I33" s="150"/>
      <c r="J33" s="147"/>
      <c r="K33" s="145"/>
      <c r="L33" s="145"/>
      <c r="M33" s="141"/>
      <c r="N33" s="142"/>
      <c r="O33" s="146"/>
      <c r="P33" s="55"/>
      <c r="Q33" s="55"/>
      <c r="R33" s="55"/>
      <c r="S33" s="55"/>
    </row>
    <row r="34" spans="1:19" s="88" customFormat="1" x14ac:dyDescent="0.25">
      <c r="A34" s="119"/>
      <c r="B34" s="132"/>
      <c r="C34" s="155"/>
      <c r="D34" s="156"/>
      <c r="E34" s="157"/>
      <c r="F34" s="157"/>
      <c r="G34" s="157"/>
      <c r="H34" s="149"/>
      <c r="I34" s="153"/>
      <c r="J34" s="154"/>
      <c r="K34" s="141"/>
      <c r="L34" s="141"/>
      <c r="M34" s="141"/>
      <c r="N34" s="142"/>
      <c r="O34" s="143"/>
      <c r="P34" s="71"/>
      <c r="Q34" s="71"/>
      <c r="R34" s="71"/>
      <c r="S34" s="71"/>
    </row>
    <row r="35" spans="1:19" s="26" customFormat="1" x14ac:dyDescent="0.25">
      <c r="A35" s="120"/>
      <c r="B35" s="131"/>
      <c r="C35" s="150"/>
      <c r="D35" s="144"/>
      <c r="E35" s="147"/>
      <c r="F35" s="148"/>
      <c r="G35" s="147"/>
      <c r="H35" s="149"/>
      <c r="I35" s="150"/>
      <c r="J35" s="151"/>
      <c r="K35" s="145"/>
      <c r="L35" s="145"/>
      <c r="M35" s="146"/>
      <c r="N35" s="152"/>
      <c r="O35" s="146"/>
      <c r="P35" s="55"/>
      <c r="Q35" s="55"/>
      <c r="R35" s="55"/>
      <c r="S35" s="55"/>
    </row>
    <row r="36" spans="1:19" s="26" customFormat="1" x14ac:dyDescent="0.25">
      <c r="A36" s="120"/>
      <c r="B36" s="131"/>
      <c r="C36" s="150"/>
      <c r="D36" s="144"/>
      <c r="E36" s="147"/>
      <c r="F36" s="148"/>
      <c r="G36" s="147"/>
      <c r="H36" s="149"/>
      <c r="I36" s="150"/>
      <c r="J36" s="151"/>
      <c r="K36" s="145"/>
      <c r="L36" s="145"/>
      <c r="M36" s="146"/>
      <c r="N36" s="152"/>
      <c r="O36" s="146"/>
      <c r="P36" s="55"/>
      <c r="Q36" s="55"/>
      <c r="R36" s="55"/>
      <c r="S36" s="55"/>
    </row>
    <row r="37" spans="1:19" s="26" customFormat="1" x14ac:dyDescent="0.25">
      <c r="A37" s="120"/>
      <c r="B37" s="131"/>
      <c r="C37" s="150"/>
      <c r="D37" s="144"/>
      <c r="E37" s="147"/>
      <c r="F37" s="148"/>
      <c r="G37" s="147"/>
      <c r="H37" s="149"/>
      <c r="I37" s="150"/>
      <c r="J37" s="151"/>
      <c r="K37" s="145"/>
      <c r="L37" s="145"/>
      <c r="M37" s="146"/>
      <c r="N37" s="152"/>
      <c r="O37" s="146"/>
      <c r="P37" s="55"/>
      <c r="Q37" s="55"/>
      <c r="R37" s="55"/>
      <c r="S37" s="55"/>
    </row>
    <row r="38" spans="1:19" s="26" customFormat="1" x14ac:dyDescent="0.25">
      <c r="A38" s="120"/>
      <c r="B38" s="131"/>
      <c r="C38" s="150"/>
      <c r="D38" s="144"/>
      <c r="E38" s="147"/>
      <c r="F38" s="148"/>
      <c r="G38" s="147"/>
      <c r="H38" s="149"/>
      <c r="I38" s="150"/>
      <c r="J38" s="151"/>
      <c r="K38" s="145"/>
      <c r="L38" s="145"/>
      <c r="M38" s="146"/>
      <c r="N38" s="152"/>
      <c r="O38" s="146"/>
      <c r="P38" s="55"/>
      <c r="Q38" s="55"/>
      <c r="R38" s="55"/>
      <c r="S38" s="55"/>
    </row>
    <row r="39" spans="1:19" s="26" customFormat="1" x14ac:dyDescent="0.25">
      <c r="A39" s="120"/>
      <c r="B39" s="131"/>
      <c r="C39" s="150"/>
      <c r="D39" s="144"/>
      <c r="E39" s="147"/>
      <c r="F39" s="148"/>
      <c r="G39" s="147"/>
      <c r="H39" s="149"/>
      <c r="I39" s="150"/>
      <c r="J39" s="151"/>
      <c r="K39" s="145"/>
      <c r="L39" s="145"/>
      <c r="M39" s="146"/>
      <c r="N39" s="152"/>
      <c r="O39" s="146"/>
      <c r="P39" s="55"/>
      <c r="Q39" s="55"/>
      <c r="R39" s="55"/>
      <c r="S39" s="55"/>
    </row>
    <row r="40" spans="1:19" s="26" customFormat="1" x14ac:dyDescent="0.25">
      <c r="A40" s="120"/>
      <c r="B40" s="131"/>
      <c r="C40" s="150"/>
      <c r="D40" s="144"/>
      <c r="E40" s="147"/>
      <c r="F40" s="148"/>
      <c r="G40" s="147"/>
      <c r="H40" s="149"/>
      <c r="I40" s="150"/>
      <c r="J40" s="151"/>
      <c r="K40" s="145"/>
      <c r="L40" s="145"/>
      <c r="M40" s="146"/>
      <c r="N40" s="152"/>
      <c r="O40" s="146"/>
      <c r="P40" s="55"/>
      <c r="Q40" s="55"/>
      <c r="R40" s="55"/>
      <c r="S40" s="55"/>
    </row>
    <row r="41" spans="1:19" s="26" customFormat="1" x14ac:dyDescent="0.25">
      <c r="A41" s="120"/>
      <c r="B41" s="131"/>
      <c r="C41" s="150"/>
      <c r="D41" s="144"/>
      <c r="E41" s="147"/>
      <c r="F41" s="148"/>
      <c r="G41" s="147"/>
      <c r="H41" s="149"/>
      <c r="I41" s="150"/>
      <c r="J41" s="151"/>
      <c r="K41" s="145"/>
      <c r="L41" s="145"/>
      <c r="M41" s="146"/>
      <c r="N41" s="152"/>
      <c r="O41" s="146"/>
      <c r="P41" s="55"/>
      <c r="Q41" s="55"/>
      <c r="R41" s="55"/>
      <c r="S41" s="55"/>
    </row>
    <row r="42" spans="1:19" s="26" customFormat="1" x14ac:dyDescent="0.25">
      <c r="A42" s="120"/>
      <c r="B42" s="131"/>
      <c r="C42" s="150"/>
      <c r="D42" s="144"/>
      <c r="E42" s="147"/>
      <c r="F42" s="148"/>
      <c r="G42" s="147"/>
      <c r="H42" s="149"/>
      <c r="I42" s="150"/>
      <c r="J42" s="151"/>
      <c r="K42" s="145"/>
      <c r="L42" s="145"/>
      <c r="M42" s="146"/>
      <c r="N42" s="152"/>
      <c r="O42" s="146"/>
      <c r="P42" s="55"/>
      <c r="Q42" s="55"/>
      <c r="R42" s="55"/>
      <c r="S42" s="55"/>
    </row>
    <row r="43" spans="1:19" s="26" customFormat="1" x14ac:dyDescent="0.25">
      <c r="A43" s="120"/>
      <c r="B43" s="131"/>
      <c r="C43" s="150"/>
      <c r="D43" s="144"/>
      <c r="E43" s="147"/>
      <c r="F43" s="148"/>
      <c r="G43" s="147"/>
      <c r="H43" s="149"/>
      <c r="I43" s="150"/>
      <c r="J43" s="151"/>
      <c r="K43" s="145"/>
      <c r="L43" s="145"/>
      <c r="M43" s="146"/>
      <c r="N43" s="152"/>
      <c r="O43" s="146"/>
      <c r="P43" s="55"/>
      <c r="Q43" s="55"/>
      <c r="R43" s="55"/>
      <c r="S43" s="55"/>
    </row>
    <row r="44" spans="1:19" s="26" customFormat="1" x14ac:dyDescent="0.25">
      <c r="A44" s="120"/>
      <c r="B44" s="131"/>
      <c r="C44" s="150"/>
      <c r="D44" s="144"/>
      <c r="E44" s="147"/>
      <c r="F44" s="148"/>
      <c r="G44" s="147"/>
      <c r="H44" s="149"/>
      <c r="I44" s="150"/>
      <c r="J44" s="151"/>
      <c r="K44" s="145"/>
      <c r="L44" s="145"/>
      <c r="M44" s="146"/>
      <c r="N44" s="152"/>
      <c r="O44" s="146"/>
      <c r="P44" s="55"/>
      <c r="Q44" s="55"/>
      <c r="R44" s="55"/>
      <c r="S44" s="55"/>
    </row>
    <row r="45" spans="1:19" s="26" customFormat="1" x14ac:dyDescent="0.25">
      <c r="A45" s="120"/>
      <c r="B45" s="131"/>
      <c r="C45" s="150"/>
      <c r="D45" s="144"/>
      <c r="E45" s="147"/>
      <c r="F45" s="148"/>
      <c r="G45" s="147"/>
      <c r="H45" s="149"/>
      <c r="I45" s="150"/>
      <c r="J45" s="151"/>
      <c r="K45" s="145"/>
      <c r="L45" s="145"/>
      <c r="M45" s="146"/>
      <c r="N45" s="152"/>
      <c r="O45" s="146"/>
      <c r="P45" s="55"/>
      <c r="Q45" s="55"/>
      <c r="R45" s="55"/>
      <c r="S45" s="55"/>
    </row>
    <row r="46" spans="1:19" s="26" customFormat="1" x14ac:dyDescent="0.25">
      <c r="A46" s="119"/>
      <c r="B46" s="132"/>
      <c r="C46" s="155"/>
      <c r="D46" s="156"/>
      <c r="E46" s="157"/>
      <c r="F46" s="157"/>
      <c r="G46" s="157"/>
      <c r="H46" s="149"/>
      <c r="I46" s="150"/>
      <c r="J46" s="147"/>
      <c r="K46" s="145"/>
      <c r="L46" s="145"/>
      <c r="M46" s="141"/>
      <c r="N46" s="142"/>
      <c r="O46" s="146"/>
      <c r="P46" s="55"/>
      <c r="Q46" s="55"/>
      <c r="R46" s="55"/>
      <c r="S46" s="55"/>
    </row>
    <row r="47" spans="1:19" s="26" customFormat="1" x14ac:dyDescent="0.25">
      <c r="A47" s="119"/>
      <c r="B47" s="133"/>
      <c r="C47" s="155"/>
      <c r="D47" s="156"/>
      <c r="E47" s="157"/>
      <c r="F47" s="157"/>
      <c r="G47" s="157"/>
      <c r="H47" s="149"/>
      <c r="I47" s="153"/>
      <c r="J47" s="154"/>
      <c r="K47" s="141"/>
      <c r="L47" s="141"/>
      <c r="M47" s="141"/>
      <c r="N47" s="142"/>
      <c r="O47" s="143"/>
      <c r="P47" s="55"/>
      <c r="Q47" s="55"/>
      <c r="R47" s="55"/>
      <c r="S47" s="55"/>
    </row>
    <row r="48" spans="1:19" s="26" customFormat="1" ht="41.25" customHeight="1" x14ac:dyDescent="0.25">
      <c r="A48" s="120"/>
      <c r="B48" s="131"/>
      <c r="C48" s="150"/>
      <c r="D48" s="144"/>
      <c r="E48" s="147"/>
      <c r="F48" s="147"/>
      <c r="G48" s="144"/>
      <c r="H48" s="149"/>
      <c r="I48" s="150"/>
      <c r="J48" s="151"/>
      <c r="K48" s="145"/>
      <c r="L48" s="145"/>
      <c r="M48" s="146"/>
      <c r="N48" s="152"/>
      <c r="O48" s="146"/>
      <c r="P48" s="55"/>
      <c r="Q48" s="55"/>
      <c r="R48" s="55"/>
      <c r="S48" s="55"/>
    </row>
    <row r="49" spans="1:19" s="26" customFormat="1" x14ac:dyDescent="0.25">
      <c r="A49" s="120"/>
      <c r="B49" s="131"/>
      <c r="C49" s="150"/>
      <c r="D49" s="144"/>
      <c r="E49" s="147"/>
      <c r="F49" s="147"/>
      <c r="G49" s="144"/>
      <c r="H49" s="149"/>
      <c r="I49" s="150"/>
      <c r="J49" s="151"/>
      <c r="K49" s="145"/>
      <c r="L49" s="145"/>
      <c r="M49" s="146"/>
      <c r="N49" s="152"/>
      <c r="O49" s="146"/>
      <c r="P49" s="55"/>
      <c r="Q49" s="55"/>
      <c r="R49" s="55"/>
      <c r="S49" s="55"/>
    </row>
    <row r="50" spans="1:19" s="26" customFormat="1" x14ac:dyDescent="0.25">
      <c r="A50" s="120"/>
      <c r="B50" s="131"/>
      <c r="C50" s="150"/>
      <c r="D50" s="144"/>
      <c r="E50" s="147"/>
      <c r="F50" s="147"/>
      <c r="G50" s="144"/>
      <c r="H50" s="149"/>
      <c r="I50" s="150"/>
      <c r="J50" s="151"/>
      <c r="K50" s="145"/>
      <c r="L50" s="145"/>
      <c r="M50" s="146"/>
      <c r="N50" s="152"/>
      <c r="O50" s="146"/>
      <c r="P50" s="55"/>
      <c r="Q50" s="55"/>
      <c r="R50" s="55"/>
      <c r="S50" s="55"/>
    </row>
    <row r="51" spans="1:19" s="26" customFormat="1" x14ac:dyDescent="0.25">
      <c r="A51" s="120"/>
      <c r="B51" s="131"/>
      <c r="C51" s="150"/>
      <c r="D51" s="144"/>
      <c r="E51" s="147"/>
      <c r="F51" s="147"/>
      <c r="G51" s="144"/>
      <c r="H51" s="149"/>
      <c r="I51" s="150"/>
      <c r="J51" s="151"/>
      <c r="K51" s="145"/>
      <c r="L51" s="145"/>
      <c r="M51" s="146"/>
      <c r="N51" s="152"/>
      <c r="O51" s="146"/>
      <c r="P51" s="55"/>
      <c r="Q51" s="55"/>
      <c r="R51" s="55"/>
      <c r="S51" s="55"/>
    </row>
    <row r="52" spans="1:19" s="26" customFormat="1" x14ac:dyDescent="0.25">
      <c r="A52" s="120"/>
      <c r="B52" s="131"/>
      <c r="C52" s="150"/>
      <c r="D52" s="144"/>
      <c r="E52" s="147"/>
      <c r="F52" s="147"/>
      <c r="G52" s="144"/>
      <c r="H52" s="149"/>
      <c r="I52" s="150"/>
      <c r="J52" s="151"/>
      <c r="K52" s="145"/>
      <c r="L52" s="145"/>
      <c r="M52" s="146"/>
      <c r="N52" s="152"/>
      <c r="O52" s="146"/>
      <c r="P52" s="55"/>
      <c r="Q52" s="55"/>
      <c r="R52" s="55"/>
      <c r="S52" s="55"/>
    </row>
    <row r="53" spans="1:19" s="26" customFormat="1" x14ac:dyDescent="0.25">
      <c r="A53" s="120"/>
      <c r="B53" s="131"/>
      <c r="C53" s="150"/>
      <c r="D53" s="144"/>
      <c r="E53" s="147"/>
      <c r="F53" s="147"/>
      <c r="G53" s="144"/>
      <c r="H53" s="149"/>
      <c r="I53" s="150"/>
      <c r="J53" s="151"/>
      <c r="K53" s="145"/>
      <c r="L53" s="145"/>
      <c r="M53" s="146"/>
      <c r="N53" s="152"/>
      <c r="O53" s="146"/>
      <c r="P53" s="55"/>
      <c r="Q53" s="55"/>
      <c r="R53" s="55"/>
      <c r="S53" s="55"/>
    </row>
    <row r="54" spans="1:19" s="88" customFormat="1" x14ac:dyDescent="0.25">
      <c r="A54" s="119"/>
      <c r="B54" s="132"/>
      <c r="C54" s="155"/>
      <c r="D54" s="156"/>
      <c r="E54" s="157"/>
      <c r="F54" s="157"/>
      <c r="G54" s="157"/>
      <c r="H54" s="149"/>
      <c r="I54" s="153"/>
      <c r="J54" s="154"/>
      <c r="K54" s="141"/>
      <c r="L54" s="141"/>
      <c r="M54" s="141"/>
      <c r="N54" s="142"/>
      <c r="O54" s="143"/>
      <c r="P54" s="71"/>
      <c r="Q54" s="71"/>
      <c r="R54" s="71"/>
      <c r="S54" s="71"/>
    </row>
    <row r="55" spans="1:19" s="26" customFormat="1" x14ac:dyDescent="0.25">
      <c r="A55" s="120"/>
      <c r="B55" s="131"/>
      <c r="C55" s="154"/>
      <c r="D55" s="144"/>
      <c r="E55" s="147"/>
      <c r="F55" s="148"/>
      <c r="G55" s="147"/>
      <c r="H55" s="149"/>
      <c r="I55" s="150"/>
      <c r="J55" s="151"/>
      <c r="K55" s="145"/>
      <c r="L55" s="145"/>
      <c r="M55" s="146"/>
      <c r="N55" s="152"/>
      <c r="O55" s="146"/>
      <c r="P55" s="55"/>
      <c r="Q55" s="55"/>
      <c r="R55" s="55"/>
      <c r="S55" s="55"/>
    </row>
    <row r="56" spans="1:19" s="26" customFormat="1" x14ac:dyDescent="0.25">
      <c r="A56" s="120"/>
      <c r="B56" s="131"/>
      <c r="C56" s="154"/>
      <c r="D56" s="144"/>
      <c r="E56" s="147"/>
      <c r="F56" s="148"/>
      <c r="G56" s="147"/>
      <c r="H56" s="149"/>
      <c r="I56" s="150"/>
      <c r="J56" s="150"/>
      <c r="K56" s="145"/>
      <c r="L56" s="145"/>
      <c r="M56" s="146"/>
      <c r="N56" s="152"/>
      <c r="O56" s="146"/>
      <c r="P56" s="55"/>
      <c r="Q56" s="55"/>
      <c r="R56" s="55"/>
      <c r="S56" s="55"/>
    </row>
    <row r="57" spans="1:19" s="26" customFormat="1" x14ac:dyDescent="0.25">
      <c r="A57" s="120"/>
      <c r="B57" s="131"/>
      <c r="C57" s="154"/>
      <c r="D57" s="144"/>
      <c r="E57" s="147"/>
      <c r="F57" s="148"/>
      <c r="G57" s="147"/>
      <c r="H57" s="149"/>
      <c r="I57" s="150"/>
      <c r="J57" s="150"/>
      <c r="K57" s="145"/>
      <c r="L57" s="145"/>
      <c r="M57" s="146"/>
      <c r="N57" s="142"/>
      <c r="O57" s="146"/>
      <c r="P57" s="55"/>
      <c r="Q57" s="55"/>
      <c r="R57" s="55"/>
      <c r="S57" s="55"/>
    </row>
    <row r="58" spans="1:19" s="26" customFormat="1" x14ac:dyDescent="0.25">
      <c r="A58" s="120"/>
      <c r="B58" s="131"/>
      <c r="C58" s="150"/>
      <c r="D58" s="144"/>
      <c r="E58" s="147"/>
      <c r="F58" s="148"/>
      <c r="G58" s="147"/>
      <c r="H58" s="149"/>
      <c r="I58" s="150"/>
      <c r="J58" s="151"/>
      <c r="K58" s="145"/>
      <c r="L58" s="145"/>
      <c r="M58" s="146"/>
      <c r="N58" s="152"/>
      <c r="O58" s="146"/>
      <c r="P58" s="55"/>
      <c r="Q58" s="55"/>
      <c r="R58" s="55"/>
      <c r="S58" s="55"/>
    </row>
    <row r="59" spans="1:19" s="26" customFormat="1" x14ac:dyDescent="0.25">
      <c r="A59" s="120"/>
      <c r="B59" s="131"/>
      <c r="C59" s="150"/>
      <c r="D59" s="144"/>
      <c r="E59" s="147"/>
      <c r="F59" s="148"/>
      <c r="G59" s="147"/>
      <c r="H59" s="149"/>
      <c r="I59" s="150"/>
      <c r="J59" s="151"/>
      <c r="K59" s="145"/>
      <c r="L59" s="145"/>
      <c r="M59" s="146"/>
      <c r="N59" s="152"/>
      <c r="O59" s="146"/>
      <c r="P59" s="55"/>
      <c r="Q59" s="55"/>
      <c r="R59" s="55"/>
      <c r="S59" s="55"/>
    </row>
    <row r="60" spans="1:19" s="26" customFormat="1" x14ac:dyDescent="0.25">
      <c r="A60" s="120"/>
      <c r="B60" s="131"/>
      <c r="C60" s="154"/>
      <c r="D60" s="144"/>
      <c r="E60" s="147"/>
      <c r="F60" s="148"/>
      <c r="G60" s="147"/>
      <c r="H60" s="149"/>
      <c r="I60" s="150"/>
      <c r="J60" s="151"/>
      <c r="K60" s="145"/>
      <c r="L60" s="145"/>
      <c r="M60" s="146"/>
      <c r="N60" s="152"/>
      <c r="O60" s="146"/>
      <c r="P60" s="55"/>
      <c r="Q60" s="55"/>
      <c r="R60" s="55"/>
      <c r="S60" s="55"/>
    </row>
    <row r="61" spans="1:19" s="26" customFormat="1" x14ac:dyDescent="0.25">
      <c r="A61" s="120"/>
      <c r="B61" s="131"/>
      <c r="C61" s="154"/>
      <c r="D61" s="144"/>
      <c r="E61" s="147"/>
      <c r="F61" s="148"/>
      <c r="G61" s="147"/>
      <c r="H61" s="149"/>
      <c r="I61" s="150"/>
      <c r="J61" s="150"/>
      <c r="K61" s="145"/>
      <c r="L61" s="145"/>
      <c r="M61" s="146"/>
      <c r="N61" s="152"/>
      <c r="O61" s="146"/>
      <c r="P61" s="55"/>
      <c r="Q61" s="55"/>
      <c r="R61" s="55"/>
      <c r="S61" s="55"/>
    </row>
    <row r="62" spans="1:19" s="26" customFormat="1" x14ac:dyDescent="0.25">
      <c r="A62" s="120"/>
      <c r="B62" s="131"/>
      <c r="C62" s="154"/>
      <c r="D62" s="144"/>
      <c r="E62" s="147"/>
      <c r="F62" s="148"/>
      <c r="G62" s="147"/>
      <c r="H62" s="149"/>
      <c r="I62" s="150"/>
      <c r="J62" s="150"/>
      <c r="K62" s="145"/>
      <c r="L62" s="145"/>
      <c r="M62" s="141"/>
      <c r="N62" s="152"/>
      <c r="O62" s="146"/>
      <c r="P62" s="55"/>
      <c r="Q62" s="55"/>
      <c r="R62" s="55"/>
      <c r="S62" s="55"/>
    </row>
    <row r="63" spans="1:19" s="26" customFormat="1" x14ac:dyDescent="0.25">
      <c r="A63" s="120"/>
      <c r="B63" s="131"/>
      <c r="C63" s="154"/>
      <c r="D63" s="144"/>
      <c r="E63" s="147"/>
      <c r="F63" s="148"/>
      <c r="G63" s="147"/>
      <c r="H63" s="149"/>
      <c r="I63" s="150"/>
      <c r="J63" s="150"/>
      <c r="K63" s="145"/>
      <c r="L63" s="145"/>
      <c r="M63" s="141"/>
      <c r="N63" s="152"/>
      <c r="O63" s="146"/>
      <c r="P63" s="55"/>
      <c r="Q63" s="55"/>
      <c r="R63" s="55"/>
      <c r="S63" s="55"/>
    </row>
    <row r="64" spans="1:19" s="26" customFormat="1" x14ac:dyDescent="0.25">
      <c r="A64" s="59"/>
      <c r="B64" s="134"/>
      <c r="C64" s="141"/>
      <c r="D64" s="158"/>
      <c r="E64" s="142"/>
      <c r="F64" s="152"/>
      <c r="G64" s="142"/>
      <c r="H64" s="143"/>
      <c r="I64" s="146"/>
      <c r="J64" s="159"/>
      <c r="K64" s="145"/>
      <c r="L64" s="145"/>
      <c r="M64" s="141"/>
      <c r="N64" s="152"/>
      <c r="O64" s="146"/>
      <c r="P64" s="55"/>
      <c r="Q64" s="55"/>
      <c r="R64" s="55"/>
      <c r="S64" s="55"/>
    </row>
    <row r="65" spans="1:19" s="88" customFormat="1" x14ac:dyDescent="0.25">
      <c r="A65" s="105"/>
      <c r="B65" s="135"/>
      <c r="C65" s="160"/>
      <c r="D65" s="161"/>
      <c r="E65" s="162"/>
      <c r="F65" s="162"/>
      <c r="G65" s="162"/>
      <c r="H65" s="143"/>
      <c r="I65" s="163"/>
      <c r="J65" s="141"/>
      <c r="K65" s="141"/>
      <c r="L65" s="141"/>
      <c r="M65" s="141"/>
      <c r="N65" s="142"/>
      <c r="O65" s="143"/>
      <c r="P65" s="71"/>
      <c r="Q65" s="71"/>
      <c r="R65" s="71"/>
      <c r="S65" s="71"/>
    </row>
    <row r="66" spans="1:19" s="26" customFormat="1" x14ac:dyDescent="0.25">
      <c r="A66" s="61"/>
      <c r="B66" s="134"/>
      <c r="C66" s="141"/>
      <c r="D66" s="158"/>
      <c r="E66" s="142"/>
      <c r="F66" s="152"/>
      <c r="G66" s="142"/>
      <c r="H66" s="143"/>
      <c r="I66" s="146"/>
      <c r="J66" s="159"/>
      <c r="K66" s="145"/>
      <c r="L66" s="145"/>
      <c r="M66" s="141"/>
      <c r="N66" s="152"/>
      <c r="O66" s="146"/>
      <c r="P66" s="55"/>
      <c r="Q66" s="55"/>
      <c r="R66" s="55"/>
      <c r="S66" s="55"/>
    </row>
    <row r="67" spans="1:19" s="26" customFormat="1" x14ac:dyDescent="0.25">
      <c r="A67" s="61"/>
      <c r="B67" s="134"/>
      <c r="C67" s="141"/>
      <c r="D67" s="158"/>
      <c r="E67" s="142"/>
      <c r="F67" s="152"/>
      <c r="G67" s="142"/>
      <c r="H67" s="143"/>
      <c r="I67" s="146"/>
      <c r="J67" s="159"/>
      <c r="K67" s="145"/>
      <c r="L67" s="145"/>
      <c r="M67" s="141"/>
      <c r="N67" s="152"/>
      <c r="O67" s="146"/>
      <c r="P67" s="55"/>
      <c r="Q67" s="55"/>
      <c r="R67" s="55"/>
      <c r="S67" s="55"/>
    </row>
    <row r="68" spans="1:19" s="26" customFormat="1" x14ac:dyDescent="0.25">
      <c r="A68" s="61"/>
      <c r="B68" s="134"/>
      <c r="C68" s="141"/>
      <c r="D68" s="158"/>
      <c r="E68" s="142"/>
      <c r="F68" s="152"/>
      <c r="G68" s="142"/>
      <c r="H68" s="143"/>
      <c r="I68" s="146"/>
      <c r="J68" s="159"/>
      <c r="K68" s="145"/>
      <c r="L68" s="145"/>
      <c r="M68" s="141"/>
      <c r="N68" s="152"/>
      <c r="O68" s="146"/>
      <c r="P68" s="55"/>
      <c r="Q68" s="55"/>
      <c r="R68" s="55"/>
      <c r="S68" s="55"/>
    </row>
    <row r="69" spans="1:19" s="26" customFormat="1" x14ac:dyDescent="0.25">
      <c r="A69" s="61"/>
      <c r="B69" s="134"/>
      <c r="C69" s="141"/>
      <c r="D69" s="158"/>
      <c r="E69" s="142"/>
      <c r="F69" s="152"/>
      <c r="G69" s="142"/>
      <c r="H69" s="143"/>
      <c r="I69" s="146"/>
      <c r="J69" s="159"/>
      <c r="K69" s="145"/>
      <c r="L69" s="145"/>
      <c r="M69" s="141"/>
      <c r="N69" s="152"/>
      <c r="O69" s="146"/>
      <c r="P69" s="55"/>
      <c r="Q69" s="55"/>
      <c r="R69" s="55"/>
      <c r="S69" s="55"/>
    </row>
    <row r="70" spans="1:19" s="26" customFormat="1" x14ac:dyDescent="0.25">
      <c r="A70" s="61"/>
      <c r="B70" s="134"/>
      <c r="C70" s="141"/>
      <c r="D70" s="158"/>
      <c r="E70" s="142"/>
      <c r="F70" s="152"/>
      <c r="G70" s="142"/>
      <c r="H70" s="143"/>
      <c r="I70" s="142"/>
      <c r="J70" s="142"/>
      <c r="K70" s="145"/>
      <c r="L70" s="145"/>
      <c r="M70" s="141"/>
      <c r="N70" s="152"/>
      <c r="O70" s="146"/>
      <c r="P70" s="55"/>
      <c r="Q70" s="55"/>
      <c r="R70" s="55"/>
      <c r="S70" s="55"/>
    </row>
    <row r="71" spans="1:19" s="26" customFormat="1" x14ac:dyDescent="0.25">
      <c r="A71" s="61"/>
      <c r="B71" s="134"/>
      <c r="C71" s="141"/>
      <c r="D71" s="158"/>
      <c r="E71" s="142"/>
      <c r="F71" s="152"/>
      <c r="G71" s="142"/>
      <c r="H71" s="143"/>
      <c r="I71" s="142"/>
      <c r="J71" s="142"/>
      <c r="K71" s="145"/>
      <c r="L71" s="145"/>
      <c r="M71" s="141"/>
      <c r="N71" s="152"/>
      <c r="O71" s="146"/>
      <c r="P71" s="55"/>
      <c r="Q71" s="55"/>
      <c r="R71" s="55"/>
      <c r="S71" s="55"/>
    </row>
    <row r="72" spans="1:19" s="26" customFormat="1" x14ac:dyDescent="0.25">
      <c r="A72" s="61"/>
      <c r="B72" s="134"/>
      <c r="C72" s="141"/>
      <c r="D72" s="158"/>
      <c r="E72" s="142"/>
      <c r="F72" s="152"/>
      <c r="G72" s="142"/>
      <c r="H72" s="143"/>
      <c r="I72" s="159"/>
      <c r="J72" s="142"/>
      <c r="K72" s="145"/>
      <c r="L72" s="145"/>
      <c r="M72" s="146"/>
      <c r="N72" s="152"/>
      <c r="O72" s="146"/>
      <c r="P72" s="55"/>
      <c r="Q72" s="55"/>
      <c r="R72" s="55"/>
      <c r="S72" s="55"/>
    </row>
    <row r="73" spans="1:19" s="26" customFormat="1" x14ac:dyDescent="0.25">
      <c r="A73" s="61"/>
      <c r="B73" s="134"/>
      <c r="C73" s="141"/>
      <c r="D73" s="158"/>
      <c r="E73" s="142"/>
      <c r="F73" s="152"/>
      <c r="G73" s="142"/>
      <c r="H73" s="143"/>
      <c r="I73" s="159"/>
      <c r="J73" s="142"/>
      <c r="K73" s="145"/>
      <c r="L73" s="145"/>
      <c r="M73" s="146"/>
      <c r="N73" s="152"/>
      <c r="O73" s="146"/>
      <c r="P73" s="55"/>
      <c r="Q73" s="55"/>
      <c r="R73" s="55"/>
      <c r="S73" s="55"/>
    </row>
    <row r="74" spans="1:19" s="26" customFormat="1" x14ac:dyDescent="0.25">
      <c r="A74" s="61"/>
      <c r="B74" s="134"/>
      <c r="C74" s="141"/>
      <c r="D74" s="158"/>
      <c r="E74" s="142"/>
      <c r="F74" s="152"/>
      <c r="G74" s="142"/>
      <c r="H74" s="143"/>
      <c r="I74" s="159"/>
      <c r="J74" s="146"/>
      <c r="K74" s="145"/>
      <c r="L74" s="145"/>
      <c r="M74" s="146"/>
      <c r="N74" s="152"/>
      <c r="O74" s="146"/>
      <c r="P74" s="55"/>
      <c r="Q74" s="55"/>
      <c r="R74" s="55"/>
      <c r="S74" s="55"/>
    </row>
    <row r="75" spans="1:19" s="26" customFormat="1" x14ac:dyDescent="0.25">
      <c r="A75" s="61"/>
      <c r="B75" s="134"/>
      <c r="C75" s="146"/>
      <c r="D75" s="158"/>
      <c r="E75" s="142"/>
      <c r="F75" s="152"/>
      <c r="G75" s="142"/>
      <c r="H75" s="143"/>
      <c r="I75" s="159"/>
      <c r="J75" s="146"/>
      <c r="K75" s="145"/>
      <c r="L75" s="145"/>
      <c r="M75" s="146"/>
      <c r="N75" s="152"/>
      <c r="O75" s="146"/>
      <c r="P75" s="55"/>
      <c r="Q75" s="55"/>
      <c r="R75" s="55"/>
      <c r="S75" s="55"/>
    </row>
    <row r="76" spans="1:19" s="26" customFormat="1" x14ac:dyDescent="0.25">
      <c r="A76" s="61"/>
      <c r="B76" s="134"/>
      <c r="C76" s="146"/>
      <c r="D76" s="158"/>
      <c r="E76" s="142"/>
      <c r="F76" s="152"/>
      <c r="G76" s="142"/>
      <c r="H76" s="143"/>
      <c r="I76" s="159"/>
      <c r="J76" s="146"/>
      <c r="K76" s="145"/>
      <c r="L76" s="145"/>
      <c r="M76" s="146"/>
      <c r="N76" s="152"/>
      <c r="O76" s="146"/>
      <c r="P76" s="55"/>
      <c r="Q76" s="55"/>
      <c r="R76" s="55"/>
      <c r="S76" s="55"/>
    </row>
    <row r="77" spans="1:19" s="48" customFormat="1" x14ac:dyDescent="0.25">
      <c r="A77" s="61"/>
      <c r="B77" s="134"/>
      <c r="C77" s="146"/>
      <c r="D77" s="158"/>
      <c r="E77" s="142"/>
      <c r="F77" s="152"/>
      <c r="G77" s="142"/>
      <c r="H77" s="143"/>
      <c r="I77" s="146"/>
      <c r="J77" s="146"/>
      <c r="K77" s="146"/>
      <c r="L77" s="146"/>
      <c r="M77" s="146"/>
      <c r="N77" s="146"/>
      <c r="O77" s="146"/>
      <c r="P77" s="60"/>
      <c r="Q77" s="60"/>
      <c r="R77" s="60"/>
      <c r="S77" s="60"/>
    </row>
    <row r="78" spans="1:19" s="88" customFormat="1" x14ac:dyDescent="0.25">
      <c r="A78" s="105"/>
      <c r="B78" s="135"/>
      <c r="C78" s="160"/>
      <c r="D78" s="161"/>
      <c r="E78" s="162"/>
      <c r="F78" s="162"/>
      <c r="G78" s="162"/>
      <c r="H78" s="143"/>
      <c r="I78" s="163"/>
      <c r="J78" s="141"/>
      <c r="K78" s="141"/>
      <c r="L78" s="141"/>
      <c r="M78" s="141"/>
      <c r="N78" s="142"/>
      <c r="O78" s="143"/>
      <c r="P78" s="71"/>
      <c r="Q78" s="71"/>
      <c r="R78" s="71"/>
      <c r="S78" s="71"/>
    </row>
    <row r="79" spans="1:19" s="26" customFormat="1" x14ac:dyDescent="0.25">
      <c r="A79" s="50"/>
      <c r="B79" s="136"/>
      <c r="C79" s="146"/>
      <c r="D79" s="146"/>
      <c r="E79" s="142"/>
      <c r="F79" s="152"/>
      <c r="G79" s="142"/>
      <c r="H79" s="143"/>
      <c r="I79" s="146"/>
      <c r="J79" s="146"/>
      <c r="K79" s="146"/>
      <c r="L79" s="146"/>
      <c r="M79" s="146"/>
      <c r="N79" s="146"/>
      <c r="O79" s="146"/>
      <c r="P79" s="55"/>
      <c r="Q79" s="55"/>
      <c r="R79" s="55"/>
      <c r="S79" s="55"/>
    </row>
    <row r="80" spans="1:19" s="26" customFormat="1" x14ac:dyDescent="0.25">
      <c r="A80" s="50"/>
      <c r="B80" s="136"/>
      <c r="C80" s="146"/>
      <c r="D80" s="146"/>
      <c r="E80" s="142"/>
      <c r="F80" s="152"/>
      <c r="G80" s="142"/>
      <c r="H80" s="143"/>
      <c r="I80" s="146"/>
      <c r="J80" s="146"/>
      <c r="K80" s="146"/>
      <c r="L80" s="146"/>
      <c r="M80" s="146"/>
      <c r="N80" s="146"/>
      <c r="O80" s="146"/>
      <c r="P80" s="55"/>
      <c r="Q80" s="55"/>
      <c r="R80" s="55"/>
      <c r="S80" s="55"/>
    </row>
    <row r="81" spans="1:19" s="26" customFormat="1" x14ac:dyDescent="0.25">
      <c r="A81" s="50"/>
      <c r="B81" s="136"/>
      <c r="C81" s="146"/>
      <c r="D81" s="146"/>
      <c r="E81" s="142"/>
      <c r="F81" s="152"/>
      <c r="G81" s="142"/>
      <c r="H81" s="143"/>
      <c r="I81" s="146"/>
      <c r="J81" s="146"/>
      <c r="K81" s="146"/>
      <c r="L81" s="146"/>
      <c r="M81" s="146"/>
      <c r="N81" s="146"/>
      <c r="O81" s="146"/>
      <c r="P81" s="55"/>
      <c r="Q81" s="55"/>
      <c r="R81" s="55"/>
      <c r="S81" s="55"/>
    </row>
    <row r="82" spans="1:19" s="26" customFormat="1" x14ac:dyDescent="0.25">
      <c r="A82" s="50"/>
      <c r="B82" s="136"/>
      <c r="C82" s="146"/>
      <c r="D82" s="146"/>
      <c r="E82" s="142"/>
      <c r="F82" s="152"/>
      <c r="G82" s="142"/>
      <c r="H82" s="143"/>
      <c r="I82" s="146"/>
      <c r="J82" s="146"/>
      <c r="K82" s="146"/>
      <c r="L82" s="146"/>
      <c r="M82" s="146"/>
      <c r="N82" s="146"/>
      <c r="O82" s="146"/>
      <c r="P82" s="55"/>
      <c r="Q82" s="55"/>
      <c r="R82" s="55"/>
      <c r="S82" s="55"/>
    </row>
    <row r="83" spans="1:19" s="88" customFormat="1" x14ac:dyDescent="0.25">
      <c r="A83" s="105"/>
      <c r="B83" s="135"/>
      <c r="C83" s="160"/>
      <c r="D83" s="161"/>
      <c r="E83" s="162"/>
      <c r="F83" s="162"/>
      <c r="G83" s="162"/>
      <c r="H83" s="143"/>
      <c r="I83" s="163"/>
      <c r="J83" s="141"/>
      <c r="K83" s="141"/>
      <c r="L83" s="141"/>
      <c r="M83" s="141"/>
      <c r="N83" s="142"/>
      <c r="O83" s="143"/>
      <c r="P83" s="71"/>
      <c r="Q83" s="71"/>
      <c r="R83" s="71"/>
      <c r="S83" s="71"/>
    </row>
    <row r="84" spans="1:19" s="26" customFormat="1" x14ac:dyDescent="0.25">
      <c r="A84" s="50"/>
      <c r="B84" s="136"/>
      <c r="C84" s="146"/>
      <c r="D84" s="146"/>
      <c r="E84" s="142"/>
      <c r="F84" s="152"/>
      <c r="G84" s="142"/>
      <c r="H84" s="143"/>
      <c r="I84" s="146"/>
      <c r="J84" s="146"/>
      <c r="K84" s="146"/>
      <c r="L84" s="146"/>
      <c r="M84" s="146"/>
      <c r="N84" s="146"/>
      <c r="O84" s="146"/>
      <c r="P84" s="55"/>
      <c r="Q84" s="55"/>
      <c r="R84" s="55"/>
      <c r="S84" s="55"/>
    </row>
    <row r="85" spans="1:19" s="26" customFormat="1" x14ac:dyDescent="0.25">
      <c r="A85" s="50"/>
      <c r="B85" s="136"/>
      <c r="C85" s="146"/>
      <c r="D85" s="146"/>
      <c r="E85" s="142"/>
      <c r="F85" s="152"/>
      <c r="G85" s="142"/>
      <c r="H85" s="143"/>
      <c r="I85" s="146"/>
      <c r="J85" s="146"/>
      <c r="K85" s="146"/>
      <c r="L85" s="146"/>
      <c r="M85" s="146"/>
      <c r="N85" s="146"/>
      <c r="O85" s="146"/>
      <c r="P85" s="55"/>
      <c r="Q85" s="55"/>
      <c r="R85" s="55"/>
      <c r="S85" s="55"/>
    </row>
    <row r="86" spans="1:19" s="26" customFormat="1" x14ac:dyDescent="0.25">
      <c r="A86" s="50"/>
      <c r="B86" s="136"/>
      <c r="C86" s="146"/>
      <c r="D86" s="146"/>
      <c r="E86" s="142"/>
      <c r="F86" s="152"/>
      <c r="G86" s="142"/>
      <c r="H86" s="143"/>
      <c r="I86" s="146"/>
      <c r="J86" s="146"/>
      <c r="K86" s="146"/>
      <c r="L86" s="146"/>
      <c r="M86" s="146"/>
      <c r="N86" s="146"/>
      <c r="O86" s="146"/>
      <c r="P86" s="55"/>
      <c r="Q86" s="55"/>
      <c r="R86" s="55"/>
      <c r="S86" s="55"/>
    </row>
    <row r="87" spans="1:19" s="26" customFormat="1" x14ac:dyDescent="0.25">
      <c r="A87" s="50"/>
      <c r="B87" s="136"/>
      <c r="C87" s="146"/>
      <c r="D87" s="146"/>
      <c r="E87" s="142"/>
      <c r="F87" s="152"/>
      <c r="G87" s="142"/>
      <c r="H87" s="143"/>
      <c r="I87" s="146"/>
      <c r="J87" s="146"/>
      <c r="K87" s="146"/>
      <c r="L87" s="146"/>
      <c r="M87" s="146"/>
      <c r="N87" s="146"/>
      <c r="O87" s="146"/>
      <c r="P87" s="55"/>
      <c r="Q87" s="55"/>
      <c r="R87" s="55"/>
      <c r="S87" s="55"/>
    </row>
    <row r="88" spans="1:19" s="26" customFormat="1" x14ac:dyDescent="0.25">
      <c r="A88" s="50"/>
      <c r="B88" s="136"/>
      <c r="C88" s="146"/>
      <c r="D88" s="146"/>
      <c r="E88" s="142"/>
      <c r="F88" s="152"/>
      <c r="G88" s="142"/>
      <c r="H88" s="143"/>
      <c r="I88" s="146"/>
      <c r="J88" s="146"/>
      <c r="K88" s="146"/>
      <c r="L88" s="146"/>
      <c r="M88" s="146"/>
      <c r="N88" s="146"/>
      <c r="O88" s="146"/>
      <c r="P88" s="55"/>
      <c r="Q88" s="55"/>
      <c r="R88" s="55"/>
      <c r="S88" s="55"/>
    </row>
    <row r="89" spans="1:19" s="26" customFormat="1" x14ac:dyDescent="0.25">
      <c r="A89" s="50"/>
      <c r="B89" s="54"/>
      <c r="C89" s="137"/>
      <c r="D89" s="137"/>
      <c r="E89" s="138"/>
      <c r="F89" s="64"/>
      <c r="G89" s="138"/>
      <c r="H89" s="139"/>
      <c r="I89" s="137"/>
      <c r="J89" s="137"/>
      <c r="K89" s="137"/>
      <c r="L89" s="137"/>
      <c r="M89" s="137"/>
      <c r="N89" s="137"/>
      <c r="O89" s="55"/>
      <c r="P89" s="55"/>
      <c r="Q89" s="55"/>
      <c r="R89" s="55"/>
      <c r="S89" s="55"/>
    </row>
    <row r="90" spans="1:19" s="26" customFormat="1" x14ac:dyDescent="0.25">
      <c r="A90" s="50"/>
      <c r="B90" s="54"/>
      <c r="C90" s="51"/>
      <c r="D90" s="51"/>
      <c r="E90" s="56"/>
      <c r="F90" s="64"/>
      <c r="G90" s="56"/>
      <c r="H90" s="69"/>
      <c r="I90" s="51"/>
      <c r="J90" s="51"/>
      <c r="K90" s="51"/>
      <c r="L90" s="51"/>
      <c r="M90" s="51"/>
      <c r="N90" s="51"/>
      <c r="O90" s="55"/>
      <c r="P90" s="55"/>
      <c r="Q90" s="55"/>
      <c r="R90" s="55"/>
      <c r="S90" s="55"/>
    </row>
    <row r="91" spans="1:19" s="88" customFormat="1" x14ac:dyDescent="0.25">
      <c r="A91" s="82"/>
      <c r="B91" s="83"/>
      <c r="C91" s="83"/>
      <c r="D91" s="47"/>
      <c r="E91" s="78"/>
      <c r="F91" s="66"/>
      <c r="G91" s="66"/>
      <c r="H91" s="92"/>
      <c r="I91" s="84"/>
      <c r="J91" s="85"/>
      <c r="K91" s="85"/>
      <c r="L91" s="85"/>
      <c r="M91" s="86"/>
      <c r="N91" s="99"/>
    </row>
    <row r="92" spans="1:19" s="26" customFormat="1" x14ac:dyDescent="0.25">
      <c r="A92" s="49"/>
      <c r="B92" s="24"/>
      <c r="C92" s="25"/>
      <c r="D92" s="25"/>
      <c r="E92" s="62"/>
      <c r="F92" s="65"/>
      <c r="G92" s="57"/>
      <c r="H92" s="92"/>
      <c r="I92" s="25"/>
      <c r="J92" s="25"/>
      <c r="K92" s="25"/>
      <c r="L92" s="25"/>
      <c r="M92" s="25"/>
      <c r="N92" s="25"/>
    </row>
    <row r="93" spans="1:19" s="26" customFormat="1" x14ac:dyDescent="0.25">
      <c r="A93" s="49"/>
      <c r="B93" s="24"/>
      <c r="C93" s="25"/>
      <c r="D93" s="25"/>
      <c r="E93" s="62"/>
      <c r="F93" s="65"/>
      <c r="G93" s="57"/>
      <c r="H93" s="92"/>
      <c r="I93" s="25"/>
      <c r="J93" s="25"/>
      <c r="K93" s="25"/>
      <c r="L93" s="25"/>
      <c r="M93" s="25"/>
      <c r="N93" s="25"/>
    </row>
    <row r="94" spans="1:19" s="26" customFormat="1" x14ac:dyDescent="0.25">
      <c r="A94" s="49"/>
      <c r="B94" s="24"/>
      <c r="C94" s="25"/>
      <c r="D94" s="25"/>
      <c r="E94" s="62"/>
      <c r="F94" s="65"/>
      <c r="G94" s="57"/>
      <c r="H94" s="92"/>
      <c r="I94" s="25"/>
      <c r="J94" s="25"/>
      <c r="K94" s="25"/>
      <c r="L94" s="25"/>
      <c r="M94" s="25"/>
      <c r="N94" s="25"/>
    </row>
    <row r="95" spans="1:19" s="26" customFormat="1" x14ac:dyDescent="0.25">
      <c r="A95" s="49"/>
      <c r="B95" s="24"/>
      <c r="C95" s="25"/>
      <c r="D95" s="25"/>
      <c r="E95" s="62"/>
      <c r="F95" s="65"/>
      <c r="G95" s="57"/>
      <c r="H95" s="92"/>
      <c r="I95" s="25"/>
      <c r="J95" s="25"/>
      <c r="K95" s="25"/>
      <c r="L95" s="25"/>
      <c r="M95" s="25"/>
      <c r="N95" s="25"/>
    </row>
    <row r="96" spans="1:19" s="26" customFormat="1" x14ac:dyDescent="0.25">
      <c r="A96" s="49"/>
      <c r="B96" s="24"/>
      <c r="C96" s="25"/>
      <c r="D96" s="25"/>
      <c r="E96" s="62"/>
      <c r="F96" s="65"/>
      <c r="G96" s="57"/>
      <c r="H96" s="92"/>
      <c r="I96" s="25"/>
      <c r="J96" s="25"/>
      <c r="K96" s="25"/>
      <c r="L96" s="25"/>
      <c r="M96" s="25"/>
      <c r="N96" s="25"/>
    </row>
    <row r="97" spans="1:15" s="26" customFormat="1" x14ac:dyDescent="0.25">
      <c r="A97" s="49"/>
      <c r="B97" s="24"/>
      <c r="C97" s="25"/>
      <c r="D97" s="25"/>
      <c r="E97" s="62"/>
      <c r="F97" s="65"/>
      <c r="G97" s="57"/>
      <c r="H97" s="92"/>
      <c r="I97" s="25"/>
      <c r="J97" s="25"/>
      <c r="K97" s="25"/>
      <c r="L97" s="25"/>
      <c r="M97" s="25"/>
      <c r="N97" s="25"/>
    </row>
    <row r="98" spans="1:15" s="26" customFormat="1" x14ac:dyDescent="0.25">
      <c r="A98" s="49"/>
      <c r="B98" s="24"/>
      <c r="C98" s="25"/>
      <c r="D98" s="25"/>
      <c r="E98" s="62"/>
      <c r="F98" s="65"/>
      <c r="G98" s="57"/>
      <c r="H98" s="92"/>
      <c r="I98" s="25"/>
      <c r="J98" s="25"/>
      <c r="K98" s="25"/>
      <c r="L98" s="25"/>
      <c r="M98" s="25"/>
      <c r="N98" s="25"/>
    </row>
    <row r="99" spans="1:15" s="26" customFormat="1" x14ac:dyDescent="0.25">
      <c r="A99" s="49"/>
      <c r="B99" s="24"/>
      <c r="C99" s="25"/>
      <c r="D99" s="25"/>
      <c r="E99" s="62"/>
      <c r="F99" s="65"/>
      <c r="G99" s="57"/>
      <c r="H99" s="92"/>
      <c r="I99" s="25"/>
      <c r="J99" s="25"/>
      <c r="K99" s="25"/>
      <c r="L99" s="25"/>
      <c r="M99" s="25"/>
      <c r="N99" s="25"/>
    </row>
    <row r="100" spans="1:15" s="53" customFormat="1" x14ac:dyDescent="0.25">
      <c r="A100" s="50"/>
      <c r="B100" s="54"/>
      <c r="C100" s="51"/>
      <c r="D100" s="51"/>
      <c r="E100" s="63"/>
      <c r="F100" s="64"/>
      <c r="G100" s="57"/>
      <c r="H100" s="92"/>
      <c r="I100" s="52"/>
      <c r="J100" s="52"/>
      <c r="K100" s="52"/>
      <c r="L100" s="52"/>
      <c r="M100" s="52"/>
      <c r="N100" s="52"/>
    </row>
    <row r="101" spans="1:15" s="53" customFormat="1" x14ac:dyDescent="0.25">
      <c r="A101" s="50"/>
      <c r="B101" s="54"/>
      <c r="C101" s="51"/>
      <c r="D101" s="51"/>
      <c r="E101" s="63"/>
      <c r="F101" s="64"/>
      <c r="G101" s="80"/>
      <c r="H101" s="92"/>
      <c r="I101" s="52"/>
      <c r="J101" s="52"/>
      <c r="K101" s="52"/>
      <c r="L101" s="52"/>
      <c r="M101" s="52"/>
      <c r="N101" s="52"/>
    </row>
    <row r="102" spans="1:15" s="89" customFormat="1" x14ac:dyDescent="0.25">
      <c r="A102" s="82"/>
      <c r="B102" s="83"/>
      <c r="C102" s="83"/>
      <c r="D102" s="47"/>
      <c r="E102" s="78"/>
      <c r="F102" s="66"/>
      <c r="G102" s="66"/>
      <c r="H102" s="106"/>
      <c r="I102" s="84"/>
      <c r="J102" s="85"/>
      <c r="K102" s="85"/>
      <c r="L102" s="85"/>
      <c r="M102" s="86"/>
      <c r="N102" s="93"/>
    </row>
    <row r="103" spans="1:15" s="26" customFormat="1" x14ac:dyDescent="0.25">
      <c r="A103" s="44"/>
      <c r="B103" s="91"/>
      <c r="C103" s="91"/>
      <c r="D103" s="23"/>
      <c r="E103" s="67"/>
      <c r="F103" s="58"/>
      <c r="G103" s="41"/>
      <c r="H103" s="92"/>
      <c r="I103" s="67"/>
      <c r="J103" s="94"/>
      <c r="K103" s="94"/>
      <c r="L103" s="94"/>
      <c r="M103" s="95"/>
      <c r="N103" s="96"/>
      <c r="O103" s="97"/>
    </row>
    <row r="104" spans="1:15" s="26" customFormat="1" x14ac:dyDescent="0.25">
      <c r="A104" s="44"/>
      <c r="B104" s="91"/>
      <c r="C104" s="91"/>
      <c r="D104" s="23"/>
      <c r="E104" s="67"/>
      <c r="F104" s="58"/>
      <c r="G104" s="41"/>
      <c r="H104" s="92"/>
      <c r="I104" s="67"/>
      <c r="J104" s="94"/>
      <c r="K104" s="94"/>
      <c r="L104" s="94"/>
      <c r="M104" s="95"/>
      <c r="N104" s="96"/>
      <c r="O104" s="97"/>
    </row>
    <row r="105" spans="1:15" s="26" customFormat="1" x14ac:dyDescent="0.25">
      <c r="A105" s="44"/>
      <c r="B105" s="91"/>
      <c r="C105" s="91"/>
      <c r="D105" s="23"/>
      <c r="E105" s="67"/>
      <c r="F105" s="58"/>
      <c r="G105" s="41"/>
      <c r="H105" s="92"/>
      <c r="I105" s="67"/>
      <c r="J105" s="94"/>
      <c r="K105" s="94"/>
      <c r="L105" s="94"/>
      <c r="M105" s="95"/>
      <c r="N105" s="96"/>
      <c r="O105" s="97"/>
    </row>
    <row r="106" spans="1:15" s="26" customFormat="1" x14ac:dyDescent="0.25">
      <c r="A106" s="44"/>
      <c r="B106" s="91"/>
      <c r="C106" s="91"/>
      <c r="D106" s="23"/>
      <c r="E106" s="67"/>
      <c r="F106" s="58"/>
      <c r="G106" s="41"/>
      <c r="H106" s="92"/>
      <c r="I106" s="67"/>
      <c r="J106" s="94"/>
      <c r="K106" s="94"/>
      <c r="L106" s="94"/>
      <c r="M106" s="95"/>
      <c r="N106" s="96"/>
      <c r="O106" s="97"/>
    </row>
    <row r="107" spans="1:15" s="26" customFormat="1" ht="27.95" customHeight="1" x14ac:dyDescent="0.25">
      <c r="A107" s="44"/>
      <c r="B107" s="91"/>
      <c r="C107" s="91"/>
      <c r="D107" s="23"/>
      <c r="E107" s="67"/>
      <c r="F107" s="58"/>
      <c r="G107" s="41"/>
      <c r="H107" s="92"/>
      <c r="I107" s="67"/>
      <c r="J107" s="94"/>
      <c r="K107" s="94"/>
      <c r="L107" s="94"/>
      <c r="M107" s="98"/>
      <c r="N107" s="98"/>
      <c r="O107" s="97"/>
    </row>
    <row r="108" spans="1:15" s="26" customFormat="1" x14ac:dyDescent="0.25">
      <c r="A108" s="44"/>
      <c r="B108" s="91"/>
      <c r="C108" s="91"/>
      <c r="D108" s="23"/>
      <c r="E108" s="67"/>
      <c r="F108" s="58"/>
      <c r="G108" s="41"/>
      <c r="H108" s="92"/>
      <c r="I108" s="67"/>
      <c r="J108" s="94"/>
      <c r="K108" s="94"/>
      <c r="L108" s="94"/>
      <c r="M108" s="98"/>
      <c r="N108" s="98"/>
      <c r="O108" s="97"/>
    </row>
    <row r="109" spans="1:15" s="89" customFormat="1" x14ac:dyDescent="0.25">
      <c r="A109" s="82"/>
      <c r="B109" s="83"/>
      <c r="C109" s="83"/>
      <c r="D109" s="47"/>
      <c r="E109" s="78"/>
      <c r="F109" s="66"/>
      <c r="G109" s="66"/>
      <c r="H109" s="106"/>
      <c r="I109" s="84"/>
      <c r="J109" s="85"/>
      <c r="K109" s="85"/>
      <c r="L109" s="85"/>
      <c r="M109" s="86"/>
      <c r="N109" s="99"/>
    </row>
    <row r="110" spans="1:15" s="26" customFormat="1" x14ac:dyDescent="0.25">
      <c r="A110" s="44"/>
      <c r="B110" s="24"/>
      <c r="C110" s="24"/>
      <c r="D110" s="23"/>
      <c r="E110" s="67"/>
      <c r="F110" s="58"/>
      <c r="G110" s="57"/>
      <c r="H110" s="92"/>
      <c r="I110" s="67"/>
      <c r="J110" s="100"/>
      <c r="K110" s="98"/>
      <c r="L110" s="98"/>
      <c r="M110" s="98"/>
      <c r="N110" s="98"/>
      <c r="O110" s="97"/>
    </row>
    <row r="111" spans="1:15" s="26" customFormat="1" x14ac:dyDescent="0.25">
      <c r="A111" s="44"/>
      <c r="B111" s="24"/>
      <c r="C111" s="24"/>
      <c r="D111" s="23"/>
      <c r="E111" s="67"/>
      <c r="F111" s="58"/>
      <c r="G111" s="57"/>
      <c r="H111" s="92"/>
      <c r="I111" s="67"/>
      <c r="J111" s="100"/>
      <c r="K111" s="98"/>
      <c r="L111" s="98"/>
      <c r="M111" s="98"/>
      <c r="N111" s="98"/>
      <c r="O111" s="97"/>
    </row>
    <row r="112" spans="1:15" s="26" customFormat="1" x14ac:dyDescent="0.25">
      <c r="A112" s="44"/>
      <c r="B112" s="24"/>
      <c r="C112" s="24"/>
      <c r="D112" s="23"/>
      <c r="E112" s="67"/>
      <c r="F112" s="58"/>
      <c r="G112" s="57"/>
      <c r="H112" s="92"/>
      <c r="I112" s="67"/>
      <c r="J112" s="100"/>
      <c r="K112" s="98"/>
      <c r="L112" s="98"/>
      <c r="M112" s="98"/>
      <c r="N112" s="98"/>
      <c r="O112" s="97"/>
    </row>
    <row r="113" spans="1:15" s="26" customFormat="1" x14ac:dyDescent="0.25">
      <c r="A113" s="44"/>
      <c r="B113" s="24"/>
      <c r="C113" s="24"/>
      <c r="D113" s="23"/>
      <c r="E113" s="67"/>
      <c r="F113" s="58"/>
      <c r="G113" s="57"/>
      <c r="H113" s="92"/>
      <c r="I113" s="70"/>
      <c r="J113" s="98"/>
      <c r="K113" s="94"/>
      <c r="L113" s="94"/>
      <c r="M113" s="98"/>
      <c r="N113" s="98"/>
      <c r="O113" s="97"/>
    </row>
    <row r="114" spans="1:15" s="26" customFormat="1" x14ac:dyDescent="0.25">
      <c r="A114" s="44"/>
      <c r="B114" s="98"/>
      <c r="C114" s="98"/>
      <c r="D114" s="23"/>
      <c r="E114" s="70"/>
      <c r="F114" s="58"/>
      <c r="G114" s="57"/>
      <c r="H114" s="92"/>
      <c r="I114" s="70"/>
      <c r="J114" s="94"/>
      <c r="K114" s="94"/>
      <c r="L114" s="94"/>
      <c r="M114" s="98"/>
      <c r="N114" s="98"/>
      <c r="O114" s="97"/>
    </row>
    <row r="115" spans="1:15" x14ac:dyDescent="0.25">
      <c r="A115" s="82"/>
      <c r="B115" s="83"/>
      <c r="C115" s="83"/>
      <c r="D115" s="47"/>
      <c r="E115" s="78"/>
      <c r="F115" s="66"/>
      <c r="G115" s="66"/>
      <c r="H115" s="106"/>
      <c r="I115" s="84"/>
      <c r="J115" s="85"/>
      <c r="K115" s="85"/>
      <c r="L115" s="85"/>
      <c r="M115" s="86"/>
      <c r="N115" s="87"/>
    </row>
    <row r="116" spans="1:15" x14ac:dyDescent="0.25">
      <c r="A116" s="44"/>
      <c r="B116" s="91"/>
      <c r="C116" s="91"/>
      <c r="D116" s="23"/>
      <c r="E116" s="45"/>
      <c r="F116" s="58"/>
      <c r="G116" s="41"/>
      <c r="H116" s="92"/>
      <c r="I116" s="101"/>
      <c r="J116" s="94"/>
      <c r="K116" s="94"/>
      <c r="L116" s="94"/>
      <c r="M116" s="95"/>
      <c r="N116" s="96"/>
    </row>
    <row r="117" spans="1:15" x14ac:dyDescent="0.25">
      <c r="A117" s="44"/>
      <c r="B117" s="91"/>
      <c r="C117" s="91"/>
      <c r="D117" s="23"/>
      <c r="E117" s="45"/>
      <c r="F117" s="58"/>
      <c r="G117" s="41"/>
      <c r="H117" s="92"/>
      <c r="I117" s="101"/>
      <c r="J117" s="94"/>
      <c r="K117" s="94"/>
      <c r="L117" s="94"/>
      <c r="M117" s="95"/>
      <c r="N117" s="96"/>
    </row>
    <row r="118" spans="1:15" x14ac:dyDescent="0.25">
      <c r="A118" s="44"/>
      <c r="B118" s="91"/>
      <c r="C118" s="91"/>
      <c r="D118" s="23"/>
      <c r="E118" s="45"/>
      <c r="F118" s="58"/>
      <c r="G118" s="41"/>
      <c r="H118" s="92"/>
      <c r="I118" s="101"/>
      <c r="J118" s="94"/>
      <c r="K118" s="94"/>
      <c r="L118" s="94"/>
      <c r="M118" s="95"/>
      <c r="N118" s="96"/>
    </row>
    <row r="119" spans="1:15" x14ac:dyDescent="0.25">
      <c r="A119" s="44"/>
      <c r="B119" s="91"/>
      <c r="C119" s="91"/>
      <c r="D119" s="23"/>
      <c r="E119" s="45"/>
      <c r="F119" s="58"/>
      <c r="G119" s="41"/>
      <c r="H119" s="92"/>
      <c r="I119" s="25"/>
      <c r="J119" s="25"/>
      <c r="K119" s="25"/>
      <c r="L119" s="25"/>
      <c r="M119" s="25"/>
      <c r="N119" s="25"/>
    </row>
    <row r="120" spans="1:15" x14ac:dyDescent="0.25">
      <c r="A120" s="44"/>
      <c r="B120" s="91"/>
      <c r="C120" s="91"/>
      <c r="D120" s="23"/>
      <c r="E120" s="45"/>
      <c r="F120" s="58"/>
      <c r="G120" s="41"/>
      <c r="H120" s="92"/>
      <c r="I120" s="25"/>
      <c r="J120" s="25"/>
      <c r="K120" s="25"/>
      <c r="L120" s="25"/>
      <c r="M120" s="25"/>
      <c r="N120" s="25"/>
    </row>
    <row r="121" spans="1:15" x14ac:dyDescent="0.25">
      <c r="A121" s="49"/>
      <c r="B121" s="91"/>
      <c r="C121" s="91"/>
      <c r="D121" s="23"/>
      <c r="E121" s="45"/>
      <c r="F121" s="58"/>
      <c r="G121" s="41"/>
      <c r="H121" s="92"/>
      <c r="I121" s="25"/>
      <c r="J121" s="25"/>
      <c r="K121" s="25"/>
      <c r="L121" s="25"/>
      <c r="M121" s="25"/>
      <c r="N121" s="25"/>
    </row>
    <row r="122" spans="1:15" x14ac:dyDescent="0.25">
      <c r="A122" s="49"/>
      <c r="B122" s="91"/>
      <c r="C122" s="91"/>
      <c r="D122" s="23"/>
      <c r="E122" s="45"/>
      <c r="F122" s="58"/>
      <c r="G122" s="41"/>
      <c r="H122" s="92"/>
      <c r="I122" s="25"/>
      <c r="J122" s="25"/>
      <c r="K122" s="25"/>
      <c r="L122" s="25"/>
      <c r="M122" s="25"/>
      <c r="N122" s="25"/>
    </row>
    <row r="123" spans="1:15" x14ac:dyDescent="0.25">
      <c r="A123" s="49"/>
      <c r="B123" s="91"/>
      <c r="C123" s="91"/>
      <c r="D123" s="23"/>
      <c r="E123" s="45"/>
      <c r="F123" s="58"/>
      <c r="G123" s="41"/>
      <c r="H123" s="92"/>
      <c r="I123" s="25"/>
      <c r="J123" s="25"/>
      <c r="K123" s="25"/>
      <c r="L123" s="25"/>
      <c r="M123" s="25"/>
      <c r="N123" s="25"/>
    </row>
    <row r="124" spans="1:15" x14ac:dyDescent="0.25">
      <c r="A124" s="82"/>
      <c r="B124" s="83"/>
      <c r="C124" s="83"/>
      <c r="D124" s="47"/>
      <c r="E124" s="78"/>
      <c r="F124" s="66"/>
      <c r="G124" s="66"/>
      <c r="H124" s="92"/>
      <c r="I124" s="84"/>
      <c r="J124" s="85"/>
      <c r="K124" s="85"/>
      <c r="L124" s="85"/>
      <c r="M124" s="86"/>
      <c r="N124" s="87"/>
    </row>
    <row r="125" spans="1:15" x14ac:dyDescent="0.25">
      <c r="A125" s="44"/>
      <c r="B125" s="91"/>
      <c r="C125" s="91"/>
      <c r="D125" s="23"/>
      <c r="E125" s="45"/>
      <c r="F125" s="58"/>
      <c r="G125" s="41"/>
      <c r="H125" s="23"/>
      <c r="I125" s="101"/>
      <c r="J125" s="94"/>
      <c r="K125" s="94"/>
      <c r="L125" s="94"/>
      <c r="M125" s="95"/>
      <c r="N125" s="96"/>
    </row>
    <row r="126" spans="1:15" s="88" customFormat="1" x14ac:dyDescent="0.25">
      <c r="A126" s="82"/>
      <c r="B126" s="83"/>
      <c r="C126" s="83"/>
      <c r="D126" s="47"/>
      <c r="E126" s="78"/>
      <c r="F126" s="66"/>
      <c r="G126" s="66"/>
      <c r="H126" s="92"/>
      <c r="I126" s="84"/>
      <c r="J126" s="85"/>
      <c r="K126" s="85"/>
      <c r="L126" s="85"/>
      <c r="M126" s="86"/>
      <c r="N126" s="87"/>
    </row>
    <row r="127" spans="1:15" s="26" customFormat="1" x14ac:dyDescent="0.25">
      <c r="A127" s="44"/>
      <c r="B127" s="91"/>
      <c r="C127" s="91"/>
      <c r="D127" s="23"/>
      <c r="E127" s="45"/>
      <c r="F127" s="58"/>
      <c r="G127" s="41"/>
      <c r="H127" s="23"/>
      <c r="I127" s="101"/>
      <c r="J127" s="94"/>
      <c r="K127" s="94"/>
      <c r="L127" s="94"/>
      <c r="M127" s="95"/>
      <c r="N127" s="96"/>
      <c r="O127" s="97"/>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zoomScale="115" zoomScaleNormal="115" workbookViewId="0">
      <selection activeCell="A6" sqref="A6"/>
    </sheetView>
  </sheetViews>
  <sheetFormatPr defaultColWidth="10.85546875" defaultRowHeight="12.75" x14ac:dyDescent="0.25"/>
  <cols>
    <col min="1" max="1" width="16.42578125" style="122" customWidth="1"/>
    <col min="2" max="3" width="15.42578125" style="122" customWidth="1"/>
    <col min="4" max="4" width="16.85546875" style="122" customWidth="1"/>
    <col min="5" max="5" width="17" style="122" customWidth="1"/>
    <col min="6" max="7" width="22.42578125" style="122" customWidth="1"/>
    <col min="8" max="8" width="16.28515625" style="122" customWidth="1"/>
    <col min="9" max="9" width="15.42578125" style="122" customWidth="1"/>
    <col min="10" max="10" width="23" style="122" customWidth="1"/>
    <col min="11" max="12" width="10.85546875" style="107"/>
    <col min="13" max="13" width="14" style="107" customWidth="1"/>
    <col min="14" max="16384" width="10.85546875" style="107"/>
  </cols>
  <sheetData>
    <row r="1" spans="1:13" ht="38.25" x14ac:dyDescent="0.25">
      <c r="A1" s="234" t="s">
        <v>2</v>
      </c>
      <c r="B1" s="235" t="s">
        <v>8</v>
      </c>
      <c r="C1" s="235" t="s">
        <v>245</v>
      </c>
      <c r="D1" s="235" t="s">
        <v>34</v>
      </c>
      <c r="E1" s="236" t="s">
        <v>35</v>
      </c>
      <c r="F1" s="236" t="s">
        <v>88</v>
      </c>
      <c r="G1" s="237" t="s">
        <v>90</v>
      </c>
      <c r="H1" s="235" t="s">
        <v>206</v>
      </c>
      <c r="I1" s="238" t="s">
        <v>36</v>
      </c>
      <c r="J1" s="239" t="s">
        <v>75</v>
      </c>
      <c r="L1" s="164" t="s">
        <v>67</v>
      </c>
      <c r="M1" s="223"/>
    </row>
    <row r="2" spans="1:13" ht="15" x14ac:dyDescent="0.25">
      <c r="A2" s="121" t="s">
        <v>42</v>
      </c>
      <c r="B2" s="121" t="s">
        <v>14</v>
      </c>
      <c r="C2" s="240">
        <f>Lydia!G4</f>
        <v>-100</v>
      </c>
      <c r="D2" s="241">
        <f>'Personal Recieved'!D6+'Balance UGX'!M2</f>
        <v>1807400</v>
      </c>
      <c r="E2" s="241">
        <f>GETPIVOTDATA("Sum of Spent  in national currency (UGX)",'Personal Costs'!$A$3,"Name","Lydia")</f>
        <v>1766400</v>
      </c>
      <c r="F2" s="241"/>
      <c r="G2" s="240"/>
      <c r="H2" s="242">
        <f>Lydia!G78</f>
        <v>40900</v>
      </c>
      <c r="I2" s="243">
        <f>C2+D2-E2+F2-G2</f>
        <v>40900</v>
      </c>
      <c r="J2" s="244">
        <f t="shared" ref="J2:J4" si="0">H2-I2</f>
        <v>0</v>
      </c>
      <c r="K2" s="107" t="s">
        <v>15</v>
      </c>
      <c r="L2" s="121" t="s">
        <v>42</v>
      </c>
      <c r="M2" s="165">
        <f>GETPIVOTDATA("Spent  in national currency (UGX)",'Airtime summary'!$A$12,"Name","Lydia")</f>
        <v>120000</v>
      </c>
    </row>
    <row r="3" spans="1:13" ht="15" x14ac:dyDescent="0.25">
      <c r="A3" s="121"/>
      <c r="B3" s="203"/>
      <c r="C3" s="240"/>
      <c r="D3" s="241"/>
      <c r="E3" s="241"/>
      <c r="F3" s="241"/>
      <c r="G3" s="240"/>
      <c r="H3" s="242"/>
      <c r="I3" s="243"/>
      <c r="J3" s="244">
        <f t="shared" si="0"/>
        <v>0</v>
      </c>
      <c r="L3" s="121"/>
      <c r="M3" s="165"/>
    </row>
    <row r="4" spans="1:13" ht="15" x14ac:dyDescent="0.25">
      <c r="A4" s="121" t="s">
        <v>66</v>
      </c>
      <c r="B4" s="203"/>
      <c r="C4" s="240">
        <f>'Airtime summary'!G4</f>
        <v>0</v>
      </c>
      <c r="D4" s="241">
        <v>0</v>
      </c>
      <c r="E4" s="241">
        <v>0</v>
      </c>
      <c r="F4" s="241"/>
      <c r="G4" s="240"/>
      <c r="H4" s="242">
        <f>'Airtime summary'!G9</f>
        <v>0</v>
      </c>
      <c r="I4" s="243">
        <f>'Airtime summary'!G9</f>
        <v>0</v>
      </c>
      <c r="J4" s="244">
        <f t="shared" si="0"/>
        <v>0</v>
      </c>
      <c r="L4" s="224"/>
      <c r="M4" s="223"/>
    </row>
    <row r="5" spans="1:13" s="108" customFormat="1" ht="15" x14ac:dyDescent="0.25">
      <c r="A5" s="245"/>
      <c r="B5" s="246"/>
      <c r="C5" s="247"/>
      <c r="D5" s="247"/>
      <c r="E5" s="248"/>
      <c r="F5" s="328" t="s">
        <v>89</v>
      </c>
      <c r="G5" s="329" t="s">
        <v>74</v>
      </c>
      <c r="H5" s="247"/>
      <c r="I5" s="249">
        <f>'Airtime summary'!G9</f>
        <v>0</v>
      </c>
      <c r="J5" s="244"/>
      <c r="L5"/>
      <c r="M5" s="292">
        <f>SUM(M2:M3)</f>
        <v>120000</v>
      </c>
    </row>
    <row r="6" spans="1:13" x14ac:dyDescent="0.2">
      <c r="A6" s="250" t="s">
        <v>76</v>
      </c>
      <c r="B6" s="251"/>
      <c r="C6" s="252">
        <f>SUM(C2:C5)</f>
        <v>-100</v>
      </c>
      <c r="D6" s="252">
        <f>SUM(D2:D5)</f>
        <v>1807400</v>
      </c>
      <c r="E6" s="252">
        <f>SUM(E2:E5)</f>
        <v>1766400</v>
      </c>
      <c r="F6" s="251"/>
      <c r="G6" s="253"/>
      <c r="H6" s="254">
        <f>SUM(H2:H5)</f>
        <v>40900</v>
      </c>
      <c r="I6" s="255">
        <f>SUM(I2:I5)</f>
        <v>40900</v>
      </c>
      <c r="J6" s="256">
        <f>H6-I6</f>
        <v>0</v>
      </c>
    </row>
    <row r="7" spans="1:13" x14ac:dyDescent="0.2">
      <c r="A7" s="257"/>
      <c r="B7" s="258"/>
      <c r="C7" s="259"/>
      <c r="D7" s="260"/>
      <c r="E7" s="260"/>
      <c r="F7" s="260"/>
      <c r="G7" s="260"/>
      <c r="H7" s="259"/>
      <c r="I7" s="261"/>
      <c r="J7" s="244"/>
    </row>
    <row r="8" spans="1:13" x14ac:dyDescent="0.2">
      <c r="A8" s="262" t="s">
        <v>77</v>
      </c>
      <c r="B8" s="263"/>
      <c r="C8" s="264">
        <f>'Bank reconciliation UGX'!D14</f>
        <v>6501299</v>
      </c>
      <c r="D8" s="306">
        <v>0</v>
      </c>
      <c r="E8" s="264">
        <f>GETPIVOTDATA("Sum of Spent  in national currency (UGX)",'Personal Costs'!$A$3,"Name","Bank UGX")</f>
        <v>4000</v>
      </c>
      <c r="F8" s="264"/>
      <c r="G8" s="264">
        <f>'Bank reconciliation UGX'!E15+'Bank reconciliation UGX'!E17</f>
        <v>6494000</v>
      </c>
      <c r="H8" s="264">
        <f>'Bank reconciliation UGX'!D19</f>
        <v>3299</v>
      </c>
      <c r="I8" s="265">
        <f>C8+D8-E8+F8-G8</f>
        <v>3299</v>
      </c>
      <c r="J8" s="244">
        <f>H8-I8</f>
        <v>0</v>
      </c>
    </row>
    <row r="9" spans="1:13" x14ac:dyDescent="0.2">
      <c r="A9" s="262" t="s">
        <v>96</v>
      </c>
      <c r="B9" s="263"/>
      <c r="C9" s="264">
        <f>'UGX-Operational Account'!D14</f>
        <v>561003</v>
      </c>
      <c r="D9" s="306">
        <v>0</v>
      </c>
      <c r="E9" s="264">
        <f>GETPIVOTDATA("Sum of Spent  in national currency (UGX)",'Personal Costs'!$A$3,"Name","UGX Opp")</f>
        <v>3481060</v>
      </c>
      <c r="F9" s="264">
        <f>'UGX-Operational Account'!D15+'UGX-Operational Account'!D18</f>
        <v>6494000</v>
      </c>
      <c r="G9" s="264">
        <f>'UGX-Operational Account'!E16+'UGX-Operational Account'!E19</f>
        <v>2973000</v>
      </c>
      <c r="H9" s="264">
        <f>'UGX-Operational Account'!D26</f>
        <v>600943</v>
      </c>
      <c r="I9" s="265">
        <f>C9+D9-E9+F9-G9</f>
        <v>600943</v>
      </c>
      <c r="J9" s="244">
        <f>H9-I9</f>
        <v>0</v>
      </c>
    </row>
    <row r="10" spans="1:13" x14ac:dyDescent="0.2">
      <c r="A10" s="266" t="s">
        <v>78</v>
      </c>
      <c r="B10" s="267"/>
      <c r="C10" s="267">
        <f t="shared" ref="C10:I10" si="1">SUM(C8:C9)</f>
        <v>7062302</v>
      </c>
      <c r="D10" s="267">
        <f t="shared" si="1"/>
        <v>0</v>
      </c>
      <c r="E10" s="456">
        <f t="shared" si="1"/>
        <v>3485060</v>
      </c>
      <c r="F10" s="267">
        <f t="shared" si="1"/>
        <v>6494000</v>
      </c>
      <c r="G10" s="267">
        <f t="shared" si="1"/>
        <v>9467000</v>
      </c>
      <c r="H10" s="267">
        <f t="shared" si="1"/>
        <v>604242</v>
      </c>
      <c r="I10" s="268">
        <f t="shared" si="1"/>
        <v>604242</v>
      </c>
      <c r="J10" s="269">
        <f>H10-I10</f>
        <v>0</v>
      </c>
    </row>
    <row r="11" spans="1:13" x14ac:dyDescent="0.2">
      <c r="A11" s="270" t="s">
        <v>79</v>
      </c>
      <c r="B11" s="271"/>
      <c r="C11" s="271"/>
      <c r="D11" s="336"/>
      <c r="E11" s="455"/>
      <c r="F11" s="271"/>
      <c r="G11" s="271"/>
      <c r="H11" s="271"/>
      <c r="I11" s="272"/>
      <c r="J11" s="273"/>
    </row>
    <row r="12" spans="1:13" ht="13.5" thickBot="1" x14ac:dyDescent="0.25">
      <c r="A12" s="274"/>
      <c r="B12" s="275"/>
      <c r="C12" s="275"/>
      <c r="D12" s="275"/>
      <c r="E12" s="275"/>
      <c r="F12" s="275"/>
      <c r="G12" s="275"/>
      <c r="H12" s="275"/>
      <c r="I12" s="276"/>
      <c r="J12" s="244"/>
    </row>
    <row r="13" spans="1:13" ht="13.5" thickBot="1" x14ac:dyDescent="0.25">
      <c r="A13" s="277" t="s">
        <v>80</v>
      </c>
      <c r="B13" s="278"/>
      <c r="C13" s="278"/>
      <c r="D13" s="278"/>
      <c r="E13" s="278">
        <f>E6+E10</f>
        <v>5251460</v>
      </c>
      <c r="F13" s="278"/>
      <c r="G13" s="278"/>
      <c r="H13" s="278"/>
      <c r="I13" s="279"/>
      <c r="J13" s="280"/>
    </row>
    <row r="14" spans="1:13" x14ac:dyDescent="0.2">
      <c r="A14" s="281"/>
      <c r="B14" s="282"/>
      <c r="C14" s="282"/>
      <c r="D14" s="282"/>
      <c r="E14" s="282"/>
      <c r="F14" s="282"/>
      <c r="G14" s="282">
        <f>G10-F15</f>
        <v>6494000</v>
      </c>
      <c r="H14" s="282"/>
      <c r="I14" s="283"/>
      <c r="J14" s="244"/>
    </row>
    <row r="15" spans="1:13" ht="15.75" x14ac:dyDescent="0.25">
      <c r="A15" s="284" t="s">
        <v>37</v>
      </c>
      <c r="B15" s="285"/>
      <c r="C15" s="286">
        <f>'UGX Cash Box April'!G3</f>
        <v>347686</v>
      </c>
      <c r="D15" s="287">
        <f>'Personal Recieved'!C10</f>
        <v>20600</v>
      </c>
      <c r="E15" s="287">
        <f>GETPIVOTDATA("Sum of spent in national currency (Ugx)",'Personal Recieved'!$A$4)</f>
        <v>1828000</v>
      </c>
      <c r="F15" s="287">
        <f>'UGX-Operational Account'!E19+'UGX-Operational Account'!E16</f>
        <v>2973000</v>
      </c>
      <c r="G15" s="287">
        <v>0</v>
      </c>
      <c r="H15" s="287">
        <f>'UGX Cash Box April'!G30</f>
        <v>1513286</v>
      </c>
      <c r="I15" s="288">
        <f>C15+D15-E15+F15</f>
        <v>1513286</v>
      </c>
      <c r="J15" s="244">
        <f t="shared" ref="J15" si="2">H15-I15</f>
        <v>0</v>
      </c>
      <c r="K15" s="294"/>
    </row>
    <row r="16" spans="1:13" ht="16.5" thickBot="1" x14ac:dyDescent="0.3">
      <c r="A16" s="289"/>
      <c r="B16" s="290"/>
      <c r="C16" s="290"/>
      <c r="D16" s="290"/>
      <c r="E16" s="290"/>
      <c r="F16" s="290"/>
      <c r="G16" s="290"/>
      <c r="H16" s="290"/>
      <c r="I16" s="290"/>
      <c r="J16" s="454"/>
      <c r="K16" s="295"/>
    </row>
    <row r="17" spans="1:11" ht="15.75" x14ac:dyDescent="0.25">
      <c r="A17" s="225"/>
      <c r="B17" s="226"/>
      <c r="C17" s="226"/>
      <c r="D17" s="636" t="s">
        <v>38</v>
      </c>
      <c r="E17" s="636"/>
      <c r="F17" s="226"/>
      <c r="G17" s="226"/>
      <c r="H17" s="226"/>
      <c r="I17" s="297"/>
      <c r="J17" s="298"/>
      <c r="K17" s="296"/>
    </row>
    <row r="18" spans="1:11" ht="47.25" x14ac:dyDescent="0.25">
      <c r="A18" s="228"/>
      <c r="B18" s="229"/>
      <c r="C18" s="229" t="s">
        <v>207</v>
      </c>
      <c r="D18" s="229" t="s">
        <v>68</v>
      </c>
      <c r="E18" s="229" t="s">
        <v>69</v>
      </c>
      <c r="F18" s="229"/>
      <c r="G18" s="229"/>
      <c r="H18" s="229" t="s">
        <v>208</v>
      </c>
      <c r="I18" s="229" t="s">
        <v>70</v>
      </c>
      <c r="J18" s="230" t="s">
        <v>71</v>
      </c>
    </row>
    <row r="19" spans="1:11" ht="32.25" thickBot="1" x14ac:dyDescent="0.3">
      <c r="A19" s="231" t="s">
        <v>72</v>
      </c>
      <c r="B19" s="232"/>
      <c r="C19" s="232">
        <f>C15+C10+C6</f>
        <v>7409888</v>
      </c>
      <c r="D19" s="232">
        <f>D8</f>
        <v>0</v>
      </c>
      <c r="E19" s="232">
        <f>E13</f>
        <v>5251460</v>
      </c>
      <c r="F19" s="232"/>
      <c r="G19" s="232"/>
      <c r="H19" s="232">
        <f>H15+H10+H6+G19</f>
        <v>2158428</v>
      </c>
      <c r="I19" s="232">
        <f>C19+D19-E19</f>
        <v>2158428</v>
      </c>
      <c r="J19" s="233">
        <f>H19-I19</f>
        <v>0</v>
      </c>
      <c r="K19" s="305"/>
    </row>
    <row r="23" spans="1:11" x14ac:dyDescent="0.25">
      <c r="G23" s="509"/>
    </row>
    <row r="180" spans="1:15" x14ac:dyDescent="0.25">
      <c r="A180" s="293"/>
      <c r="B180" s="293"/>
      <c r="C180" s="293"/>
      <c r="D180" s="293"/>
      <c r="E180" s="293"/>
      <c r="F180" s="293"/>
      <c r="G180" s="293"/>
      <c r="H180" s="293"/>
      <c r="I180" s="293"/>
      <c r="J180" s="293"/>
      <c r="K180" s="335"/>
      <c r="L180" s="335"/>
      <c r="M180" s="335"/>
      <c r="N180" s="335"/>
      <c r="O180" s="335"/>
    </row>
    <row r="181" spans="1:15" x14ac:dyDescent="0.25">
      <c r="A181" s="293"/>
      <c r="B181" s="293"/>
      <c r="C181" s="293"/>
      <c r="D181" s="293"/>
      <c r="E181" s="293"/>
      <c r="F181" s="293"/>
      <c r="G181" s="293"/>
      <c r="H181" s="293"/>
      <c r="I181" s="293"/>
      <c r="J181" s="293"/>
      <c r="K181" s="335"/>
      <c r="L181" s="335"/>
      <c r="M181" s="335"/>
      <c r="N181" s="335"/>
      <c r="O181" s="335"/>
    </row>
    <row r="182" spans="1:15" x14ac:dyDescent="0.25">
      <c r="A182" s="293"/>
      <c r="B182" s="293"/>
      <c r="C182" s="293"/>
      <c r="D182" s="293"/>
      <c r="E182" s="293"/>
      <c r="F182" s="293"/>
      <c r="G182" s="293"/>
      <c r="H182" s="293"/>
      <c r="I182" s="293"/>
      <c r="J182" s="293"/>
      <c r="K182" s="335"/>
      <c r="L182" s="335"/>
      <c r="M182" s="335"/>
      <c r="N182" s="335"/>
      <c r="O182" s="335"/>
    </row>
    <row r="183" spans="1:15" x14ac:dyDescent="0.25">
      <c r="A183" s="293"/>
      <c r="B183" s="293"/>
      <c r="C183" s="293"/>
      <c r="D183" s="293"/>
      <c r="E183" s="293"/>
      <c r="F183" s="293"/>
      <c r="G183" s="293"/>
      <c r="H183" s="293"/>
      <c r="I183" s="293"/>
      <c r="J183" s="293"/>
      <c r="K183" s="335"/>
      <c r="L183" s="335"/>
      <c r="M183" s="335"/>
      <c r="N183" s="335"/>
      <c r="O183" s="335"/>
    </row>
    <row r="184" spans="1:15" x14ac:dyDescent="0.25">
      <c r="A184" s="293"/>
      <c r="B184" s="293"/>
      <c r="C184" s="293"/>
      <c r="D184" s="293"/>
      <c r="E184" s="293"/>
      <c r="F184" s="293"/>
      <c r="G184" s="293"/>
      <c r="H184" s="293"/>
      <c r="I184" s="293"/>
      <c r="J184" s="293"/>
      <c r="K184" s="335"/>
      <c r="L184" s="335"/>
      <c r="M184" s="335"/>
      <c r="N184" s="335"/>
      <c r="O184" s="335"/>
    </row>
    <row r="185" spans="1:15" x14ac:dyDescent="0.25">
      <c r="A185" s="293"/>
      <c r="B185" s="293"/>
      <c r="C185" s="293"/>
      <c r="D185" s="293"/>
      <c r="E185" s="293"/>
      <c r="F185" s="293"/>
      <c r="G185" s="293"/>
      <c r="H185" s="293"/>
      <c r="I185" s="293"/>
      <c r="J185" s="293"/>
      <c r="K185" s="335"/>
      <c r="L185" s="335"/>
      <c r="M185" s="335"/>
      <c r="N185" s="335"/>
      <c r="O185" s="335"/>
    </row>
    <row r="186" spans="1:15" x14ac:dyDescent="0.25">
      <c r="A186" s="293"/>
      <c r="B186" s="293"/>
      <c r="C186" s="293"/>
      <c r="D186" s="293"/>
      <c r="E186" s="293"/>
      <c r="F186" s="293"/>
      <c r="G186" s="293"/>
      <c r="H186" s="293"/>
      <c r="I186" s="293"/>
      <c r="J186" s="293"/>
      <c r="K186" s="335"/>
      <c r="L186" s="335"/>
      <c r="M186" s="335"/>
      <c r="N186" s="335"/>
      <c r="O186" s="335"/>
    </row>
    <row r="187" spans="1:15" x14ac:dyDescent="0.25">
      <c r="A187" s="293"/>
      <c r="B187" s="293"/>
      <c r="C187" s="293"/>
      <c r="D187" s="293"/>
      <c r="E187" s="293"/>
      <c r="F187" s="293"/>
      <c r="G187" s="293"/>
      <c r="H187" s="293"/>
      <c r="I187" s="293"/>
      <c r="J187" s="293"/>
      <c r="K187" s="335"/>
      <c r="L187" s="335"/>
      <c r="M187" s="335"/>
      <c r="N187" s="335"/>
      <c r="O187" s="335"/>
    </row>
    <row r="188" spans="1:15" x14ac:dyDescent="0.25">
      <c r="A188" s="293"/>
      <c r="B188" s="293"/>
      <c r="C188" s="293"/>
      <c r="D188" s="293"/>
      <c r="E188" s="293"/>
      <c r="F188" s="293"/>
      <c r="G188" s="293"/>
      <c r="H188" s="293"/>
      <c r="I188" s="293"/>
      <c r="J188" s="293"/>
      <c r="K188" s="335"/>
      <c r="L188" s="335"/>
      <c r="M188" s="335"/>
      <c r="N188" s="335"/>
      <c r="O188" s="335"/>
    </row>
    <row r="189" spans="1:15" x14ac:dyDescent="0.25">
      <c r="A189" s="293"/>
      <c r="B189" s="293"/>
      <c r="C189" s="293"/>
      <c r="D189" s="293"/>
      <c r="E189" s="293"/>
      <c r="F189" s="293"/>
      <c r="G189" s="293"/>
      <c r="H189" s="293"/>
      <c r="I189" s="293"/>
      <c r="J189" s="293"/>
      <c r="K189" s="335"/>
      <c r="L189" s="335"/>
      <c r="M189" s="335"/>
      <c r="N189" s="335"/>
      <c r="O189" s="335"/>
    </row>
    <row r="190" spans="1:15" x14ac:dyDescent="0.25">
      <c r="A190" s="293"/>
      <c r="B190" s="293"/>
      <c r="C190" s="293"/>
      <c r="D190" s="293"/>
      <c r="E190" s="293"/>
      <c r="F190" s="293"/>
      <c r="G190" s="293"/>
      <c r="H190" s="293"/>
      <c r="I190" s="293"/>
      <c r="J190" s="293"/>
      <c r="K190" s="335"/>
      <c r="L190" s="335"/>
      <c r="M190" s="335"/>
      <c r="N190" s="335"/>
      <c r="O190" s="335"/>
    </row>
    <row r="191" spans="1:15" x14ac:dyDescent="0.25">
      <c r="A191" s="293"/>
      <c r="B191" s="293"/>
      <c r="C191" s="293"/>
      <c r="D191" s="293"/>
      <c r="E191" s="293"/>
      <c r="F191" s="293"/>
      <c r="G191" s="293"/>
      <c r="H191" s="293"/>
      <c r="I191" s="293"/>
      <c r="J191" s="293"/>
      <c r="K191" s="335"/>
      <c r="L191" s="335"/>
      <c r="M191" s="335"/>
      <c r="N191" s="335"/>
      <c r="O191" s="335"/>
    </row>
    <row r="192" spans="1:15" x14ac:dyDescent="0.25">
      <c r="A192" s="293"/>
      <c r="B192" s="293"/>
      <c r="C192" s="293"/>
      <c r="D192" s="293"/>
      <c r="E192" s="293"/>
      <c r="F192" s="293"/>
      <c r="G192" s="293"/>
      <c r="H192" s="293"/>
      <c r="I192" s="293"/>
      <c r="J192" s="293"/>
      <c r="K192" s="335"/>
      <c r="L192" s="335"/>
      <c r="M192" s="335"/>
      <c r="N192" s="335"/>
      <c r="O192" s="335"/>
    </row>
    <row r="193" spans="1:15" x14ac:dyDescent="0.25">
      <c r="A193" s="293"/>
      <c r="B193" s="293"/>
      <c r="C193" s="293"/>
      <c r="D193" s="293"/>
      <c r="E193" s="293"/>
      <c r="F193" s="293"/>
      <c r="G193" s="293"/>
      <c r="H193" s="293"/>
      <c r="I193" s="293"/>
      <c r="J193" s="293"/>
      <c r="K193" s="335"/>
      <c r="L193" s="335"/>
      <c r="M193" s="335"/>
      <c r="N193" s="335"/>
      <c r="O193" s="335"/>
    </row>
    <row r="194" spans="1:15" x14ac:dyDescent="0.25">
      <c r="A194" s="293"/>
      <c r="B194" s="293"/>
      <c r="C194" s="293"/>
      <c r="D194" s="293"/>
      <c r="E194" s="293"/>
      <c r="F194" s="293"/>
      <c r="G194" s="293"/>
      <c r="H194" s="293"/>
      <c r="I194" s="293"/>
      <c r="J194" s="293"/>
      <c r="K194" s="335"/>
      <c r="L194" s="335"/>
      <c r="M194" s="335"/>
      <c r="N194" s="335"/>
      <c r="O194" s="335"/>
    </row>
    <row r="195" spans="1:15" x14ac:dyDescent="0.25">
      <c r="A195" s="293"/>
      <c r="B195" s="293"/>
      <c r="C195" s="293"/>
      <c r="D195" s="293"/>
      <c r="E195" s="293"/>
      <c r="F195" s="293"/>
      <c r="G195" s="293"/>
      <c r="H195" s="293"/>
      <c r="I195" s="293"/>
      <c r="J195" s="293"/>
      <c r="K195" s="335"/>
      <c r="L195" s="335"/>
      <c r="M195" s="335"/>
      <c r="N195" s="335"/>
      <c r="O195" s="335"/>
    </row>
    <row r="196" spans="1:15" x14ac:dyDescent="0.25">
      <c r="A196" s="293"/>
      <c r="B196" s="293"/>
      <c r="C196" s="293"/>
      <c r="D196" s="293"/>
      <c r="E196" s="293"/>
      <c r="F196" s="293"/>
      <c r="G196" s="293"/>
      <c r="H196" s="293"/>
      <c r="I196" s="293"/>
      <c r="J196" s="293"/>
      <c r="K196" s="335"/>
      <c r="L196" s="335"/>
      <c r="M196" s="335"/>
      <c r="N196" s="335"/>
      <c r="O196" s="335"/>
    </row>
    <row r="197" spans="1:15" x14ac:dyDescent="0.25">
      <c r="A197" s="293"/>
      <c r="B197" s="293"/>
      <c r="C197" s="293"/>
      <c r="D197" s="293"/>
      <c r="E197" s="293"/>
      <c r="F197" s="293"/>
      <c r="G197" s="293"/>
      <c r="H197" s="293"/>
      <c r="I197" s="293"/>
      <c r="J197" s="293"/>
      <c r="K197" s="335"/>
      <c r="L197" s="335"/>
      <c r="M197" s="335"/>
      <c r="N197" s="335"/>
      <c r="O197" s="335"/>
    </row>
    <row r="198" spans="1:15" x14ac:dyDescent="0.25">
      <c r="A198" s="293"/>
      <c r="B198" s="293"/>
      <c r="C198" s="293"/>
      <c r="D198" s="293"/>
      <c r="E198" s="293"/>
      <c r="F198" s="293"/>
      <c r="G198" s="293"/>
      <c r="H198" s="293"/>
      <c r="I198" s="293"/>
      <c r="J198" s="293"/>
      <c r="K198" s="335"/>
      <c r="L198" s="335"/>
      <c r="M198" s="335"/>
      <c r="N198" s="335"/>
      <c r="O198" s="335"/>
    </row>
    <row r="199" spans="1:15" x14ac:dyDescent="0.25">
      <c r="A199" s="293"/>
      <c r="B199" s="293"/>
      <c r="C199" s="293"/>
      <c r="D199" s="293"/>
      <c r="E199" s="293"/>
      <c r="F199" s="293"/>
      <c r="G199" s="293"/>
      <c r="H199" s="293"/>
      <c r="I199" s="293"/>
      <c r="J199" s="293"/>
      <c r="K199" s="335"/>
      <c r="L199" s="335"/>
      <c r="M199" s="335"/>
      <c r="N199" s="335"/>
      <c r="O199" s="335"/>
    </row>
    <row r="200" spans="1:15" x14ac:dyDescent="0.25">
      <c r="A200" s="293"/>
      <c r="B200" s="293"/>
      <c r="C200" s="293"/>
      <c r="D200" s="293"/>
      <c r="E200" s="293"/>
      <c r="F200" s="293"/>
      <c r="G200" s="293"/>
      <c r="H200" s="293"/>
      <c r="I200" s="293"/>
      <c r="J200" s="293"/>
      <c r="K200" s="335"/>
      <c r="L200" s="335"/>
      <c r="M200" s="335"/>
      <c r="N200" s="335"/>
      <c r="O200" s="335"/>
    </row>
    <row r="201" spans="1:15" x14ac:dyDescent="0.25">
      <c r="A201" s="293"/>
      <c r="B201" s="293"/>
      <c r="C201" s="293"/>
      <c r="D201" s="293"/>
      <c r="E201" s="293"/>
      <c r="F201" s="293"/>
      <c r="G201" s="293"/>
      <c r="H201" s="293"/>
      <c r="I201" s="293"/>
      <c r="J201" s="293"/>
      <c r="K201" s="335"/>
      <c r="L201" s="335"/>
      <c r="M201" s="335"/>
      <c r="N201" s="335"/>
      <c r="O201" s="335"/>
    </row>
    <row r="202" spans="1:15" x14ac:dyDescent="0.25">
      <c r="A202" s="293"/>
      <c r="B202" s="293"/>
      <c r="C202" s="293"/>
      <c r="D202" s="293"/>
      <c r="E202" s="293"/>
      <c r="F202" s="293"/>
      <c r="G202" s="293"/>
      <c r="H202" s="293"/>
      <c r="I202" s="293"/>
      <c r="J202" s="293"/>
      <c r="K202" s="335"/>
      <c r="L202" s="335"/>
      <c r="M202" s="335"/>
      <c r="N202" s="335"/>
      <c r="O202" s="335"/>
    </row>
    <row r="203" spans="1:15" x14ac:dyDescent="0.25">
      <c r="A203" s="293"/>
      <c r="B203" s="293"/>
      <c r="C203" s="293"/>
      <c r="D203" s="293"/>
      <c r="E203" s="293"/>
      <c r="F203" s="293"/>
      <c r="G203" s="293"/>
      <c r="H203" s="293"/>
      <c r="I203" s="293"/>
      <c r="J203" s="293"/>
      <c r="K203" s="335"/>
      <c r="L203" s="335"/>
      <c r="M203" s="335"/>
      <c r="N203" s="335"/>
      <c r="O203" s="335"/>
    </row>
    <row r="204" spans="1:15" x14ac:dyDescent="0.25">
      <c r="A204" s="293"/>
      <c r="B204" s="293"/>
      <c r="C204" s="293"/>
      <c r="D204" s="293"/>
      <c r="E204" s="293"/>
      <c r="F204" s="293"/>
      <c r="G204" s="293"/>
      <c r="H204" s="293"/>
      <c r="I204" s="293"/>
      <c r="J204" s="293"/>
      <c r="K204" s="335"/>
      <c r="L204" s="335"/>
      <c r="M204" s="335"/>
      <c r="N204" s="335"/>
      <c r="O204" s="335"/>
    </row>
    <row r="205" spans="1:15" x14ac:dyDescent="0.25">
      <c r="A205" s="293"/>
      <c r="B205" s="293"/>
      <c r="C205" s="293"/>
      <c r="D205" s="293"/>
      <c r="E205" s="293"/>
      <c r="F205" s="293"/>
      <c r="G205" s="293"/>
      <c r="H205" s="293"/>
      <c r="I205" s="293"/>
      <c r="J205" s="293"/>
      <c r="K205" s="335"/>
      <c r="L205" s="335"/>
      <c r="M205" s="335"/>
      <c r="N205" s="335"/>
      <c r="O205" s="335"/>
    </row>
    <row r="206" spans="1:15" x14ac:dyDescent="0.25">
      <c r="A206" s="293"/>
      <c r="B206" s="293"/>
      <c r="C206" s="293"/>
      <c r="D206" s="293"/>
      <c r="E206" s="293"/>
      <c r="F206" s="293"/>
      <c r="G206" s="293"/>
      <c r="H206" s="293"/>
      <c r="I206" s="293"/>
      <c r="J206" s="293"/>
      <c r="K206" s="335"/>
      <c r="L206" s="335"/>
      <c r="M206" s="335"/>
      <c r="N206" s="335"/>
      <c r="O206" s="335"/>
    </row>
    <row r="207" spans="1:15" x14ac:dyDescent="0.25">
      <c r="A207" s="293"/>
      <c r="B207" s="293"/>
      <c r="C207" s="293"/>
      <c r="D207" s="293"/>
      <c r="E207" s="293"/>
      <c r="F207" s="293"/>
      <c r="G207" s="293"/>
      <c r="H207" s="293"/>
      <c r="I207" s="293"/>
      <c r="J207" s="293"/>
      <c r="K207" s="335"/>
      <c r="L207" s="335"/>
      <c r="M207" s="335"/>
      <c r="N207" s="335"/>
      <c r="O207" s="335"/>
    </row>
    <row r="208" spans="1:15" x14ac:dyDescent="0.25">
      <c r="A208" s="293"/>
      <c r="B208" s="293"/>
      <c r="C208" s="293"/>
      <c r="D208" s="293"/>
      <c r="E208" s="293"/>
      <c r="F208" s="293"/>
      <c r="G208" s="293"/>
      <c r="H208" s="293"/>
      <c r="I208" s="293"/>
      <c r="J208" s="293"/>
      <c r="K208" s="335"/>
      <c r="L208" s="335"/>
      <c r="M208" s="335"/>
      <c r="N208" s="335"/>
      <c r="O208" s="335"/>
    </row>
    <row r="209" spans="1:15" x14ac:dyDescent="0.25">
      <c r="A209" s="293"/>
      <c r="B209" s="293"/>
      <c r="C209" s="293"/>
      <c r="D209" s="293"/>
      <c r="E209" s="293"/>
      <c r="F209" s="293"/>
      <c r="G209" s="293"/>
      <c r="H209" s="293"/>
      <c r="I209" s="293"/>
      <c r="J209" s="293"/>
      <c r="K209" s="335"/>
      <c r="L209" s="335"/>
      <c r="M209" s="335"/>
      <c r="N209" s="335"/>
      <c r="O209" s="335"/>
    </row>
    <row r="210" spans="1:15" x14ac:dyDescent="0.25">
      <c r="A210" s="293"/>
      <c r="B210" s="293"/>
      <c r="C210" s="293"/>
      <c r="D210" s="293"/>
      <c r="E210" s="293"/>
      <c r="F210" s="293"/>
      <c r="G210" s="293"/>
      <c r="H210" s="293"/>
      <c r="I210" s="293"/>
      <c r="J210" s="293"/>
      <c r="K210" s="335"/>
      <c r="L210" s="335"/>
      <c r="M210" s="335"/>
      <c r="N210" s="335"/>
      <c r="O210" s="335"/>
    </row>
    <row r="211" spans="1:15" x14ac:dyDescent="0.25">
      <c r="A211" s="293"/>
      <c r="B211" s="293"/>
      <c r="C211" s="293"/>
      <c r="D211" s="293"/>
      <c r="E211" s="293"/>
      <c r="F211" s="293"/>
      <c r="G211" s="293"/>
      <c r="H211" s="293"/>
      <c r="I211" s="293"/>
      <c r="J211" s="293"/>
      <c r="K211" s="335"/>
      <c r="L211" s="335"/>
      <c r="M211" s="335"/>
      <c r="N211" s="335"/>
      <c r="O211" s="335"/>
    </row>
    <row r="212" spans="1:15" x14ac:dyDescent="0.25">
      <c r="A212" s="293"/>
      <c r="B212" s="293"/>
      <c r="C212" s="293"/>
      <c r="D212" s="293"/>
      <c r="E212" s="293"/>
      <c r="F212" s="293"/>
      <c r="G212" s="293"/>
      <c r="H212" s="293"/>
      <c r="I212" s="293"/>
      <c r="J212" s="293"/>
      <c r="K212" s="335"/>
      <c r="L212" s="335"/>
      <c r="M212" s="335"/>
      <c r="N212" s="335"/>
      <c r="O212" s="335"/>
    </row>
    <row r="213" spans="1:15" x14ac:dyDescent="0.25">
      <c r="A213" s="293"/>
      <c r="B213" s="293"/>
      <c r="C213" s="293"/>
      <c r="D213" s="293"/>
      <c r="E213" s="293"/>
      <c r="F213" s="293"/>
      <c r="G213" s="293"/>
      <c r="H213" s="293"/>
      <c r="I213" s="293"/>
      <c r="J213" s="293"/>
      <c r="K213" s="335"/>
      <c r="L213" s="335"/>
      <c r="M213" s="335"/>
      <c r="N213" s="335"/>
      <c r="O213" s="335"/>
    </row>
    <row r="214" spans="1:15" x14ac:dyDescent="0.25">
      <c r="A214" s="293"/>
      <c r="B214" s="293"/>
      <c r="C214" s="293"/>
      <c r="D214" s="293"/>
      <c r="E214" s="293"/>
      <c r="F214" s="293"/>
      <c r="G214" s="293"/>
      <c r="H214" s="293"/>
      <c r="I214" s="293"/>
      <c r="J214" s="293"/>
      <c r="K214" s="335"/>
      <c r="L214" s="335"/>
      <c r="M214" s="335"/>
      <c r="N214" s="335"/>
      <c r="O214" s="335"/>
    </row>
    <row r="215" spans="1:15" x14ac:dyDescent="0.25">
      <c r="A215" s="293"/>
      <c r="B215" s="293"/>
      <c r="C215" s="293"/>
      <c r="D215" s="293"/>
      <c r="E215" s="293"/>
      <c r="F215" s="293"/>
      <c r="G215" s="293"/>
      <c r="H215" s="293"/>
      <c r="I215" s="293"/>
      <c r="J215" s="293"/>
      <c r="K215" s="335"/>
      <c r="L215" s="335"/>
      <c r="M215" s="335"/>
      <c r="N215" s="335"/>
      <c r="O215" s="335"/>
    </row>
    <row r="216" spans="1:15" x14ac:dyDescent="0.25">
      <c r="A216" s="293"/>
      <c r="B216" s="293"/>
      <c r="C216" s="293"/>
      <c r="D216" s="293"/>
      <c r="E216" s="293"/>
      <c r="F216" s="293"/>
      <c r="G216" s="293"/>
      <c r="H216" s="293"/>
      <c r="I216" s="293"/>
      <c r="J216" s="293"/>
      <c r="K216" s="335"/>
      <c r="L216" s="335"/>
      <c r="M216" s="335"/>
      <c r="N216" s="335"/>
      <c r="O216" s="335"/>
    </row>
    <row r="217" spans="1:15" x14ac:dyDescent="0.25">
      <c r="A217" s="293"/>
      <c r="B217" s="293"/>
      <c r="C217" s="293"/>
      <c r="D217" s="293"/>
      <c r="E217" s="293"/>
      <c r="F217" s="293"/>
      <c r="G217" s="293"/>
      <c r="H217" s="293"/>
      <c r="I217" s="293"/>
      <c r="J217" s="293"/>
      <c r="K217" s="335"/>
      <c r="L217" s="335"/>
      <c r="M217" s="335"/>
      <c r="N217" s="335"/>
      <c r="O217" s="335"/>
    </row>
    <row r="218" spans="1:15" x14ac:dyDescent="0.25">
      <c r="A218" s="293"/>
      <c r="B218" s="293"/>
      <c r="C218" s="293"/>
      <c r="D218" s="293"/>
      <c r="E218" s="293"/>
      <c r="F218" s="293"/>
      <c r="G218" s="293"/>
      <c r="H218" s="293"/>
      <c r="I218" s="293"/>
      <c r="J218" s="293"/>
      <c r="K218" s="335"/>
      <c r="L218" s="335"/>
      <c r="M218" s="335"/>
      <c r="N218" s="335"/>
      <c r="O218" s="335"/>
    </row>
    <row r="219" spans="1:15" x14ac:dyDescent="0.25">
      <c r="A219" s="293"/>
      <c r="B219" s="293"/>
      <c r="C219" s="293"/>
      <c r="D219" s="293"/>
      <c r="E219" s="293"/>
      <c r="F219" s="293"/>
      <c r="G219" s="293"/>
      <c r="H219" s="293"/>
      <c r="I219" s="293"/>
      <c r="J219" s="293"/>
      <c r="K219" s="335"/>
      <c r="L219" s="335"/>
      <c r="M219" s="335"/>
      <c r="N219" s="335"/>
      <c r="O219" s="335"/>
    </row>
    <row r="220" spans="1:15" x14ac:dyDescent="0.25">
      <c r="A220" s="293"/>
      <c r="B220" s="293"/>
      <c r="C220" s="293"/>
      <c r="D220" s="293"/>
      <c r="E220" s="293"/>
      <c r="F220" s="293"/>
      <c r="G220" s="293"/>
      <c r="H220" s="293"/>
      <c r="I220" s="293"/>
      <c r="J220" s="293"/>
      <c r="K220" s="335"/>
      <c r="L220" s="335"/>
      <c r="M220" s="335"/>
      <c r="N220" s="335"/>
      <c r="O220" s="335"/>
    </row>
    <row r="221" spans="1:15" x14ac:dyDescent="0.25">
      <c r="A221" s="293"/>
      <c r="B221" s="293"/>
      <c r="C221" s="293"/>
      <c r="D221" s="293"/>
      <c r="E221" s="293"/>
      <c r="F221" s="293"/>
      <c r="G221" s="293"/>
      <c r="H221" s="293"/>
      <c r="I221" s="293"/>
      <c r="J221" s="293"/>
      <c r="K221" s="335"/>
      <c r="L221" s="335"/>
      <c r="M221" s="335"/>
      <c r="N221" s="335"/>
      <c r="O221" s="335"/>
    </row>
  </sheetData>
  <mergeCells count="1">
    <mergeCell ref="D17:E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8" workbookViewId="0">
      <selection activeCell="I21" sqref="I21"/>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34" t="s">
        <v>2</v>
      </c>
      <c r="B1" s="235" t="s">
        <v>8</v>
      </c>
      <c r="C1" s="235" t="s">
        <v>205</v>
      </c>
      <c r="D1" s="235" t="s">
        <v>34</v>
      </c>
      <c r="E1" s="236" t="s">
        <v>35</v>
      </c>
      <c r="F1" s="236" t="s">
        <v>73</v>
      </c>
      <c r="G1" s="237" t="s">
        <v>74</v>
      </c>
      <c r="H1" s="235" t="s">
        <v>206</v>
      </c>
      <c r="I1" s="238" t="s">
        <v>36</v>
      </c>
      <c r="J1" s="239" t="s">
        <v>75</v>
      </c>
      <c r="K1" s="107"/>
    </row>
    <row r="2" spans="1:11" x14ac:dyDescent="0.25">
      <c r="A2" s="121" t="s">
        <v>42</v>
      </c>
      <c r="B2" s="121" t="s">
        <v>14</v>
      </c>
      <c r="C2" s="240">
        <v>0</v>
      </c>
      <c r="D2" s="241">
        <v>0</v>
      </c>
      <c r="E2" s="241">
        <v>0</v>
      </c>
      <c r="F2" s="241"/>
      <c r="G2" s="240"/>
      <c r="H2" s="242">
        <v>0</v>
      </c>
      <c r="I2" s="243">
        <f t="shared" ref="I2" si="0">C2+D2-E2</f>
        <v>0</v>
      </c>
      <c r="J2" s="244">
        <f t="shared" ref="J2:J4" si="1">H2-I2</f>
        <v>0</v>
      </c>
      <c r="K2" s="107" t="s">
        <v>15</v>
      </c>
    </row>
    <row r="3" spans="1:11" x14ac:dyDescent="0.25">
      <c r="A3" s="121"/>
      <c r="B3" s="203"/>
      <c r="C3" s="240"/>
      <c r="D3" s="241"/>
      <c r="E3" s="241"/>
      <c r="F3" s="241"/>
      <c r="G3" s="240"/>
      <c r="H3" s="242"/>
      <c r="I3" s="243"/>
      <c r="J3" s="244"/>
      <c r="K3" s="107"/>
    </row>
    <row r="4" spans="1:11" x14ac:dyDescent="0.25">
      <c r="A4" s="121" t="s">
        <v>66</v>
      </c>
      <c r="B4" s="203"/>
      <c r="C4" s="240">
        <v>0</v>
      </c>
      <c r="D4" s="241">
        <v>0</v>
      </c>
      <c r="E4" s="241">
        <v>0</v>
      </c>
      <c r="F4" s="241"/>
      <c r="G4" s="240"/>
      <c r="H4" s="242">
        <v>0</v>
      </c>
      <c r="I4" s="243">
        <v>0</v>
      </c>
      <c r="J4" s="244">
        <f t="shared" si="1"/>
        <v>0</v>
      </c>
      <c r="K4" s="107"/>
    </row>
    <row r="5" spans="1:11" x14ac:dyDescent="0.25">
      <c r="A5" s="245"/>
      <c r="B5" s="246"/>
      <c r="C5" s="247"/>
      <c r="D5" s="247"/>
      <c r="E5" s="248"/>
      <c r="F5" s="248"/>
      <c r="G5" s="247"/>
      <c r="H5" s="247"/>
      <c r="I5" s="249"/>
      <c r="J5" s="244"/>
      <c r="K5" s="108"/>
    </row>
    <row r="6" spans="1:11" x14ac:dyDescent="0.25">
      <c r="A6" s="250" t="s">
        <v>76</v>
      </c>
      <c r="B6" s="251"/>
      <c r="C6" s="252">
        <f>SUM(C2:C5)</f>
        <v>0</v>
      </c>
      <c r="D6" s="252">
        <f>SUM(D2:D5)</f>
        <v>0</v>
      </c>
      <c r="E6" s="252">
        <f>SUM(E2:E5)</f>
        <v>0</v>
      </c>
      <c r="F6" s="251"/>
      <c r="G6" s="253"/>
      <c r="H6" s="254">
        <f>SUM(H2:H5)</f>
        <v>0</v>
      </c>
      <c r="I6" s="255">
        <f>SUM(I2:I5)</f>
        <v>0</v>
      </c>
      <c r="J6" s="256">
        <f>H6-I6</f>
        <v>0</v>
      </c>
      <c r="K6" s="107"/>
    </row>
    <row r="7" spans="1:11" x14ac:dyDescent="0.25">
      <c r="A7" s="257"/>
      <c r="B7" s="258"/>
      <c r="C7" s="259"/>
      <c r="D7" s="260"/>
      <c r="E7" s="260"/>
      <c r="F7" s="260"/>
      <c r="G7" s="260"/>
      <c r="H7" s="259"/>
      <c r="I7" s="261"/>
      <c r="J7" s="244"/>
      <c r="K7" s="107"/>
    </row>
    <row r="8" spans="1:11" x14ac:dyDescent="0.25">
      <c r="A8" s="262" t="s">
        <v>81</v>
      </c>
      <c r="B8" s="263"/>
      <c r="C8" s="264">
        <f>'Bank reconciliation USD'!D19</f>
        <v>3.91</v>
      </c>
      <c r="D8" s="264">
        <f>'Bank reconciliation USD'!D20</f>
        <v>10000</v>
      </c>
      <c r="E8" s="264">
        <f>GETPIVOTDATA("Sum of Spent in $",'Personal Costs'!$A$3,"Name","Bank USD")</f>
        <v>24.17</v>
      </c>
      <c r="F8" s="264"/>
      <c r="G8" s="264">
        <v>0</v>
      </c>
      <c r="H8" s="264">
        <f>'Bank reconciliation USD'!D23</f>
        <v>9979.74</v>
      </c>
      <c r="I8" s="265">
        <f>C8+D8-E8+F8-G8</f>
        <v>9979.74</v>
      </c>
      <c r="J8" s="244">
        <f>I8-H8</f>
        <v>0</v>
      </c>
      <c r="K8" s="107"/>
    </row>
    <row r="9" spans="1:11" x14ac:dyDescent="0.25">
      <c r="A9" s="266" t="s">
        <v>78</v>
      </c>
      <c r="B9" s="267"/>
      <c r="C9" s="267">
        <f t="shared" ref="C9:I9" si="2">SUM(C8:C8)</f>
        <v>3.91</v>
      </c>
      <c r="D9" s="267">
        <f t="shared" si="2"/>
        <v>10000</v>
      </c>
      <c r="E9" s="267">
        <f t="shared" si="2"/>
        <v>24.17</v>
      </c>
      <c r="F9" s="267">
        <f t="shared" si="2"/>
        <v>0</v>
      </c>
      <c r="G9" s="267">
        <f t="shared" si="2"/>
        <v>0</v>
      </c>
      <c r="H9" s="267">
        <f t="shared" si="2"/>
        <v>9979.74</v>
      </c>
      <c r="I9" s="268">
        <f t="shared" si="2"/>
        <v>9979.74</v>
      </c>
      <c r="J9" s="269">
        <f>I9-H9</f>
        <v>0</v>
      </c>
      <c r="K9" s="107"/>
    </row>
    <row r="10" spans="1:11" x14ac:dyDescent="0.25">
      <c r="A10" s="270" t="s">
        <v>79</v>
      </c>
      <c r="B10" s="271"/>
      <c r="C10" s="271"/>
      <c r="D10" s="271"/>
      <c r="E10" s="271"/>
      <c r="F10" s="271">
        <f>F9+F14</f>
        <v>0</v>
      </c>
      <c r="G10" s="271">
        <f>G9</f>
        <v>0</v>
      </c>
      <c r="H10" s="271"/>
      <c r="I10" s="272"/>
      <c r="J10" s="273"/>
      <c r="K10" s="107"/>
    </row>
    <row r="11" spans="1:11" ht="15.75" thickBot="1" x14ac:dyDescent="0.3">
      <c r="A11" s="274"/>
      <c r="B11" s="275"/>
      <c r="C11" s="275"/>
      <c r="D11" s="275"/>
      <c r="E11" s="275"/>
      <c r="F11" s="275"/>
      <c r="G11" s="275"/>
      <c r="H11" s="275"/>
      <c r="I11" s="276"/>
      <c r="J11" s="244"/>
      <c r="K11" s="107"/>
    </row>
    <row r="12" spans="1:11" ht="15.75" thickBot="1" x14ac:dyDescent="0.3">
      <c r="A12" s="277" t="s">
        <v>80</v>
      </c>
      <c r="B12" s="278"/>
      <c r="C12" s="278"/>
      <c r="D12" s="278"/>
      <c r="E12" s="278">
        <f>E6+E9</f>
        <v>24.17</v>
      </c>
      <c r="F12" s="278"/>
      <c r="G12" s="278"/>
      <c r="H12" s="278"/>
      <c r="I12" s="279"/>
      <c r="J12" s="280"/>
      <c r="K12" s="107"/>
    </row>
    <row r="13" spans="1:11" ht="15.75" thickBot="1" x14ac:dyDescent="0.3">
      <c r="A13" s="281"/>
      <c r="B13" s="282"/>
      <c r="C13" s="282"/>
      <c r="D13" s="282"/>
      <c r="E13" s="282"/>
      <c r="F13" s="282"/>
      <c r="G13" s="282"/>
      <c r="H13" s="282"/>
      <c r="I13" s="283"/>
      <c r="J13" s="244"/>
      <c r="K13" s="107"/>
    </row>
    <row r="14" spans="1:11" ht="15.75" x14ac:dyDescent="0.25">
      <c r="A14" s="284" t="s">
        <v>37</v>
      </c>
      <c r="B14" s="285"/>
      <c r="C14" s="286">
        <f>'USD-cash box April'!G4</f>
        <v>5</v>
      </c>
      <c r="D14" s="287">
        <v>0</v>
      </c>
      <c r="E14" s="287">
        <v>0</v>
      </c>
      <c r="F14" s="287">
        <v>0</v>
      </c>
      <c r="G14" s="287">
        <v>0</v>
      </c>
      <c r="H14" s="287">
        <f>'USD-cash box April'!G6</f>
        <v>5</v>
      </c>
      <c r="I14" s="288">
        <f>C14+D14-E14+F14-G14</f>
        <v>5</v>
      </c>
      <c r="J14" s="244">
        <f t="shared" ref="J14" si="3">H14-I14</f>
        <v>0</v>
      </c>
      <c r="K14" s="227"/>
    </row>
    <row r="15" spans="1:11" ht="15" customHeight="1" thickBot="1" x14ac:dyDescent="0.3">
      <c r="A15" s="289"/>
      <c r="B15" s="290"/>
      <c r="C15" s="290"/>
      <c r="D15" s="290"/>
      <c r="E15" s="290"/>
      <c r="F15" s="290"/>
      <c r="G15" s="290"/>
      <c r="H15" s="290"/>
      <c r="I15" s="290"/>
      <c r="J15" s="291"/>
      <c r="K15" s="230" t="s">
        <v>71</v>
      </c>
    </row>
    <row r="16" spans="1:11" ht="16.5" thickBot="1" x14ac:dyDescent="0.3">
      <c r="A16" s="225"/>
      <c r="B16" s="226"/>
      <c r="C16" s="226"/>
      <c r="D16" s="636" t="s">
        <v>38</v>
      </c>
      <c r="E16" s="636"/>
      <c r="F16" s="226"/>
      <c r="G16" s="226"/>
      <c r="H16" s="226"/>
      <c r="I16" s="226"/>
      <c r="J16" s="227"/>
      <c r="K16" s="233">
        <f>I16-J16</f>
        <v>0</v>
      </c>
    </row>
    <row r="17" spans="1:11" ht="47.25" x14ac:dyDescent="0.25">
      <c r="A17" s="228"/>
      <c r="B17" s="229"/>
      <c r="C17" s="229" t="s">
        <v>207</v>
      </c>
      <c r="D17" s="229" t="s">
        <v>84</v>
      </c>
      <c r="E17" s="229" t="s">
        <v>85</v>
      </c>
      <c r="F17" s="229"/>
      <c r="G17" s="229"/>
      <c r="H17" s="229" t="s">
        <v>208</v>
      </c>
      <c r="I17" s="229" t="s">
        <v>70</v>
      </c>
      <c r="J17" s="230" t="s">
        <v>71</v>
      </c>
      <c r="K17" s="107"/>
    </row>
    <row r="18" spans="1:11" ht="31.5" x14ac:dyDescent="0.25">
      <c r="A18" s="350" t="s">
        <v>72</v>
      </c>
      <c r="B18" s="351"/>
      <c r="C18" s="351">
        <f>C14+C9+C6</f>
        <v>8.91</v>
      </c>
      <c r="D18" s="351">
        <f>D9</f>
        <v>10000</v>
      </c>
      <c r="E18" s="351">
        <f>E12</f>
        <v>24.17</v>
      </c>
      <c r="F18" s="351"/>
      <c r="G18" s="351">
        <f>G8</f>
        <v>0</v>
      </c>
      <c r="H18" s="351">
        <f>H14+H9+H6</f>
        <v>9984.74</v>
      </c>
      <c r="I18" s="351">
        <f>C18+D18-E18-G18</f>
        <v>9984.74</v>
      </c>
      <c r="J18" s="352">
        <f>I18-H18</f>
        <v>0</v>
      </c>
      <c r="K18" s="107"/>
    </row>
    <row r="19" spans="1:11" x14ac:dyDescent="0.25">
      <c r="A19" s="353"/>
      <c r="B19" s="353"/>
      <c r="C19" s="353"/>
      <c r="D19" s="353"/>
      <c r="E19" s="353"/>
      <c r="F19" s="353"/>
      <c r="G19" s="353"/>
      <c r="H19" s="353"/>
      <c r="I19" s="354"/>
      <c r="J19" s="125"/>
    </row>
    <row r="20" spans="1:11" x14ac:dyDescent="0.25">
      <c r="A20" s="353"/>
      <c r="B20" s="353"/>
      <c r="C20" s="353"/>
      <c r="D20" s="353"/>
      <c r="E20" s="353"/>
      <c r="F20" s="353"/>
      <c r="G20" s="355"/>
      <c r="H20" s="355"/>
      <c r="I20" s="354"/>
      <c r="J20" s="125"/>
    </row>
    <row r="21" spans="1:11" x14ac:dyDescent="0.25">
      <c r="A21" s="355"/>
      <c r="B21" s="355"/>
      <c r="C21" s="353"/>
      <c r="D21" s="355"/>
      <c r="E21" s="355"/>
      <c r="F21" s="353"/>
      <c r="G21" s="353"/>
      <c r="H21" s="353"/>
      <c r="I21" s="354"/>
      <c r="J21" s="125"/>
    </row>
    <row r="22" spans="1:11" x14ac:dyDescent="0.25">
      <c r="A22" s="353"/>
      <c r="B22" s="353"/>
      <c r="C22" s="355"/>
      <c r="D22" s="353"/>
      <c r="E22" s="353"/>
      <c r="F22" s="355"/>
      <c r="G22" s="356"/>
      <c r="H22" s="356"/>
      <c r="I22" s="354"/>
      <c r="J22" s="125"/>
    </row>
    <row r="23" spans="1:11" x14ac:dyDescent="0.25">
      <c r="A23" s="356"/>
      <c r="B23" s="356"/>
      <c r="C23" s="356"/>
      <c r="D23" s="356"/>
      <c r="E23" s="356"/>
      <c r="F23" s="356"/>
      <c r="G23" s="356"/>
      <c r="H23" s="356"/>
      <c r="I23" s="357"/>
      <c r="J23" s="125"/>
    </row>
    <row r="24" spans="1:11" x14ac:dyDescent="0.25">
      <c r="A24" s="356"/>
      <c r="B24" s="356"/>
      <c r="C24" s="356"/>
      <c r="D24" s="358"/>
      <c r="E24" s="358"/>
      <c r="F24" s="359"/>
      <c r="G24" s="356"/>
      <c r="H24" s="356"/>
      <c r="I24" s="357"/>
      <c r="J24" s="125"/>
    </row>
    <row r="25" spans="1:11" x14ac:dyDescent="0.25">
      <c r="A25" s="356"/>
      <c r="B25" s="356"/>
      <c r="C25" s="356"/>
      <c r="D25" s="358"/>
      <c r="E25" s="358"/>
      <c r="F25" s="359"/>
      <c r="G25" s="356"/>
      <c r="H25" s="356"/>
      <c r="I25" s="357"/>
      <c r="J25" s="125"/>
    </row>
    <row r="26" spans="1:11" x14ac:dyDescent="0.25">
      <c r="A26" s="356"/>
      <c r="B26" s="356"/>
      <c r="C26" s="356"/>
      <c r="D26" s="358"/>
      <c r="E26" s="358"/>
      <c r="F26" s="359"/>
      <c r="G26" s="356"/>
      <c r="H26" s="356"/>
      <c r="I26" s="357"/>
      <c r="J26" s="125"/>
    </row>
    <row r="27" spans="1:11" x14ac:dyDescent="0.25">
      <c r="A27" s="360"/>
      <c r="B27" s="360"/>
      <c r="C27" s="360"/>
      <c r="D27" s="360"/>
      <c r="E27" s="360"/>
      <c r="F27" s="360"/>
      <c r="G27" s="360"/>
      <c r="H27" s="360"/>
      <c r="I27" s="125"/>
      <c r="J27" s="125"/>
    </row>
    <row r="28" spans="1:11" x14ac:dyDescent="0.25">
      <c r="A28" s="125"/>
      <c r="B28" s="125"/>
      <c r="C28" s="125"/>
      <c r="D28" s="125"/>
      <c r="E28" s="125"/>
      <c r="F28" s="125"/>
      <c r="G28" s="125"/>
      <c r="H28" s="125"/>
      <c r="I28" s="125"/>
      <c r="J28" s="125"/>
    </row>
    <row r="29" spans="1:11" x14ac:dyDescent="0.25">
      <c r="A29" s="125"/>
      <c r="B29" s="125"/>
      <c r="C29" s="125"/>
      <c r="D29" s="125"/>
      <c r="E29" s="125"/>
      <c r="F29" s="125"/>
      <c r="G29" s="125"/>
      <c r="H29" s="125"/>
      <c r="I29" s="125"/>
      <c r="J29" s="125"/>
    </row>
    <row r="30" spans="1:11" x14ac:dyDescent="0.25">
      <c r="A30" s="125"/>
      <c r="B30" s="125"/>
      <c r="C30" s="125"/>
      <c r="D30" s="125"/>
      <c r="E30" s="125"/>
      <c r="F30" s="125"/>
      <c r="G30" s="125"/>
      <c r="H30" s="125"/>
      <c r="I30" s="125"/>
      <c r="J30" s="125"/>
    </row>
    <row r="31" spans="1:11" x14ac:dyDescent="0.25">
      <c r="A31" s="125"/>
      <c r="B31" s="125"/>
      <c r="C31" s="125"/>
      <c r="D31" s="125"/>
      <c r="E31" s="125"/>
      <c r="F31" s="125"/>
      <c r="G31" s="125"/>
      <c r="H31" s="125"/>
      <c r="I31" s="125"/>
      <c r="J31" s="125"/>
    </row>
  </sheetData>
  <mergeCells count="1">
    <mergeCell ref="D16:E16"/>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125" workbookViewId="0">
      <selection activeCell="E7" sqref="E7"/>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41"/>
      <c r="B1" s="641"/>
      <c r="C1" s="641"/>
      <c r="D1" s="641"/>
      <c r="E1" s="641"/>
      <c r="F1" s="641"/>
      <c r="G1" s="641"/>
      <c r="H1" s="641"/>
      <c r="I1" s="641"/>
      <c r="J1" s="641"/>
      <c r="K1" s="641"/>
    </row>
    <row r="2" spans="1:11" x14ac:dyDescent="0.2">
      <c r="A2" s="361"/>
      <c r="B2" s="361"/>
      <c r="C2" s="361"/>
      <c r="D2" s="361"/>
      <c r="E2" s="361"/>
      <c r="F2" s="361"/>
      <c r="G2" s="361"/>
      <c r="H2" s="361"/>
      <c r="I2" s="361"/>
      <c r="J2" s="361"/>
      <c r="K2" s="361"/>
    </row>
    <row r="3" spans="1:11" x14ac:dyDescent="0.2">
      <c r="A3" s="362" t="s">
        <v>16</v>
      </c>
      <c r="B3" s="363"/>
      <c r="C3" s="363"/>
      <c r="D3" s="363"/>
      <c r="E3" s="363"/>
      <c r="F3" s="363"/>
      <c r="G3" s="363"/>
      <c r="H3" s="363"/>
      <c r="I3" s="363"/>
      <c r="J3" s="363"/>
      <c r="K3" s="363"/>
    </row>
    <row r="4" spans="1:11" x14ac:dyDescent="0.2">
      <c r="A4" s="364" t="s">
        <v>19</v>
      </c>
      <c r="B4" s="364"/>
      <c r="C4" s="364" t="s">
        <v>18</v>
      </c>
      <c r="D4" s="365"/>
      <c r="E4" s="364"/>
      <c r="F4" s="364"/>
      <c r="G4" s="364"/>
      <c r="H4" s="364"/>
      <c r="I4" s="363"/>
      <c r="J4" s="363"/>
      <c r="K4" s="363"/>
    </row>
    <row r="5" spans="1:11" x14ac:dyDescent="0.2">
      <c r="A5" s="364" t="s">
        <v>83</v>
      </c>
      <c r="B5" s="364"/>
      <c r="C5" s="364" t="s">
        <v>101</v>
      </c>
      <c r="D5" s="364"/>
      <c r="E5" s="364"/>
      <c r="F5" s="364"/>
      <c r="G5" s="364"/>
      <c r="H5" s="364"/>
      <c r="I5" s="363"/>
      <c r="J5" s="363"/>
      <c r="K5" s="363"/>
    </row>
    <row r="6" spans="1:11" x14ac:dyDescent="0.2">
      <c r="A6" s="366"/>
      <c r="B6" s="364"/>
      <c r="C6" s="565">
        <v>2022</v>
      </c>
      <c r="D6" s="364"/>
      <c r="E6" s="364"/>
      <c r="F6" s="364"/>
      <c r="G6" s="364"/>
      <c r="H6" s="364"/>
      <c r="I6" s="642" t="s">
        <v>20</v>
      </c>
      <c r="J6" s="643"/>
      <c r="K6" s="644"/>
    </row>
    <row r="7" spans="1:11" x14ac:dyDescent="0.2">
      <c r="A7" s="366"/>
      <c r="B7" s="364"/>
      <c r="C7" s="364"/>
      <c r="D7" s="364"/>
      <c r="E7" s="364"/>
      <c r="F7" s="364"/>
      <c r="G7" s="364"/>
      <c r="H7" s="364"/>
      <c r="I7" s="367" t="s">
        <v>21</v>
      </c>
      <c r="J7" s="645" t="s">
        <v>31</v>
      </c>
      <c r="K7" s="646"/>
    </row>
    <row r="8" spans="1:11" ht="12.75" customHeight="1" x14ac:dyDescent="0.2">
      <c r="A8" s="364"/>
      <c r="B8" s="364"/>
      <c r="C8" s="364"/>
      <c r="D8" s="364"/>
      <c r="E8" s="364"/>
      <c r="F8" s="364"/>
      <c r="G8" s="364"/>
      <c r="H8" s="363"/>
      <c r="I8" s="367" t="s">
        <v>22</v>
      </c>
      <c r="J8" s="647" t="s">
        <v>46</v>
      </c>
      <c r="K8" s="648"/>
    </row>
    <row r="9" spans="1:11" ht="12.75" customHeight="1" x14ac:dyDescent="0.2">
      <c r="A9" s="640" t="s">
        <v>23</v>
      </c>
      <c r="B9" s="640"/>
      <c r="C9" s="640"/>
      <c r="D9" s="640"/>
      <c r="E9" s="640"/>
      <c r="F9" s="640"/>
      <c r="G9" s="640"/>
      <c r="H9" s="640"/>
      <c r="I9" s="368" t="s">
        <v>24</v>
      </c>
      <c r="J9" s="649" t="s">
        <v>33</v>
      </c>
      <c r="K9" s="650"/>
    </row>
    <row r="10" spans="1:11" ht="15.75" customHeight="1" thickBot="1" x14ac:dyDescent="0.25">
      <c r="A10" s="640" t="s">
        <v>30</v>
      </c>
      <c r="B10" s="640"/>
      <c r="C10" s="640"/>
      <c r="D10" s="640"/>
      <c r="E10" s="640"/>
      <c r="F10" s="369"/>
      <c r="G10" s="370"/>
      <c r="H10" s="364"/>
      <c r="I10" s="363"/>
      <c r="J10" s="363"/>
      <c r="K10" s="363"/>
    </row>
    <row r="11" spans="1:11" ht="12.75" customHeight="1" x14ac:dyDescent="0.2">
      <c r="A11" s="637" t="s">
        <v>25</v>
      </c>
      <c r="B11" s="638"/>
      <c r="C11" s="638"/>
      <c r="D11" s="638"/>
      <c r="E11" s="639"/>
      <c r="F11" s="369"/>
      <c r="G11" s="637" t="s">
        <v>20</v>
      </c>
      <c r="H11" s="638"/>
      <c r="I11" s="638"/>
      <c r="J11" s="638"/>
      <c r="K11" s="639"/>
    </row>
    <row r="12" spans="1:11" x14ac:dyDescent="0.2">
      <c r="A12" s="371"/>
      <c r="B12" s="372"/>
      <c r="C12" s="372"/>
      <c r="D12" s="372"/>
      <c r="E12" s="373"/>
      <c r="F12" s="363"/>
      <c r="G12" s="371"/>
      <c r="H12" s="372" t="s">
        <v>15</v>
      </c>
      <c r="I12" s="372" t="s">
        <v>15</v>
      </c>
      <c r="J12" s="372" t="s">
        <v>15</v>
      </c>
      <c r="K12" s="373" t="s">
        <v>15</v>
      </c>
    </row>
    <row r="13" spans="1:11" s="12" customFormat="1" x14ac:dyDescent="0.2">
      <c r="A13" s="374" t="s">
        <v>0</v>
      </c>
      <c r="B13" s="375" t="s">
        <v>26</v>
      </c>
      <c r="C13" s="375" t="s">
        <v>27</v>
      </c>
      <c r="D13" s="375" t="s">
        <v>28</v>
      </c>
      <c r="E13" s="376" t="s">
        <v>29</v>
      </c>
      <c r="F13" s="377"/>
      <c r="G13" s="374" t="s">
        <v>0</v>
      </c>
      <c r="H13" s="375" t="s">
        <v>26</v>
      </c>
      <c r="I13" s="375" t="s">
        <v>27</v>
      </c>
      <c r="J13" s="375" t="s">
        <v>28</v>
      </c>
      <c r="K13" s="376" t="s">
        <v>29</v>
      </c>
    </row>
    <row r="14" spans="1:11" ht="12.75" customHeight="1" x14ac:dyDescent="0.2">
      <c r="A14" s="388">
        <v>44652</v>
      </c>
      <c r="B14" s="389"/>
      <c r="C14" s="18" t="s">
        <v>47</v>
      </c>
      <c r="D14" s="390">
        <v>6501299</v>
      </c>
      <c r="E14" s="391"/>
      <c r="F14" s="363"/>
      <c r="G14" s="388">
        <v>44652</v>
      </c>
      <c r="H14" s="389"/>
      <c r="I14" s="18" t="s">
        <v>47</v>
      </c>
      <c r="J14" s="390"/>
      <c r="K14" s="458">
        <v>6501299</v>
      </c>
    </row>
    <row r="15" spans="1:11" ht="12.75" customHeight="1" x14ac:dyDescent="0.2">
      <c r="A15" s="563">
        <v>44656</v>
      </c>
      <c r="B15" s="389">
        <v>1</v>
      </c>
      <c r="C15" s="18" t="s">
        <v>124</v>
      </c>
      <c r="D15" s="390"/>
      <c r="E15" s="630">
        <v>1134000</v>
      </c>
      <c r="F15" s="363"/>
      <c r="G15" s="563">
        <v>44656</v>
      </c>
      <c r="H15" s="389">
        <v>1</v>
      </c>
      <c r="I15" s="18" t="s">
        <v>124</v>
      </c>
      <c r="J15" s="390">
        <v>1134000</v>
      </c>
      <c r="K15" s="458"/>
    </row>
    <row r="16" spans="1:11" ht="12.75" customHeight="1" x14ac:dyDescent="0.2">
      <c r="A16" s="563">
        <v>44656</v>
      </c>
      <c r="B16" s="389">
        <v>2</v>
      </c>
      <c r="C16" s="18" t="s">
        <v>129</v>
      </c>
      <c r="D16" s="390"/>
      <c r="E16" s="391">
        <v>2000</v>
      </c>
      <c r="F16" s="363"/>
      <c r="G16" s="563">
        <v>44656</v>
      </c>
      <c r="H16" s="389">
        <v>2</v>
      </c>
      <c r="I16" s="18" t="s">
        <v>129</v>
      </c>
      <c r="J16" s="390">
        <v>2000</v>
      </c>
      <c r="K16" s="458"/>
    </row>
    <row r="17" spans="1:15" ht="15" x14ac:dyDescent="0.2">
      <c r="A17" s="118">
        <v>44676</v>
      </c>
      <c r="B17" s="392">
        <v>3</v>
      </c>
      <c r="C17" s="109" t="s">
        <v>124</v>
      </c>
      <c r="D17" s="393"/>
      <c r="E17" s="394">
        <v>5360000</v>
      </c>
      <c r="F17" s="378"/>
      <c r="G17" s="118">
        <v>44676</v>
      </c>
      <c r="H17" s="392">
        <v>3</v>
      </c>
      <c r="I17" s="109" t="s">
        <v>124</v>
      </c>
      <c r="J17" s="393">
        <v>5360000</v>
      </c>
      <c r="K17" s="394"/>
    </row>
    <row r="18" spans="1:15" ht="15" x14ac:dyDescent="0.2">
      <c r="A18" s="118">
        <v>44676</v>
      </c>
      <c r="B18" s="392">
        <v>4</v>
      </c>
      <c r="C18" s="109" t="s">
        <v>129</v>
      </c>
      <c r="D18" s="393"/>
      <c r="E18" s="394">
        <v>2000</v>
      </c>
      <c r="F18" s="378"/>
      <c r="G18" s="118">
        <v>44676</v>
      </c>
      <c r="H18" s="392">
        <v>4</v>
      </c>
      <c r="I18" s="109" t="s">
        <v>129</v>
      </c>
      <c r="J18" s="393">
        <v>2000</v>
      </c>
      <c r="K18" s="394"/>
    </row>
    <row r="19" spans="1:15" x14ac:dyDescent="0.2">
      <c r="A19" s="397"/>
      <c r="B19" s="398"/>
      <c r="C19" s="399" t="s">
        <v>64</v>
      </c>
      <c r="D19" s="400">
        <f>SUM(D14:D18)-SUM(E14:E18)</f>
        <v>3299</v>
      </c>
      <c r="E19" s="401"/>
      <c r="F19" s="378"/>
      <c r="G19" s="397"/>
      <c r="H19" s="398"/>
      <c r="I19" s="399" t="s">
        <v>64</v>
      </c>
      <c r="J19" s="400"/>
      <c r="K19" s="459">
        <f>SUM(K14:K18)-SUM(J14:J18)</f>
        <v>3299</v>
      </c>
    </row>
    <row r="20" spans="1:15" ht="13.5" thickBot="1" x14ac:dyDescent="0.25">
      <c r="A20" s="20"/>
      <c r="B20" s="21"/>
      <c r="C20" s="21"/>
      <c r="D20" s="21"/>
      <c r="E20" s="402"/>
      <c r="F20" s="378"/>
      <c r="G20" s="20"/>
      <c r="H20" s="21"/>
      <c r="I20" s="21"/>
      <c r="J20" s="21"/>
      <c r="K20" s="460"/>
    </row>
    <row r="21" spans="1:15" x14ac:dyDescent="0.2">
      <c r="A21" s="8"/>
      <c r="B21" s="6"/>
      <c r="C21" s="6" t="s">
        <v>17</v>
      </c>
      <c r="D21" s="8"/>
      <c r="E21" s="8"/>
      <c r="F21" s="378"/>
      <c r="G21" s="8"/>
      <c r="H21" s="6"/>
      <c r="I21" s="6" t="s">
        <v>17</v>
      </c>
      <c r="J21" s="8"/>
      <c r="K21" s="461"/>
    </row>
    <row r="22" spans="1:15" x14ac:dyDescent="0.2">
      <c r="A22" s="8"/>
      <c r="B22" s="6"/>
      <c r="C22" s="6"/>
      <c r="D22" s="8"/>
      <c r="E22" s="8"/>
      <c r="F22" s="378"/>
      <c r="G22" s="8"/>
      <c r="H22" s="6"/>
      <c r="I22" s="6"/>
      <c r="J22" s="8"/>
      <c r="K22" s="8"/>
    </row>
    <row r="23" spans="1:15" x14ac:dyDescent="0.2">
      <c r="A23" s="13"/>
      <c r="B23" s="13"/>
      <c r="C23" s="403"/>
      <c r="D23" s="404"/>
      <c r="E23" s="14"/>
      <c r="F23" s="378"/>
      <c r="G23" s="13"/>
      <c r="H23" s="13"/>
      <c r="I23" s="403"/>
      <c r="J23" s="404"/>
      <c r="K23" s="14"/>
    </row>
    <row r="24" spans="1:15" x14ac:dyDescent="0.2">
      <c r="A24" s="13"/>
      <c r="B24" s="13"/>
      <c r="C24" s="405"/>
      <c r="D24" s="406"/>
      <c r="E24" s="14"/>
      <c r="F24" s="378"/>
      <c r="G24" s="13"/>
      <c r="H24" s="13"/>
      <c r="I24" s="405"/>
      <c r="J24" s="406"/>
      <c r="K24" s="14"/>
    </row>
    <row r="25" spans="1:15" x14ac:dyDescent="0.2">
      <c r="C25" s="407"/>
      <c r="D25" s="408"/>
      <c r="E25" s="176"/>
      <c r="F25" s="378"/>
      <c r="I25" s="407"/>
      <c r="J25" s="408"/>
      <c r="K25" s="176"/>
    </row>
    <row r="26" spans="1:15" x14ac:dyDescent="0.2">
      <c r="A26" s="500"/>
      <c r="B26" s="500"/>
      <c r="C26" s="500"/>
      <c r="D26" s="500"/>
      <c r="E26" s="500"/>
      <c r="F26" s="500"/>
      <c r="G26" s="500"/>
      <c r="H26" s="500"/>
      <c r="I26" s="500"/>
      <c r="J26" s="500"/>
      <c r="K26" s="500"/>
      <c r="L26" s="499"/>
      <c r="M26" s="499"/>
      <c r="N26" s="499"/>
      <c r="O26" s="499"/>
    </row>
    <row r="27" spans="1:15" x14ac:dyDescent="0.2">
      <c r="A27" s="500"/>
      <c r="B27" s="500"/>
      <c r="C27" s="502"/>
      <c r="D27" s="500"/>
      <c r="E27" s="500"/>
      <c r="F27" s="500"/>
      <c r="G27" s="500"/>
      <c r="H27" s="500"/>
      <c r="I27" s="500"/>
      <c r="J27" s="500"/>
      <c r="K27" s="500"/>
      <c r="L27" s="499"/>
      <c r="M27" s="499"/>
      <c r="N27" s="499"/>
      <c r="O27" s="499"/>
    </row>
    <row r="28" spans="1:15" x14ac:dyDescent="0.2">
      <c r="A28" s="500"/>
      <c r="B28" s="500"/>
      <c r="C28" s="500"/>
      <c r="D28" s="501"/>
      <c r="E28" s="500"/>
      <c r="F28" s="500"/>
      <c r="G28" s="500"/>
      <c r="H28" s="500"/>
      <c r="I28" s="500"/>
      <c r="J28" s="500"/>
      <c r="K28" s="500"/>
      <c r="L28" s="499"/>
      <c r="M28" s="499"/>
      <c r="N28" s="499"/>
      <c r="O28" s="499"/>
    </row>
    <row r="29" spans="1:15" x14ac:dyDescent="0.2">
      <c r="A29" s="500"/>
      <c r="B29" s="500"/>
      <c r="C29" s="500"/>
      <c r="D29" s="501"/>
      <c r="E29" s="500"/>
      <c r="F29" s="500"/>
      <c r="G29" s="500"/>
      <c r="H29" s="500"/>
      <c r="I29" s="500"/>
      <c r="J29" s="500"/>
      <c r="K29" s="500"/>
      <c r="L29" s="499"/>
      <c r="M29" s="499"/>
      <c r="N29" s="499"/>
      <c r="O29" s="499"/>
    </row>
    <row r="30" spans="1:15" x14ac:dyDescent="0.2">
      <c r="A30" s="499"/>
      <c r="B30" s="499"/>
      <c r="C30" s="504"/>
      <c r="D30" s="505"/>
      <c r="E30" s="499"/>
      <c r="F30" s="499"/>
      <c r="G30" s="499"/>
      <c r="H30" s="499"/>
      <c r="I30" s="499"/>
      <c r="J30" s="499"/>
      <c r="K30" s="499"/>
      <c r="L30" s="499"/>
      <c r="M30" s="499"/>
      <c r="N30" s="499"/>
      <c r="O30" s="499"/>
    </row>
    <row r="31" spans="1:15" x14ac:dyDescent="0.2">
      <c r="A31" s="499"/>
      <c r="B31" s="499"/>
      <c r="C31" s="499"/>
      <c r="D31" s="503"/>
      <c r="E31" s="499"/>
      <c r="F31" s="499"/>
      <c r="G31" s="499"/>
      <c r="H31" s="499"/>
      <c r="I31" s="499"/>
      <c r="J31" s="499"/>
      <c r="K31" s="499"/>
      <c r="L31" s="499"/>
      <c r="M31" s="499"/>
      <c r="N31" s="499"/>
      <c r="O31" s="499"/>
    </row>
    <row r="32" spans="1:15" x14ac:dyDescent="0.2">
      <c r="A32" s="499"/>
      <c r="B32" s="499"/>
      <c r="C32" s="499"/>
      <c r="D32" s="499"/>
      <c r="E32" s="499"/>
      <c r="F32" s="499"/>
      <c r="G32" s="499"/>
      <c r="H32" s="499"/>
      <c r="I32" s="499"/>
      <c r="J32" s="499"/>
      <c r="K32" s="499"/>
      <c r="L32" s="499"/>
      <c r="M32" s="499"/>
      <c r="N32" s="499"/>
      <c r="O32" s="499"/>
    </row>
    <row r="33" spans="1:15" x14ac:dyDescent="0.2">
      <c r="A33" s="499"/>
      <c r="B33" s="499"/>
      <c r="C33" s="499"/>
      <c r="D33" s="499"/>
      <c r="E33" s="499"/>
      <c r="F33" s="499"/>
      <c r="G33" s="499"/>
      <c r="H33" s="499"/>
      <c r="I33" s="499"/>
      <c r="J33" s="499"/>
      <c r="K33" s="499"/>
      <c r="L33" s="499"/>
      <c r="M33" s="499"/>
      <c r="N33" s="499"/>
      <c r="O33" s="499"/>
    </row>
    <row r="34" spans="1:15" x14ac:dyDescent="0.2">
      <c r="A34" s="499"/>
      <c r="B34" s="499"/>
      <c r="C34" s="499"/>
      <c r="D34" s="499"/>
      <c r="E34" s="499"/>
      <c r="F34" s="499"/>
      <c r="G34" s="499"/>
      <c r="H34" s="499"/>
      <c r="I34" s="499"/>
      <c r="J34" s="499"/>
      <c r="K34" s="499"/>
      <c r="L34" s="499"/>
      <c r="M34" s="499"/>
      <c r="N34" s="499"/>
      <c r="O34" s="499"/>
    </row>
    <row r="35" spans="1:15" x14ac:dyDescent="0.2">
      <c r="A35" s="499"/>
      <c r="B35" s="499"/>
      <c r="C35" s="499"/>
      <c r="D35" s="499"/>
      <c r="E35" s="499"/>
      <c r="F35" s="499"/>
      <c r="G35" s="499"/>
      <c r="H35" s="499"/>
      <c r="I35" s="499"/>
      <c r="J35" s="499"/>
      <c r="K35" s="499"/>
      <c r="L35" s="499"/>
      <c r="M35" s="499"/>
      <c r="N35" s="499"/>
      <c r="O35" s="499"/>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14" zoomScale="125" workbookViewId="0">
      <selection activeCell="F32" sqref="F32"/>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41"/>
      <c r="B1" s="641"/>
      <c r="C1" s="641"/>
      <c r="D1" s="641"/>
      <c r="E1" s="641"/>
      <c r="F1" s="641"/>
      <c r="G1" s="641"/>
      <c r="H1" s="641"/>
      <c r="I1" s="641"/>
      <c r="J1" s="641"/>
      <c r="K1" s="641"/>
    </row>
    <row r="2" spans="1:11" x14ac:dyDescent="0.2">
      <c r="A2" s="361"/>
      <c r="B2" s="361"/>
      <c r="C2" s="361"/>
      <c r="D2" s="361"/>
      <c r="E2" s="361"/>
      <c r="F2" s="361"/>
      <c r="G2" s="361"/>
      <c r="H2" s="361"/>
      <c r="I2" s="361"/>
      <c r="J2" s="361"/>
      <c r="K2" s="361"/>
    </row>
    <row r="3" spans="1:11" x14ac:dyDescent="0.2">
      <c r="A3" s="362" t="s">
        <v>16</v>
      </c>
      <c r="B3" s="363"/>
      <c r="C3" s="363"/>
      <c r="D3" s="363"/>
      <c r="E3" s="363"/>
      <c r="F3" s="363"/>
      <c r="G3" s="363"/>
      <c r="H3" s="363"/>
      <c r="I3" s="363"/>
      <c r="J3" s="363"/>
      <c r="K3" s="363"/>
    </row>
    <row r="4" spans="1:11" x14ac:dyDescent="0.2">
      <c r="A4" s="364" t="s">
        <v>19</v>
      </c>
      <c r="B4" s="364"/>
      <c r="C4" s="364" t="s">
        <v>18</v>
      </c>
      <c r="D4" s="365"/>
      <c r="E4" s="364"/>
      <c r="F4" s="364"/>
      <c r="G4" s="364"/>
      <c r="H4" s="364"/>
      <c r="I4" s="363"/>
      <c r="J4" s="363"/>
      <c r="K4" s="363"/>
    </row>
    <row r="5" spans="1:11" x14ac:dyDescent="0.2">
      <c r="A5" s="364" t="s">
        <v>83</v>
      </c>
      <c r="B5" s="364"/>
      <c r="C5" s="364" t="s">
        <v>101</v>
      </c>
      <c r="D5" s="364"/>
      <c r="E5" s="364"/>
      <c r="F5" s="364"/>
      <c r="G5" s="364"/>
      <c r="H5" s="364"/>
      <c r="I5" s="363"/>
      <c r="J5" s="363"/>
      <c r="K5" s="363"/>
    </row>
    <row r="6" spans="1:11" x14ac:dyDescent="0.2">
      <c r="A6" s="366"/>
      <c r="B6" s="364"/>
      <c r="C6" s="565">
        <v>2022</v>
      </c>
      <c r="D6" s="364"/>
      <c r="E6" s="364"/>
      <c r="F6" s="364"/>
      <c r="G6" s="364"/>
      <c r="H6" s="364"/>
      <c r="I6" s="642" t="s">
        <v>20</v>
      </c>
      <c r="J6" s="643"/>
      <c r="K6" s="644"/>
    </row>
    <row r="7" spans="1:11" x14ac:dyDescent="0.2">
      <c r="A7" s="366"/>
      <c r="B7" s="364"/>
      <c r="C7" s="364"/>
      <c r="D7" s="364"/>
      <c r="E7" s="364"/>
      <c r="F7" s="364"/>
      <c r="G7" s="364"/>
      <c r="H7" s="364"/>
      <c r="I7" s="367" t="s">
        <v>21</v>
      </c>
      <c r="J7" s="645" t="s">
        <v>31</v>
      </c>
      <c r="K7" s="646"/>
    </row>
    <row r="8" spans="1:11" ht="12.75" customHeight="1" x14ac:dyDescent="0.2">
      <c r="A8" s="364"/>
      <c r="B8" s="364"/>
      <c r="C8" s="364"/>
      <c r="D8" s="364"/>
      <c r="E8" s="364"/>
      <c r="F8" s="364"/>
      <c r="G8" s="364"/>
      <c r="H8" s="363"/>
      <c r="I8" s="367" t="s">
        <v>22</v>
      </c>
      <c r="J8" s="647" t="s">
        <v>92</v>
      </c>
      <c r="K8" s="648"/>
    </row>
    <row r="9" spans="1:11" ht="12.75" customHeight="1" x14ac:dyDescent="0.2">
      <c r="A9" s="640" t="s">
        <v>23</v>
      </c>
      <c r="B9" s="640"/>
      <c r="C9" s="640"/>
      <c r="D9" s="640"/>
      <c r="E9" s="640"/>
      <c r="F9" s="640"/>
      <c r="G9" s="640"/>
      <c r="H9" s="640"/>
      <c r="I9" s="368" t="s">
        <v>24</v>
      </c>
      <c r="J9" s="651" t="s">
        <v>93</v>
      </c>
      <c r="K9" s="652"/>
    </row>
    <row r="10" spans="1:11" ht="15.75" customHeight="1" thickBot="1" x14ac:dyDescent="0.25">
      <c r="A10" s="640" t="s">
        <v>30</v>
      </c>
      <c r="B10" s="640"/>
      <c r="C10" s="640"/>
      <c r="D10" s="640"/>
      <c r="E10" s="640"/>
      <c r="F10" s="453"/>
      <c r="G10" s="370"/>
      <c r="H10" s="364"/>
      <c r="I10" s="363"/>
      <c r="J10" s="363"/>
      <c r="K10" s="363"/>
    </row>
    <row r="11" spans="1:11" ht="12.75" customHeight="1" x14ac:dyDescent="0.2">
      <c r="A11" s="637" t="s">
        <v>25</v>
      </c>
      <c r="B11" s="638"/>
      <c r="C11" s="638"/>
      <c r="D11" s="638"/>
      <c r="E11" s="639"/>
      <c r="F11" s="453"/>
      <c r="G11" s="637" t="s">
        <v>20</v>
      </c>
      <c r="H11" s="638"/>
      <c r="I11" s="638"/>
      <c r="J11" s="638"/>
      <c r="K11" s="639"/>
    </row>
    <row r="12" spans="1:11" x14ac:dyDescent="0.2">
      <c r="A12" s="371"/>
      <c r="B12" s="372"/>
      <c r="C12" s="372"/>
      <c r="D12" s="372"/>
      <c r="E12" s="373"/>
      <c r="F12" s="363"/>
      <c r="G12" s="371"/>
      <c r="H12" s="372" t="s">
        <v>15</v>
      </c>
      <c r="I12" s="372" t="s">
        <v>15</v>
      </c>
      <c r="J12" s="372" t="s">
        <v>15</v>
      </c>
      <c r="K12" s="373" t="s">
        <v>15</v>
      </c>
    </row>
    <row r="13" spans="1:11" s="12" customFormat="1" x14ac:dyDescent="0.2">
      <c r="A13" s="374" t="s">
        <v>0</v>
      </c>
      <c r="B13" s="375" t="s">
        <v>26</v>
      </c>
      <c r="C13" s="375" t="s">
        <v>27</v>
      </c>
      <c r="D13" s="375" t="s">
        <v>28</v>
      </c>
      <c r="E13" s="376" t="s">
        <v>29</v>
      </c>
      <c r="F13" s="377"/>
      <c r="G13" s="374" t="s">
        <v>0</v>
      </c>
      <c r="H13" s="375" t="s">
        <v>26</v>
      </c>
      <c r="I13" s="375" t="s">
        <v>27</v>
      </c>
      <c r="J13" s="375" t="s">
        <v>28</v>
      </c>
      <c r="K13" s="376" t="s">
        <v>29</v>
      </c>
    </row>
    <row r="14" spans="1:11" ht="12.75" customHeight="1" x14ac:dyDescent="0.2">
      <c r="A14" s="388">
        <v>44652</v>
      </c>
      <c r="B14" s="389"/>
      <c r="C14" s="18" t="s">
        <v>47</v>
      </c>
      <c r="D14" s="390">
        <v>561003</v>
      </c>
      <c r="E14" s="391"/>
      <c r="F14" s="363"/>
      <c r="G14" s="388">
        <v>44652</v>
      </c>
      <c r="H14" s="389"/>
      <c r="I14" s="18" t="s">
        <v>47</v>
      </c>
      <c r="J14" s="390"/>
      <c r="K14" s="510">
        <v>561003</v>
      </c>
    </row>
    <row r="15" spans="1:11" ht="15" x14ac:dyDescent="0.2">
      <c r="A15" s="118">
        <v>44656</v>
      </c>
      <c r="B15" s="392">
        <v>1</v>
      </c>
      <c r="C15" s="109" t="s">
        <v>138</v>
      </c>
      <c r="D15" s="393">
        <v>1134000</v>
      </c>
      <c r="E15" s="394"/>
      <c r="F15" s="378"/>
      <c r="G15" s="118">
        <v>44656</v>
      </c>
      <c r="H15" s="392">
        <v>1</v>
      </c>
      <c r="I15" s="109" t="s">
        <v>138</v>
      </c>
      <c r="J15" s="393"/>
      <c r="K15" s="394">
        <v>1134000</v>
      </c>
    </row>
    <row r="16" spans="1:11" ht="15" x14ac:dyDescent="0.2">
      <c r="A16" s="118">
        <v>44657</v>
      </c>
      <c r="B16" s="395">
        <v>2</v>
      </c>
      <c r="C16" s="109" t="s">
        <v>140</v>
      </c>
      <c r="D16" s="393"/>
      <c r="E16" s="394">
        <v>1104000</v>
      </c>
      <c r="F16" s="378"/>
      <c r="G16" s="118">
        <v>44657</v>
      </c>
      <c r="H16" s="395">
        <v>2</v>
      </c>
      <c r="I16" s="109" t="s">
        <v>141</v>
      </c>
      <c r="J16" s="393">
        <v>1104000</v>
      </c>
      <c r="K16" s="394"/>
    </row>
    <row r="17" spans="1:11" ht="12" customHeight="1" x14ac:dyDescent="0.2">
      <c r="A17" s="118">
        <v>44657</v>
      </c>
      <c r="B17" s="395">
        <v>3</v>
      </c>
      <c r="C17" s="109" t="s">
        <v>133</v>
      </c>
      <c r="D17" s="396"/>
      <c r="E17" s="19">
        <v>5000</v>
      </c>
      <c r="F17" s="378"/>
      <c r="G17" s="118">
        <v>44657</v>
      </c>
      <c r="H17" s="395">
        <v>3</v>
      </c>
      <c r="I17" s="109" t="s">
        <v>133</v>
      </c>
      <c r="J17" s="396">
        <v>5000</v>
      </c>
      <c r="K17" s="19"/>
    </row>
    <row r="18" spans="1:11" ht="13.5" customHeight="1" x14ac:dyDescent="0.2">
      <c r="A18" s="118">
        <v>44676</v>
      </c>
      <c r="B18" s="392">
        <v>4</v>
      </c>
      <c r="C18" s="109" t="s">
        <v>138</v>
      </c>
      <c r="D18" s="396">
        <v>5360000</v>
      </c>
      <c r="E18" s="19"/>
      <c r="F18" s="378"/>
      <c r="G18" s="118">
        <v>44676</v>
      </c>
      <c r="H18" s="392">
        <v>4</v>
      </c>
      <c r="I18" s="109" t="s">
        <v>138</v>
      </c>
      <c r="J18" s="396"/>
      <c r="K18" s="19">
        <v>5360000</v>
      </c>
    </row>
    <row r="19" spans="1:11" ht="13.5" customHeight="1" x14ac:dyDescent="0.2">
      <c r="A19" s="118">
        <v>44677</v>
      </c>
      <c r="B19" s="395">
        <v>5</v>
      </c>
      <c r="C19" s="109" t="s">
        <v>214</v>
      </c>
      <c r="D19" s="396"/>
      <c r="E19" s="19">
        <v>1869000</v>
      </c>
      <c r="F19" s="378"/>
      <c r="G19" s="118">
        <v>44677</v>
      </c>
      <c r="H19" s="395">
        <v>5</v>
      </c>
      <c r="I19" s="109" t="s">
        <v>214</v>
      </c>
      <c r="J19" s="396">
        <v>1869000</v>
      </c>
      <c r="K19" s="19"/>
    </row>
    <row r="20" spans="1:11" ht="13.5" customHeight="1" x14ac:dyDescent="0.2">
      <c r="A20" s="118">
        <v>44677</v>
      </c>
      <c r="B20" s="395">
        <v>6</v>
      </c>
      <c r="C20" s="109" t="s">
        <v>216</v>
      </c>
      <c r="D20" s="396"/>
      <c r="E20" s="19">
        <v>5000</v>
      </c>
      <c r="F20" s="378"/>
      <c r="G20" s="118">
        <v>44677</v>
      </c>
      <c r="H20" s="395">
        <v>6</v>
      </c>
      <c r="I20" s="109" t="s">
        <v>216</v>
      </c>
      <c r="J20" s="396">
        <v>5000</v>
      </c>
      <c r="K20" s="19"/>
    </row>
    <row r="21" spans="1:11" ht="13.5" customHeight="1" x14ac:dyDescent="0.2">
      <c r="A21" s="118">
        <v>44677</v>
      </c>
      <c r="B21" s="392">
        <v>7</v>
      </c>
      <c r="C21" s="109" t="s">
        <v>219</v>
      </c>
      <c r="D21" s="396"/>
      <c r="E21" s="19">
        <v>1600000</v>
      </c>
      <c r="F21" s="378"/>
      <c r="G21" s="118">
        <v>44677</v>
      </c>
      <c r="H21" s="392">
        <v>7</v>
      </c>
      <c r="I21" s="109" t="s">
        <v>219</v>
      </c>
      <c r="J21" s="396">
        <v>1600000</v>
      </c>
      <c r="K21" s="19"/>
    </row>
    <row r="22" spans="1:11" ht="13.5" customHeight="1" x14ac:dyDescent="0.2">
      <c r="A22" s="118">
        <v>44677</v>
      </c>
      <c r="B22" s="395">
        <v>8</v>
      </c>
      <c r="C22" s="109" t="s">
        <v>220</v>
      </c>
      <c r="D22" s="396"/>
      <c r="E22" s="19">
        <v>2600</v>
      </c>
      <c r="F22" s="378"/>
      <c r="G22" s="118">
        <v>44677</v>
      </c>
      <c r="H22" s="395">
        <v>8</v>
      </c>
      <c r="I22" s="109" t="s">
        <v>220</v>
      </c>
      <c r="J22" s="396">
        <v>2600</v>
      </c>
      <c r="K22" s="19"/>
    </row>
    <row r="23" spans="1:11" ht="13.5" customHeight="1" x14ac:dyDescent="0.2">
      <c r="A23" s="118">
        <v>44678</v>
      </c>
      <c r="B23" s="395">
        <v>9</v>
      </c>
      <c r="C23" s="109" t="s">
        <v>226</v>
      </c>
      <c r="D23" s="396"/>
      <c r="E23" s="19">
        <v>1211440</v>
      </c>
      <c r="F23" s="378"/>
      <c r="G23" s="118">
        <v>44678</v>
      </c>
      <c r="H23" s="395">
        <v>9</v>
      </c>
      <c r="I23" s="109" t="s">
        <v>226</v>
      </c>
      <c r="J23" s="396">
        <v>1211440</v>
      </c>
      <c r="K23" s="19"/>
    </row>
    <row r="24" spans="1:11" ht="13.5" customHeight="1" x14ac:dyDescent="0.2">
      <c r="A24" s="118">
        <v>44678</v>
      </c>
      <c r="B24" s="395">
        <v>10</v>
      </c>
      <c r="C24" s="109" t="s">
        <v>227</v>
      </c>
      <c r="D24" s="396"/>
      <c r="E24" s="19">
        <v>2300</v>
      </c>
      <c r="F24" s="378"/>
      <c r="G24" s="118">
        <v>44678</v>
      </c>
      <c r="H24" s="395">
        <v>10</v>
      </c>
      <c r="I24" s="109" t="s">
        <v>227</v>
      </c>
      <c r="J24" s="396">
        <v>2300</v>
      </c>
      <c r="K24" s="19"/>
    </row>
    <row r="25" spans="1:11" ht="13.5" customHeight="1" x14ac:dyDescent="0.2">
      <c r="A25" s="118">
        <v>44678</v>
      </c>
      <c r="B25" s="392">
        <v>11</v>
      </c>
      <c r="C25" s="109" t="s">
        <v>228</v>
      </c>
      <c r="D25" s="396"/>
      <c r="E25" s="19">
        <v>654720</v>
      </c>
      <c r="F25" s="378"/>
      <c r="G25" s="118">
        <v>44678</v>
      </c>
      <c r="H25" s="392">
        <v>11</v>
      </c>
      <c r="I25" s="109" t="s">
        <v>228</v>
      </c>
      <c r="J25" s="396">
        <v>654720</v>
      </c>
      <c r="K25" s="19"/>
    </row>
    <row r="26" spans="1:11" x14ac:dyDescent="0.2">
      <c r="A26" s="397"/>
      <c r="B26" s="398"/>
      <c r="C26" s="399" t="s">
        <v>64</v>
      </c>
      <c r="D26" s="400">
        <f>SUM(D14:D25)-SUM(E14:E25)</f>
        <v>600943</v>
      </c>
      <c r="E26" s="401"/>
      <c r="F26" s="378"/>
      <c r="G26" s="397"/>
      <c r="H26" s="398"/>
      <c r="I26" s="399" t="s">
        <v>64</v>
      </c>
      <c r="J26" s="400"/>
      <c r="K26" s="439">
        <f>SUM(K14:K25)-SUM(J14:J25)</f>
        <v>600943</v>
      </c>
    </row>
    <row r="27" spans="1:11" ht="13.5" thickBot="1" x14ac:dyDescent="0.25">
      <c r="A27" s="20"/>
      <c r="B27" s="21"/>
      <c r="C27" s="21"/>
      <c r="D27" s="21"/>
      <c r="E27" s="402"/>
      <c r="F27" s="378"/>
      <c r="G27" s="20"/>
      <c r="H27" s="21"/>
      <c r="I27" s="21"/>
      <c r="J27" s="21"/>
      <c r="K27" s="402"/>
    </row>
    <row r="28" spans="1:11" x14ac:dyDescent="0.2">
      <c r="A28" s="8"/>
      <c r="B28" s="6"/>
      <c r="C28" s="6" t="s">
        <v>17</v>
      </c>
      <c r="D28" s="8"/>
      <c r="E28" s="8"/>
      <c r="F28" s="378"/>
      <c r="G28" s="8"/>
      <c r="H28" s="6"/>
      <c r="I28" s="6" t="s">
        <v>17</v>
      </c>
      <c r="J28" s="8"/>
      <c r="K28" s="8"/>
    </row>
    <row r="29" spans="1:11" x14ac:dyDescent="0.2">
      <c r="A29" s="8"/>
      <c r="B29" s="6"/>
      <c r="C29" s="6"/>
      <c r="D29" s="8"/>
      <c r="E29" s="480"/>
      <c r="F29" s="378"/>
      <c r="G29" s="8"/>
      <c r="H29" s="6"/>
      <c r="I29" s="6"/>
      <c r="J29" s="8"/>
      <c r="K29" s="8"/>
    </row>
    <row r="30" spans="1:11" x14ac:dyDescent="0.2">
      <c r="A30" s="13"/>
      <c r="B30" s="13"/>
      <c r="C30" s="403"/>
      <c r="D30" s="404"/>
      <c r="E30" s="14"/>
      <c r="F30" s="378"/>
      <c r="G30" s="13"/>
      <c r="H30" s="13"/>
      <c r="I30" s="403"/>
      <c r="J30" s="404"/>
      <c r="K30" s="14"/>
    </row>
    <row r="31" spans="1:11" x14ac:dyDescent="0.2">
      <c r="A31" s="13"/>
      <c r="B31" s="13"/>
      <c r="C31" s="405"/>
      <c r="D31" s="406"/>
      <c r="E31" s="14"/>
      <c r="F31" s="378"/>
      <c r="G31" s="13"/>
      <c r="H31" s="13"/>
      <c r="I31" s="405"/>
      <c r="J31" s="406"/>
      <c r="K31" s="14"/>
    </row>
    <row r="32" spans="1:11" x14ac:dyDescent="0.2">
      <c r="C32" s="407"/>
      <c r="D32" s="408"/>
      <c r="E32" s="176"/>
      <c r="F32" s="378"/>
      <c r="I32" s="407"/>
      <c r="J32" s="408"/>
      <c r="K32" s="176"/>
    </row>
    <row r="33" spans="1:12" x14ac:dyDescent="0.2">
      <c r="C33" s="407"/>
      <c r="D33" s="408"/>
      <c r="F33" s="378"/>
      <c r="I33" s="407"/>
      <c r="J33" s="408"/>
    </row>
    <row r="34" spans="1:12" x14ac:dyDescent="0.2">
      <c r="A34" s="409"/>
      <c r="B34" s="410"/>
      <c r="C34" s="411"/>
      <c r="D34" s="412"/>
      <c r="E34" s="412"/>
      <c r="F34" s="412"/>
      <c r="G34" s="409"/>
      <c r="H34" s="410"/>
      <c r="I34" s="411"/>
      <c r="J34" s="412"/>
      <c r="K34" s="412"/>
      <c r="L34" s="413"/>
    </row>
    <row r="35" spans="1:12" x14ac:dyDescent="0.2">
      <c r="A35" s="409"/>
      <c r="B35" s="410"/>
      <c r="C35" s="411"/>
      <c r="D35" s="412"/>
      <c r="E35" s="412"/>
      <c r="F35" s="412"/>
      <c r="G35" s="409"/>
      <c r="H35" s="410"/>
      <c r="I35" s="411"/>
      <c r="J35" s="412"/>
      <c r="K35" s="412"/>
      <c r="L35" s="413"/>
    </row>
    <row r="36" spans="1:12" x14ac:dyDescent="0.2">
      <c r="A36" s="409"/>
      <c r="B36" s="414"/>
      <c r="C36" s="411"/>
      <c r="D36" s="412"/>
      <c r="E36" s="412"/>
      <c r="F36" s="412"/>
      <c r="G36" s="409"/>
      <c r="H36" s="414"/>
      <c r="I36" s="411"/>
      <c r="J36" s="412"/>
      <c r="K36" s="412"/>
      <c r="L36" s="413"/>
    </row>
    <row r="37" spans="1:12" x14ac:dyDescent="0.2">
      <c r="A37" s="409"/>
      <c r="B37" s="414"/>
      <c r="C37" s="411"/>
      <c r="D37" s="412"/>
      <c r="E37" s="412"/>
      <c r="F37" s="412"/>
      <c r="G37" s="409"/>
      <c r="H37" s="414"/>
      <c r="I37" s="411"/>
      <c r="J37" s="412"/>
      <c r="K37" s="412"/>
      <c r="L37" s="413"/>
    </row>
    <row r="38" spans="1:12" x14ac:dyDescent="0.2">
      <c r="A38" s="409"/>
      <c r="B38" s="414"/>
      <c r="C38" s="411"/>
      <c r="D38" s="412"/>
      <c r="E38" s="412"/>
      <c r="F38" s="412"/>
      <c r="G38" s="409"/>
      <c r="H38" s="414"/>
      <c r="I38" s="411"/>
      <c r="J38" s="412"/>
      <c r="K38" s="412"/>
      <c r="L38" s="413"/>
    </row>
    <row r="39" spans="1:12" x14ac:dyDescent="0.2">
      <c r="A39" s="415"/>
      <c r="B39" s="411"/>
      <c r="C39" s="416"/>
      <c r="D39" s="417"/>
      <c r="E39" s="411"/>
      <c r="F39" s="418"/>
      <c r="G39" s="415"/>
      <c r="H39" s="419"/>
      <c r="I39" s="416"/>
      <c r="J39" s="418"/>
      <c r="K39" s="420"/>
      <c r="L39" s="413"/>
    </row>
    <row r="40" spans="1:12" x14ac:dyDescent="0.2">
      <c r="A40" s="419"/>
      <c r="B40" s="419"/>
      <c r="C40" s="419"/>
      <c r="D40" s="419"/>
      <c r="E40" s="421"/>
      <c r="F40" s="419"/>
      <c r="G40" s="421"/>
      <c r="H40" s="419"/>
      <c r="I40" s="419"/>
      <c r="J40" s="419"/>
      <c r="K40" s="419"/>
      <c r="L40" s="413"/>
    </row>
    <row r="41" spans="1:12" x14ac:dyDescent="0.2">
      <c r="A41" s="411"/>
      <c r="B41" s="416"/>
      <c r="C41" s="416"/>
      <c r="D41" s="411"/>
      <c r="E41" s="411"/>
      <c r="F41" s="421"/>
      <c r="G41" s="416"/>
      <c r="H41" s="411"/>
      <c r="I41" s="416"/>
      <c r="J41" s="411"/>
      <c r="K41" s="422"/>
      <c r="L41" s="413"/>
    </row>
    <row r="42" spans="1:12" s="15" customFormat="1" x14ac:dyDescent="0.2">
      <c r="A42" s="423"/>
      <c r="B42" s="423"/>
      <c r="C42" s="424"/>
      <c r="D42" s="425"/>
      <c r="E42" s="426"/>
      <c r="F42" s="426"/>
      <c r="G42" s="426"/>
      <c r="H42" s="426"/>
      <c r="I42" s="427"/>
      <c r="J42" s="423"/>
      <c r="K42" s="423"/>
      <c r="L42" s="428"/>
    </row>
    <row r="43" spans="1:12" s="15" customFormat="1" x14ac:dyDescent="0.2">
      <c r="A43" s="429"/>
      <c r="B43" s="429"/>
      <c r="C43" s="430"/>
      <c r="D43" s="431"/>
      <c r="E43" s="432"/>
      <c r="F43" s="426"/>
      <c r="G43" s="429"/>
      <c r="H43" s="429"/>
      <c r="I43" s="429"/>
      <c r="J43" s="429"/>
      <c r="K43" s="429"/>
      <c r="L43" s="428"/>
    </row>
    <row r="44" spans="1:12" x14ac:dyDescent="0.2">
      <c r="A44" s="429"/>
      <c r="B44" s="429"/>
      <c r="C44" s="430"/>
      <c r="D44" s="431"/>
      <c r="E44" s="429"/>
      <c r="F44" s="429"/>
      <c r="G44" s="429"/>
      <c r="H44" s="429"/>
      <c r="I44" s="429"/>
      <c r="J44" s="429"/>
      <c r="K44" s="429"/>
      <c r="L44" s="413"/>
    </row>
    <row r="45" spans="1:12" x14ac:dyDescent="0.2">
      <c r="A45" s="429"/>
      <c r="B45" s="429"/>
      <c r="C45" s="430"/>
      <c r="D45" s="433"/>
      <c r="E45" s="432"/>
      <c r="F45" s="429"/>
      <c r="G45" s="429"/>
      <c r="H45" s="429"/>
      <c r="I45" s="429"/>
      <c r="J45" s="429"/>
      <c r="K45" s="429"/>
      <c r="L45" s="413"/>
    </row>
    <row r="46" spans="1:12" x14ac:dyDescent="0.2">
      <c r="A46" s="379"/>
      <c r="B46" s="379"/>
      <c r="C46" s="379"/>
      <c r="D46" s="380"/>
      <c r="E46" s="379"/>
      <c r="F46" s="379"/>
      <c r="G46" s="379"/>
      <c r="H46" s="379"/>
      <c r="I46" s="379"/>
      <c r="J46" s="379"/>
      <c r="K46" s="379"/>
    </row>
    <row r="47" spans="1:12" x14ac:dyDescent="0.2">
      <c r="A47" s="379"/>
      <c r="B47" s="379"/>
      <c r="C47" s="379"/>
      <c r="D47" s="379"/>
      <c r="E47" s="379"/>
      <c r="F47" s="379"/>
      <c r="G47" s="379"/>
      <c r="H47" s="379"/>
      <c r="I47" s="379"/>
      <c r="J47" s="379"/>
      <c r="K47" s="379"/>
    </row>
    <row r="48" spans="1:12" x14ac:dyDescent="0.2">
      <c r="A48" s="379"/>
      <c r="B48" s="379"/>
      <c r="C48" s="381"/>
      <c r="D48" s="379"/>
      <c r="E48" s="379"/>
      <c r="F48" s="379"/>
      <c r="G48" s="379"/>
      <c r="H48" s="379"/>
      <c r="I48" s="379"/>
      <c r="J48" s="379"/>
      <c r="K48" s="379"/>
    </row>
    <row r="49" spans="1:11" x14ac:dyDescent="0.2">
      <c r="A49" s="379"/>
      <c r="B49" s="379"/>
      <c r="C49" s="379"/>
      <c r="D49" s="380"/>
      <c r="E49" s="379"/>
      <c r="F49" s="379"/>
      <c r="G49" s="379"/>
      <c r="H49" s="379"/>
      <c r="I49" s="379"/>
      <c r="J49" s="379"/>
      <c r="K49" s="379"/>
    </row>
    <row r="50" spans="1:11" x14ac:dyDescent="0.2">
      <c r="A50" s="379"/>
      <c r="B50" s="379"/>
      <c r="C50" s="379"/>
      <c r="D50" s="380"/>
      <c r="E50" s="379"/>
      <c r="F50" s="379"/>
      <c r="G50" s="379"/>
      <c r="H50" s="379"/>
      <c r="I50" s="379"/>
      <c r="J50" s="379"/>
      <c r="K50" s="379"/>
    </row>
    <row r="51" spans="1:11" x14ac:dyDescent="0.2">
      <c r="C51" s="109"/>
      <c r="D51" s="19"/>
    </row>
    <row r="52" spans="1:11" x14ac:dyDescent="0.2">
      <c r="D52" s="176"/>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3" zoomScale="125" workbookViewId="0">
      <selection activeCell="I26" sqref="I26"/>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3" customWidth="1"/>
    <col min="5" max="5" width="9.85546875" style="33" customWidth="1"/>
    <col min="6" max="6" width="3.28515625" style="3" customWidth="1"/>
    <col min="7" max="7" width="10.42578125" style="3" customWidth="1"/>
    <col min="8" max="8" width="3.28515625" style="3" bestFit="1" customWidth="1"/>
    <col min="9" max="9" width="29.28515625" style="3" customWidth="1"/>
    <col min="10" max="10" width="9.42578125" style="33" customWidth="1"/>
    <col min="11" max="11" width="10.28515625" style="3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41"/>
      <c r="B1" s="641"/>
      <c r="C1" s="641"/>
      <c r="D1" s="641"/>
      <c r="E1" s="641"/>
      <c r="F1" s="641"/>
      <c r="G1" s="641"/>
      <c r="H1" s="641"/>
      <c r="I1" s="641"/>
      <c r="J1" s="641"/>
      <c r="K1" s="641"/>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83</v>
      </c>
      <c r="B5" s="6"/>
      <c r="C5" s="6" t="s">
        <v>101</v>
      </c>
      <c r="D5" s="30"/>
      <c r="E5" s="30"/>
      <c r="F5" s="6"/>
      <c r="G5" s="6"/>
      <c r="H5" s="6"/>
      <c r="I5" s="5"/>
      <c r="J5" s="28"/>
      <c r="K5" s="28"/>
    </row>
    <row r="6" spans="1:11" x14ac:dyDescent="0.2">
      <c r="A6" s="6"/>
      <c r="B6" s="6"/>
      <c r="C6" s="566">
        <v>2022</v>
      </c>
      <c r="D6" s="30"/>
      <c r="E6" s="30"/>
      <c r="F6" s="6"/>
      <c r="G6" s="6"/>
      <c r="H6" s="6"/>
      <c r="I6" s="5"/>
      <c r="J6" s="28"/>
      <c r="K6" s="28"/>
    </row>
    <row r="7" spans="1:11" x14ac:dyDescent="0.2">
      <c r="A7" s="8"/>
      <c r="B7" s="6"/>
      <c r="C7" s="6"/>
      <c r="D7" s="30"/>
      <c r="E7" s="30"/>
      <c r="F7" s="6"/>
      <c r="G7" s="6"/>
      <c r="H7" s="6"/>
      <c r="I7" s="8"/>
      <c r="J7" s="32"/>
      <c r="K7" s="28"/>
    </row>
    <row r="8" spans="1:11" x14ac:dyDescent="0.2">
      <c r="A8" s="6"/>
      <c r="B8" s="6"/>
      <c r="C8" s="6"/>
      <c r="D8" s="30"/>
      <c r="E8" s="30"/>
      <c r="F8" s="6"/>
      <c r="G8" s="6"/>
      <c r="H8" s="6"/>
      <c r="I8" s="5"/>
      <c r="J8" s="28"/>
      <c r="K8" s="28"/>
    </row>
    <row r="9" spans="1:11" x14ac:dyDescent="0.2">
      <c r="A9" s="8"/>
      <c r="B9" s="6"/>
      <c r="C9" s="6"/>
      <c r="D9" s="30"/>
      <c r="E9" s="30"/>
      <c r="F9" s="6"/>
      <c r="G9" s="6"/>
      <c r="H9" s="6"/>
      <c r="I9" s="657" t="s">
        <v>20</v>
      </c>
      <c r="J9" s="658"/>
      <c r="K9" s="659"/>
    </row>
    <row r="10" spans="1:11" x14ac:dyDescent="0.2">
      <c r="A10" s="8"/>
      <c r="B10" s="6"/>
      <c r="C10" s="6"/>
      <c r="D10" s="30"/>
      <c r="E10" s="30"/>
      <c r="F10" s="6"/>
      <c r="G10" s="6"/>
      <c r="H10" s="6"/>
      <c r="I10" s="9" t="s">
        <v>21</v>
      </c>
      <c r="J10" s="660" t="s">
        <v>31</v>
      </c>
      <c r="K10" s="661"/>
    </row>
    <row r="11" spans="1:11" ht="12.75" customHeight="1" x14ac:dyDescent="0.2">
      <c r="A11" s="6"/>
      <c r="B11" s="6"/>
      <c r="C11" s="6"/>
      <c r="D11" s="30"/>
      <c r="E11" s="30"/>
      <c r="F11" s="6"/>
      <c r="G11" s="6"/>
      <c r="H11" s="5"/>
      <c r="I11" s="9" t="s">
        <v>22</v>
      </c>
      <c r="J11" s="662" t="s">
        <v>32</v>
      </c>
      <c r="K11" s="663"/>
    </row>
    <row r="12" spans="1:11" ht="12.75" customHeight="1" x14ac:dyDescent="0.2">
      <c r="A12" s="653" t="s">
        <v>23</v>
      </c>
      <c r="B12" s="653"/>
      <c r="C12" s="653"/>
      <c r="D12" s="653"/>
      <c r="E12" s="653"/>
      <c r="F12" s="653"/>
      <c r="G12" s="653"/>
      <c r="H12" s="653"/>
      <c r="I12" s="10" t="s">
        <v>24</v>
      </c>
      <c r="J12" s="664" t="s">
        <v>33</v>
      </c>
      <c r="K12" s="665"/>
    </row>
    <row r="13" spans="1:11" ht="15.75" customHeight="1" x14ac:dyDescent="0.2">
      <c r="A13" s="653" t="s">
        <v>39</v>
      </c>
      <c r="B13" s="653"/>
      <c r="C13" s="653"/>
      <c r="D13" s="653"/>
      <c r="E13" s="653"/>
      <c r="F13" s="16"/>
      <c r="G13" s="11"/>
      <c r="H13" s="6"/>
      <c r="I13" s="5"/>
      <c r="J13" s="28"/>
      <c r="K13" s="28"/>
    </row>
    <row r="14" spans="1:11" x14ac:dyDescent="0.2">
      <c r="A14" s="5"/>
      <c r="B14" s="5"/>
      <c r="C14" s="5"/>
      <c r="D14" s="28"/>
      <c r="E14" s="28"/>
      <c r="F14" s="5"/>
      <c r="G14" s="5"/>
      <c r="H14" s="5"/>
      <c r="I14" s="5"/>
      <c r="J14" s="28"/>
      <c r="K14" s="28"/>
    </row>
    <row r="15" spans="1:11" ht="13.5" thickBot="1" x14ac:dyDescent="0.25">
      <c r="A15" s="5"/>
      <c r="B15" s="5"/>
      <c r="C15" s="5"/>
      <c r="D15" s="28"/>
      <c r="E15" s="28"/>
      <c r="F15" s="5"/>
      <c r="G15" s="5"/>
      <c r="H15" s="5"/>
      <c r="I15" s="5"/>
      <c r="J15" s="28"/>
      <c r="K15" s="28"/>
    </row>
    <row r="16" spans="1:11" ht="12.75" customHeight="1" x14ac:dyDescent="0.2">
      <c r="A16" s="654" t="s">
        <v>25</v>
      </c>
      <c r="B16" s="655"/>
      <c r="C16" s="655"/>
      <c r="D16" s="655"/>
      <c r="E16" s="656"/>
      <c r="F16" s="16"/>
      <c r="G16" s="654" t="s">
        <v>20</v>
      </c>
      <c r="H16" s="655"/>
      <c r="I16" s="655"/>
      <c r="J16" s="655"/>
      <c r="K16" s="656"/>
    </row>
    <row r="17" spans="1:11" x14ac:dyDescent="0.2">
      <c r="A17" s="112"/>
      <c r="B17" s="113"/>
      <c r="C17" s="113"/>
      <c r="D17" s="114"/>
      <c r="E17" s="115"/>
      <c r="F17" s="5"/>
      <c r="G17" s="112"/>
      <c r="H17" s="113" t="s">
        <v>15</v>
      </c>
      <c r="I17" s="113" t="s">
        <v>15</v>
      </c>
      <c r="J17" s="114" t="s">
        <v>15</v>
      </c>
      <c r="K17" s="115" t="s">
        <v>15</v>
      </c>
    </row>
    <row r="18" spans="1:11" s="12" customFormat="1" x14ac:dyDescent="0.2">
      <c r="A18" s="116" t="s">
        <v>0</v>
      </c>
      <c r="B18" s="117" t="s">
        <v>26</v>
      </c>
      <c r="C18" s="117" t="s">
        <v>27</v>
      </c>
      <c r="D18" s="110" t="s">
        <v>28</v>
      </c>
      <c r="E18" s="111" t="s">
        <v>29</v>
      </c>
      <c r="F18" s="17"/>
      <c r="G18" s="116" t="s">
        <v>0</v>
      </c>
      <c r="H18" s="117" t="s">
        <v>26</v>
      </c>
      <c r="I18" s="117" t="s">
        <v>27</v>
      </c>
      <c r="J18" s="110" t="s">
        <v>28</v>
      </c>
      <c r="K18" s="111" t="s">
        <v>29</v>
      </c>
    </row>
    <row r="19" spans="1:11" ht="12.75" customHeight="1" x14ac:dyDescent="0.2">
      <c r="A19" s="599">
        <v>44621</v>
      </c>
      <c r="B19" s="600"/>
      <c r="C19" s="600" t="s">
        <v>64</v>
      </c>
      <c r="D19" s="601">
        <v>3.91</v>
      </c>
      <c r="E19" s="602"/>
      <c r="F19" s="363"/>
      <c r="G19" s="599">
        <v>44621</v>
      </c>
      <c r="H19" s="600"/>
      <c r="I19" s="600" t="s">
        <v>64</v>
      </c>
      <c r="J19" s="601"/>
      <c r="K19" s="602">
        <v>3.91</v>
      </c>
    </row>
    <row r="20" spans="1:11" ht="12.75" customHeight="1" x14ac:dyDescent="0.2">
      <c r="A20" s="550">
        <v>44676</v>
      </c>
      <c r="B20" s="551">
        <v>1</v>
      </c>
      <c r="C20" s="551" t="s">
        <v>200</v>
      </c>
      <c r="D20" s="552">
        <v>10000</v>
      </c>
      <c r="E20" s="553"/>
      <c r="F20" s="607"/>
      <c r="G20" s="550">
        <v>44676</v>
      </c>
      <c r="H20" s="551">
        <v>1</v>
      </c>
      <c r="I20" s="551" t="s">
        <v>200</v>
      </c>
      <c r="J20" s="552"/>
      <c r="K20" s="553">
        <v>10000</v>
      </c>
    </row>
    <row r="21" spans="1:11" ht="12.75" customHeight="1" x14ac:dyDescent="0.2">
      <c r="A21" s="550">
        <v>44676</v>
      </c>
      <c r="B21" s="551">
        <v>2</v>
      </c>
      <c r="C21" s="551" t="s">
        <v>129</v>
      </c>
      <c r="D21" s="552"/>
      <c r="E21" s="553">
        <v>15</v>
      </c>
      <c r="F21" s="607"/>
      <c r="G21" s="550">
        <v>44676</v>
      </c>
      <c r="H21" s="551">
        <v>2</v>
      </c>
      <c r="I21" s="551" t="s">
        <v>129</v>
      </c>
      <c r="J21" s="552">
        <v>15</v>
      </c>
      <c r="K21" s="553"/>
    </row>
    <row r="22" spans="1:11" ht="12.75" customHeight="1" thickBot="1" x14ac:dyDescent="0.25">
      <c r="A22" s="603">
        <v>44676</v>
      </c>
      <c r="B22" s="604">
        <v>3</v>
      </c>
      <c r="C22" s="604" t="s">
        <v>167</v>
      </c>
      <c r="D22" s="605"/>
      <c r="E22" s="606">
        <v>9.17</v>
      </c>
      <c r="F22" s="363"/>
      <c r="G22" s="603">
        <v>44676</v>
      </c>
      <c r="H22" s="604">
        <v>3</v>
      </c>
      <c r="I22" s="604" t="s">
        <v>167</v>
      </c>
      <c r="J22" s="605">
        <v>9.17</v>
      </c>
      <c r="K22" s="606"/>
    </row>
    <row r="23" spans="1:11" ht="12.75" customHeight="1" thickBot="1" x14ac:dyDescent="0.25">
      <c r="A23" s="554">
        <v>44651</v>
      </c>
      <c r="B23" s="555"/>
      <c r="C23" s="556" t="s">
        <v>47</v>
      </c>
      <c r="D23" s="557">
        <f>SUM(D19:D22)-SUM(E19:E22)</f>
        <v>9979.74</v>
      </c>
      <c r="E23" s="558"/>
      <c r="F23" s="559"/>
      <c r="G23" s="554">
        <v>44651</v>
      </c>
      <c r="H23" s="555"/>
      <c r="I23" s="556" t="s">
        <v>47</v>
      </c>
      <c r="J23" s="557"/>
      <c r="K23" s="558">
        <f>SUM(K19:K22)-SUM(J19:J22)</f>
        <v>9979.74</v>
      </c>
    </row>
    <row r="24" spans="1:11" ht="12.75" customHeight="1" x14ac:dyDescent="0.2">
      <c r="A24" s="435"/>
      <c r="B24" s="436"/>
      <c r="C24" s="436"/>
      <c r="D24" s="437"/>
      <c r="E24" s="438"/>
      <c r="F24" s="5"/>
      <c r="G24" s="435"/>
      <c r="H24" s="436"/>
      <c r="I24" s="436"/>
      <c r="J24" s="437"/>
      <c r="K24" s="438"/>
    </row>
    <row r="25" spans="1:11" ht="12.75" customHeight="1" x14ac:dyDescent="0.2">
      <c r="A25" s="434"/>
      <c r="B25" s="18"/>
      <c r="C25" s="18"/>
      <c r="D25" s="31"/>
      <c r="E25" s="31"/>
      <c r="F25" s="18"/>
      <c r="G25" s="434"/>
      <c r="H25" s="18"/>
      <c r="I25" s="18"/>
      <c r="J25" s="31"/>
      <c r="K25" s="31"/>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4" workbookViewId="0">
      <selection activeCell="K31" sqref="K31"/>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26" t="s">
        <v>18</v>
      </c>
      <c r="F1" s="126"/>
      <c r="G1" s="126"/>
    </row>
    <row r="2" spans="1:11" ht="18.75" x14ac:dyDescent="0.3">
      <c r="E2" s="126" t="s">
        <v>50</v>
      </c>
      <c r="F2" s="126"/>
      <c r="G2" s="126"/>
    </row>
    <row r="3" spans="1:11" ht="18.75" x14ac:dyDescent="0.3">
      <c r="E3" s="175">
        <v>44681</v>
      </c>
      <c r="F3" s="126"/>
      <c r="G3" s="126"/>
    </row>
    <row r="4" spans="1:11" x14ac:dyDescent="0.25">
      <c r="C4" s="164" t="s">
        <v>59</v>
      </c>
      <c r="I4" s="164" t="s">
        <v>60</v>
      </c>
    </row>
    <row r="5" spans="1:11" x14ac:dyDescent="0.25">
      <c r="A5" s="127" t="s">
        <v>54</v>
      </c>
      <c r="B5" s="125"/>
      <c r="C5" s="125"/>
      <c r="D5" s="125"/>
      <c r="E5" s="125"/>
      <c r="G5" s="127" t="s">
        <v>54</v>
      </c>
      <c r="H5" s="125"/>
      <c r="I5" s="125"/>
      <c r="J5" s="125"/>
      <c r="K5" s="125"/>
    </row>
    <row r="6" spans="1:11" x14ac:dyDescent="0.25">
      <c r="A6" s="125"/>
      <c r="B6" s="125">
        <v>50000</v>
      </c>
      <c r="C6" s="125" t="s">
        <v>51</v>
      </c>
      <c r="D6" s="125">
        <v>20</v>
      </c>
      <c r="E6" s="128">
        <f>B6*D6</f>
        <v>1000000</v>
      </c>
      <c r="G6" s="125"/>
      <c r="H6" s="125">
        <v>100</v>
      </c>
      <c r="I6" s="125" t="s">
        <v>51</v>
      </c>
      <c r="J6" s="125">
        <v>0</v>
      </c>
      <c r="K6" s="128">
        <f>H6*J6</f>
        <v>0</v>
      </c>
    </row>
    <row r="7" spans="1:11" x14ac:dyDescent="0.25">
      <c r="A7" s="125"/>
      <c r="B7" s="125">
        <v>20000</v>
      </c>
      <c r="C7" s="125" t="s">
        <v>51</v>
      </c>
      <c r="D7" s="125">
        <v>1</v>
      </c>
      <c r="E7" s="128">
        <f t="shared" ref="E7:E11" si="0">B7*D7</f>
        <v>20000</v>
      </c>
      <c r="G7" s="125"/>
      <c r="H7" s="125">
        <v>20</v>
      </c>
      <c r="I7" s="125" t="s">
        <v>51</v>
      </c>
      <c r="J7" s="125">
        <v>0</v>
      </c>
      <c r="K7" s="128">
        <f t="shared" ref="K7:K10" si="1">H7*J7</f>
        <v>0</v>
      </c>
    </row>
    <row r="8" spans="1:11" x14ac:dyDescent="0.25">
      <c r="A8" s="125"/>
      <c r="B8" s="125">
        <v>10000</v>
      </c>
      <c r="C8" s="125" t="s">
        <v>51</v>
      </c>
      <c r="D8" s="125">
        <v>30</v>
      </c>
      <c r="E8" s="128">
        <f t="shared" si="0"/>
        <v>300000</v>
      </c>
      <c r="G8" s="125"/>
      <c r="H8" s="125">
        <v>10</v>
      </c>
      <c r="I8" s="125" t="s">
        <v>51</v>
      </c>
      <c r="J8" s="125">
        <v>0</v>
      </c>
      <c r="K8" s="128">
        <f t="shared" si="1"/>
        <v>0</v>
      </c>
    </row>
    <row r="9" spans="1:11" x14ac:dyDescent="0.25">
      <c r="A9" s="125"/>
      <c r="B9" s="125">
        <v>5000</v>
      </c>
      <c r="C9" s="125" t="s">
        <v>51</v>
      </c>
      <c r="D9" s="125">
        <v>25</v>
      </c>
      <c r="E9" s="128">
        <f t="shared" si="0"/>
        <v>125000</v>
      </c>
      <c r="G9" s="125"/>
      <c r="H9" s="125">
        <v>5</v>
      </c>
      <c r="I9" s="125" t="s">
        <v>51</v>
      </c>
      <c r="J9" s="125">
        <v>0</v>
      </c>
      <c r="K9" s="128">
        <f t="shared" si="1"/>
        <v>0</v>
      </c>
    </row>
    <row r="10" spans="1:11" x14ac:dyDescent="0.25">
      <c r="A10" s="125"/>
      <c r="B10" s="125">
        <v>2000</v>
      </c>
      <c r="C10" s="125" t="s">
        <v>51</v>
      </c>
      <c r="D10" s="125">
        <v>26</v>
      </c>
      <c r="E10" s="128">
        <f t="shared" si="0"/>
        <v>52000</v>
      </c>
      <c r="G10" s="125"/>
      <c r="H10" s="125">
        <v>1</v>
      </c>
      <c r="I10" s="125" t="s">
        <v>51</v>
      </c>
      <c r="J10" s="125">
        <v>5</v>
      </c>
      <c r="K10" s="128">
        <f t="shared" si="1"/>
        <v>5</v>
      </c>
    </row>
    <row r="11" spans="1:11" x14ac:dyDescent="0.25">
      <c r="A11" s="125"/>
      <c r="B11" s="125">
        <v>1000</v>
      </c>
      <c r="C11" s="125" t="s">
        <v>51</v>
      </c>
      <c r="D11" s="125">
        <v>15</v>
      </c>
      <c r="E11" s="128">
        <f t="shared" si="0"/>
        <v>15000</v>
      </c>
      <c r="G11" s="125"/>
      <c r="H11" s="125"/>
      <c r="I11" s="125"/>
      <c r="J11" s="125"/>
      <c r="K11" s="128"/>
    </row>
    <row r="12" spans="1:11" x14ac:dyDescent="0.25">
      <c r="A12" s="125"/>
      <c r="B12" s="125"/>
      <c r="C12" s="125"/>
      <c r="D12" s="125">
        <v>0</v>
      </c>
      <c r="E12" s="125"/>
      <c r="G12" s="125"/>
      <c r="H12" s="125"/>
      <c r="I12" s="125"/>
      <c r="J12" s="125"/>
      <c r="K12" s="125"/>
    </row>
    <row r="13" spans="1:11" x14ac:dyDescent="0.25">
      <c r="A13" s="130" t="s">
        <v>57</v>
      </c>
      <c r="B13" s="125"/>
      <c r="C13" s="125"/>
      <c r="D13" s="125"/>
      <c r="E13" s="125"/>
      <c r="G13" s="130"/>
      <c r="H13" s="125"/>
      <c r="I13" s="125"/>
      <c r="J13" s="125"/>
      <c r="K13" s="125"/>
    </row>
    <row r="14" spans="1:11" x14ac:dyDescent="0.25">
      <c r="A14" s="125"/>
      <c r="B14" s="125">
        <v>500</v>
      </c>
      <c r="C14" s="125" t="s">
        <v>51</v>
      </c>
      <c r="D14" s="125">
        <v>2</v>
      </c>
      <c r="E14" s="125">
        <f>B14*D14</f>
        <v>1000</v>
      </c>
      <c r="G14" s="125"/>
      <c r="H14" s="125"/>
      <c r="I14" s="125"/>
      <c r="J14" s="125"/>
      <c r="K14" s="125"/>
    </row>
    <row r="15" spans="1:11" x14ac:dyDescent="0.25">
      <c r="A15" s="125"/>
      <c r="B15" s="125">
        <v>200</v>
      </c>
      <c r="C15" s="125" t="s">
        <v>51</v>
      </c>
      <c r="D15" s="125">
        <v>1</v>
      </c>
      <c r="E15" s="125">
        <f t="shared" ref="E15:E17" si="2">B15*D15</f>
        <v>200</v>
      </c>
      <c r="G15" s="125"/>
      <c r="H15" s="125"/>
      <c r="I15" s="125"/>
      <c r="J15" s="125"/>
      <c r="K15" s="125"/>
    </row>
    <row r="16" spans="1:11" x14ac:dyDescent="0.25">
      <c r="A16" s="125"/>
      <c r="B16" s="125">
        <v>100</v>
      </c>
      <c r="C16" s="125" t="s">
        <v>51</v>
      </c>
      <c r="D16" s="125">
        <v>0</v>
      </c>
      <c r="E16" s="125">
        <f t="shared" si="2"/>
        <v>0</v>
      </c>
      <c r="G16" s="125"/>
      <c r="H16" s="125"/>
      <c r="I16" s="125"/>
      <c r="J16" s="125"/>
      <c r="K16" s="125"/>
    </row>
    <row r="17" spans="1:11" x14ac:dyDescent="0.25">
      <c r="A17" s="125"/>
      <c r="B17" s="125">
        <v>50</v>
      </c>
      <c r="C17" s="125" t="s">
        <v>51</v>
      </c>
      <c r="D17" s="125">
        <v>1</v>
      </c>
      <c r="E17" s="125">
        <f t="shared" si="2"/>
        <v>50</v>
      </c>
      <c r="G17" s="125"/>
      <c r="H17" s="125"/>
      <c r="I17" s="125"/>
      <c r="J17" s="125"/>
      <c r="K17" s="125"/>
    </row>
    <row r="18" spans="1:11" x14ac:dyDescent="0.25">
      <c r="A18" s="125"/>
      <c r="B18" s="125"/>
      <c r="C18" s="125"/>
      <c r="D18" s="125"/>
      <c r="E18" s="125"/>
      <c r="G18" s="125"/>
      <c r="H18" s="125"/>
      <c r="I18" s="125"/>
      <c r="J18" s="125"/>
      <c r="K18" s="125"/>
    </row>
    <row r="19" spans="1:11" x14ac:dyDescent="0.25">
      <c r="A19" s="125"/>
      <c r="B19" s="125"/>
      <c r="C19" s="125"/>
      <c r="D19" s="125"/>
      <c r="E19" s="125"/>
      <c r="G19" s="125"/>
      <c r="H19" s="125"/>
      <c r="I19" s="125"/>
      <c r="J19" s="125"/>
      <c r="K19" s="125"/>
    </row>
    <row r="20" spans="1:11" x14ac:dyDescent="0.25">
      <c r="A20" s="125"/>
      <c r="B20" s="125"/>
      <c r="C20" s="125"/>
      <c r="D20" s="125"/>
      <c r="E20" s="129">
        <f>SUM(E6:E17)</f>
        <v>1513250</v>
      </c>
      <c r="G20" s="125"/>
      <c r="H20" s="125"/>
      <c r="I20" s="125"/>
      <c r="J20" s="125"/>
      <c r="K20" s="129">
        <f>SUM(K6:K17)</f>
        <v>5</v>
      </c>
    </row>
    <row r="21" spans="1:11" x14ac:dyDescent="0.25">
      <c r="A21" s="125"/>
      <c r="B21" s="125"/>
      <c r="C21" s="125"/>
      <c r="D21" s="125"/>
      <c r="E21" s="127"/>
      <c r="G21" s="125"/>
      <c r="H21" s="125"/>
      <c r="I21" s="125"/>
      <c r="J21" s="125"/>
      <c r="K21" s="127"/>
    </row>
    <row r="22" spans="1:11" x14ac:dyDescent="0.25">
      <c r="A22" s="125" t="s">
        <v>52</v>
      </c>
      <c r="B22" s="125"/>
      <c r="C22" s="125"/>
      <c r="D22" s="125"/>
      <c r="E22" s="129">
        <f>E20</f>
        <v>1513250</v>
      </c>
      <c r="G22" s="125" t="s">
        <v>52</v>
      </c>
      <c r="H22" s="125"/>
      <c r="I22" s="125"/>
      <c r="J22" s="125"/>
      <c r="K22" s="129">
        <f>K20</f>
        <v>5</v>
      </c>
    </row>
    <row r="23" spans="1:11" x14ac:dyDescent="0.25">
      <c r="A23" s="125" t="s">
        <v>40</v>
      </c>
      <c r="B23" s="125"/>
      <c r="C23" s="125"/>
      <c r="D23" s="125"/>
      <c r="E23" s="129">
        <f>'UGX Cash Box April'!G30</f>
        <v>1513286</v>
      </c>
      <c r="G23" s="125" t="s">
        <v>40</v>
      </c>
      <c r="H23" s="125"/>
      <c r="I23" s="125"/>
      <c r="J23" s="125"/>
      <c r="K23" s="129">
        <f>'USD-cash box April'!G6</f>
        <v>5</v>
      </c>
    </row>
    <row r="24" spans="1:11" x14ac:dyDescent="0.25">
      <c r="A24" s="125" t="s">
        <v>53</v>
      </c>
      <c r="B24" s="125"/>
      <c r="C24" s="125"/>
      <c r="D24" s="125"/>
      <c r="E24" s="128">
        <f>E22-E23</f>
        <v>-36</v>
      </c>
      <c r="G24" s="125" t="s">
        <v>53</v>
      </c>
      <c r="H24" s="125"/>
      <c r="I24" s="125"/>
      <c r="J24" s="125"/>
      <c r="K24" s="128">
        <f>K22-K23</f>
        <v>0</v>
      </c>
    </row>
    <row r="26" spans="1:11" x14ac:dyDescent="0.25">
      <c r="A26" t="s">
        <v>55</v>
      </c>
      <c r="C26" t="s">
        <v>91</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D41" sqref="D41"/>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666" t="s">
        <v>122</v>
      </c>
      <c r="E1" s="666"/>
      <c r="F1" s="666"/>
      <c r="G1" s="666"/>
      <c r="H1" s="666"/>
      <c r="I1" s="666"/>
      <c r="J1" s="666"/>
    </row>
    <row r="2" spans="1:14" ht="15" customHeight="1" x14ac:dyDescent="0.25">
      <c r="D2" s="666"/>
      <c r="E2" s="666"/>
      <c r="F2" s="666"/>
      <c r="G2" s="666"/>
      <c r="H2" s="666"/>
      <c r="I2" s="666"/>
      <c r="J2" s="666"/>
    </row>
    <row r="4" spans="1:14" x14ac:dyDescent="0.25">
      <c r="A4" s="323"/>
      <c r="B4" s="308"/>
      <c r="C4" s="667"/>
      <c r="D4" s="667"/>
      <c r="E4" s="667"/>
      <c r="F4" s="667"/>
      <c r="G4" s="667"/>
      <c r="H4" s="667"/>
      <c r="I4" s="667"/>
      <c r="J4" s="667"/>
      <c r="K4" s="667"/>
      <c r="L4" s="667"/>
      <c r="M4" s="667"/>
      <c r="N4" s="668"/>
    </row>
    <row r="5" spans="1:14" x14ac:dyDescent="0.25">
      <c r="A5" s="324" t="s">
        <v>2</v>
      </c>
      <c r="B5" s="309"/>
      <c r="C5" s="310" t="s">
        <v>98</v>
      </c>
      <c r="D5" s="310" t="s">
        <v>99</v>
      </c>
      <c r="E5" s="310" t="s">
        <v>100</v>
      </c>
      <c r="F5" s="310" t="s">
        <v>101</v>
      </c>
      <c r="G5" s="310" t="s">
        <v>97</v>
      </c>
      <c r="H5" s="310" t="s">
        <v>102</v>
      </c>
      <c r="I5" s="310" t="s">
        <v>103</v>
      </c>
      <c r="J5" s="310" t="s">
        <v>104</v>
      </c>
      <c r="K5" s="310" t="s">
        <v>105</v>
      </c>
      <c r="L5" s="310" t="s">
        <v>106</v>
      </c>
      <c r="M5" s="310" t="s">
        <v>107</v>
      </c>
      <c r="N5" s="310" t="s">
        <v>108</v>
      </c>
    </row>
    <row r="6" spans="1:14" x14ac:dyDescent="0.25">
      <c r="A6" s="325"/>
      <c r="B6" s="311" t="s">
        <v>86</v>
      </c>
      <c r="C6" s="312"/>
      <c r="D6" s="313"/>
      <c r="E6" s="314"/>
      <c r="F6" s="313"/>
      <c r="G6" s="313"/>
      <c r="H6" s="313"/>
      <c r="I6" s="333"/>
      <c r="J6" s="313"/>
      <c r="K6" s="313"/>
      <c r="L6" s="313"/>
      <c r="M6" s="313"/>
      <c r="N6" s="313"/>
    </row>
    <row r="7" spans="1:14" x14ac:dyDescent="0.25">
      <c r="A7" s="326"/>
      <c r="B7" s="315" t="s">
        <v>87</v>
      </c>
      <c r="C7" s="316"/>
      <c r="D7" s="316"/>
      <c r="E7" s="316"/>
      <c r="F7" s="316"/>
      <c r="G7" s="316"/>
      <c r="H7" s="316"/>
      <c r="I7" s="316"/>
      <c r="J7" s="316"/>
      <c r="K7" s="316"/>
      <c r="L7" s="316"/>
      <c r="M7" s="316"/>
      <c r="N7" s="316"/>
    </row>
    <row r="8" spans="1:14" x14ac:dyDescent="0.25">
      <c r="A8" s="327"/>
      <c r="B8" s="317" t="s">
        <v>41</v>
      </c>
      <c r="C8" s="318"/>
      <c r="D8" s="319"/>
      <c r="E8" s="319"/>
      <c r="F8" s="319"/>
      <c r="G8" s="319"/>
      <c r="H8" s="319"/>
      <c r="I8" s="319"/>
      <c r="J8" s="319"/>
      <c r="K8" s="319"/>
      <c r="L8" s="319"/>
      <c r="M8" s="319"/>
      <c r="N8" s="319"/>
    </row>
    <row r="9" spans="1:14" x14ac:dyDescent="0.25">
      <c r="A9" s="324"/>
      <c r="B9" s="320" t="s">
        <v>86</v>
      </c>
      <c r="C9" s="321"/>
      <c r="D9" s="321"/>
      <c r="E9" s="322"/>
      <c r="F9" s="322"/>
      <c r="G9" s="321"/>
      <c r="H9" s="321"/>
      <c r="I9" s="322"/>
      <c r="J9" s="321"/>
      <c r="K9" s="321"/>
      <c r="L9" s="321"/>
      <c r="M9" s="321"/>
      <c r="N9" s="321"/>
    </row>
    <row r="10" spans="1:14" x14ac:dyDescent="0.25">
      <c r="A10" s="326"/>
      <c r="B10" s="315" t="s">
        <v>87</v>
      </c>
      <c r="C10" s="316"/>
      <c r="D10" s="316"/>
      <c r="E10" s="316"/>
      <c r="F10" s="316"/>
      <c r="G10" s="316"/>
      <c r="H10" s="316"/>
      <c r="I10" s="316"/>
      <c r="J10" s="316"/>
      <c r="K10" s="316"/>
      <c r="L10" s="316"/>
      <c r="M10" s="316"/>
      <c r="N10" s="316"/>
    </row>
    <row r="11" spans="1:14" x14ac:dyDescent="0.25">
      <c r="A11" s="327"/>
      <c r="B11" s="317" t="s">
        <v>41</v>
      </c>
      <c r="C11" s="319"/>
      <c r="D11" s="319"/>
      <c r="E11" s="319"/>
      <c r="F11" s="319"/>
      <c r="G11" s="319"/>
      <c r="H11" s="319"/>
      <c r="I11" s="319"/>
      <c r="J11" s="319"/>
      <c r="K11" s="319"/>
      <c r="L11" s="319"/>
      <c r="M11" s="319"/>
      <c r="N11" s="319"/>
    </row>
    <row r="12" spans="1:14" x14ac:dyDescent="0.25">
      <c r="A12" s="324"/>
      <c r="B12" s="320" t="s">
        <v>86</v>
      </c>
      <c r="C12" s="321"/>
      <c r="D12" s="321"/>
      <c r="E12" s="322"/>
      <c r="F12" s="322"/>
      <c r="G12" s="321"/>
      <c r="H12" s="321"/>
      <c r="I12" s="322"/>
      <c r="J12" s="321"/>
      <c r="K12" s="321"/>
      <c r="L12" s="321"/>
      <c r="M12" s="321"/>
      <c r="N12" s="321"/>
    </row>
    <row r="13" spans="1:14" x14ac:dyDescent="0.25">
      <c r="A13" s="326"/>
      <c r="B13" s="315" t="s">
        <v>87</v>
      </c>
      <c r="C13" s="316"/>
      <c r="D13" s="316"/>
      <c r="E13" s="316"/>
      <c r="F13" s="316"/>
      <c r="G13" s="316"/>
      <c r="H13" s="316"/>
      <c r="I13" s="316"/>
      <c r="J13" s="316"/>
      <c r="K13" s="316"/>
      <c r="L13" s="316"/>
      <c r="M13" s="316"/>
      <c r="N13" s="316"/>
    </row>
    <row r="14" spans="1:14" x14ac:dyDescent="0.25">
      <c r="A14" s="327"/>
      <c r="B14" s="317" t="s">
        <v>41</v>
      </c>
      <c r="C14" s="319"/>
      <c r="D14" s="319"/>
      <c r="E14" s="319"/>
      <c r="F14" s="319"/>
      <c r="G14" s="319"/>
      <c r="H14" s="319"/>
      <c r="I14" s="319"/>
      <c r="J14" s="319"/>
      <c r="K14" s="319"/>
      <c r="L14" s="319"/>
      <c r="M14" s="319"/>
      <c r="N14" s="319"/>
    </row>
    <row r="15" spans="1:14" x14ac:dyDescent="0.25">
      <c r="A15" s="324"/>
      <c r="B15" s="320" t="s">
        <v>86</v>
      </c>
      <c r="C15" s="321"/>
      <c r="D15" s="321"/>
      <c r="E15" s="322"/>
      <c r="F15" s="322"/>
      <c r="G15" s="321"/>
      <c r="H15" s="321"/>
      <c r="I15" s="322"/>
      <c r="J15" s="321"/>
      <c r="K15" s="321"/>
      <c r="L15" s="321"/>
      <c r="M15" s="321"/>
      <c r="N15" s="321"/>
    </row>
    <row r="16" spans="1:14" x14ac:dyDescent="0.25">
      <c r="A16" s="326"/>
      <c r="B16" s="315" t="s">
        <v>87</v>
      </c>
      <c r="C16" s="316"/>
      <c r="D16" s="316"/>
      <c r="E16" s="316"/>
      <c r="F16" s="316"/>
      <c r="G16" s="316"/>
      <c r="H16" s="316"/>
      <c r="I16" s="316"/>
      <c r="J16" s="316"/>
      <c r="K16" s="316"/>
      <c r="L16" s="316"/>
      <c r="M16" s="316"/>
      <c r="N16" s="316"/>
    </row>
    <row r="17" spans="1:14" x14ac:dyDescent="0.25">
      <c r="A17" s="327"/>
      <c r="B17" s="317" t="s">
        <v>41</v>
      </c>
      <c r="C17" s="319"/>
      <c r="D17" s="319"/>
      <c r="E17" s="319"/>
      <c r="F17" s="319"/>
      <c r="G17" s="319"/>
      <c r="H17" s="319"/>
      <c r="I17" s="319"/>
      <c r="J17" s="319"/>
      <c r="K17" s="319"/>
      <c r="L17" s="319"/>
      <c r="M17" s="319"/>
      <c r="N17" s="319"/>
    </row>
    <row r="18" spans="1:14" x14ac:dyDescent="0.25">
      <c r="A18" s="536"/>
      <c r="B18" s="536"/>
      <c r="C18" s="537"/>
      <c r="D18" s="537"/>
      <c r="E18" s="537"/>
      <c r="F18" s="537"/>
      <c r="G18" s="537"/>
      <c r="H18" s="537"/>
      <c r="I18" s="537"/>
      <c r="J18" s="537"/>
      <c r="K18" s="537"/>
      <c r="L18" s="537"/>
      <c r="M18" s="537"/>
      <c r="N18" s="537"/>
    </row>
    <row r="19" spans="1:14" x14ac:dyDescent="0.25">
      <c r="A19" s="536"/>
      <c r="B19" s="536"/>
      <c r="C19" s="537"/>
      <c r="D19" s="537"/>
      <c r="E19" s="537"/>
      <c r="F19" s="537"/>
      <c r="G19" s="537"/>
      <c r="H19" s="537"/>
      <c r="I19" s="537"/>
      <c r="J19" s="537"/>
      <c r="K19" s="537"/>
      <c r="L19" s="537"/>
      <c r="M19" s="537"/>
      <c r="N19" s="537"/>
    </row>
    <row r="20" spans="1:14" ht="15" customHeight="1" x14ac:dyDescent="0.25">
      <c r="C20" s="506"/>
      <c r="D20" s="507" t="s">
        <v>123</v>
      </c>
      <c r="E20" s="507"/>
      <c r="F20" s="507"/>
      <c r="G20" s="507"/>
      <c r="H20" s="507"/>
      <c r="I20" s="507"/>
      <c r="J20" s="507"/>
      <c r="K20" s="508"/>
    </row>
    <row r="21" spans="1:14" ht="15" customHeight="1" x14ac:dyDescent="0.25">
      <c r="C21" s="506"/>
      <c r="D21" s="507"/>
      <c r="E21" s="507"/>
      <c r="F21" s="507"/>
      <c r="G21" s="507"/>
      <c r="H21" s="507"/>
      <c r="I21" s="507"/>
      <c r="J21" s="507"/>
      <c r="K21" s="508"/>
    </row>
    <row r="23" spans="1:14" x14ac:dyDescent="0.25">
      <c r="A23" s="323"/>
      <c r="B23" s="308"/>
      <c r="C23" s="667"/>
      <c r="D23" s="667"/>
      <c r="E23" s="667"/>
      <c r="F23" s="667"/>
      <c r="G23" s="667"/>
      <c r="H23" s="667"/>
      <c r="I23" s="667"/>
      <c r="J23" s="667"/>
      <c r="K23" s="667"/>
      <c r="L23" s="667"/>
      <c r="M23" s="667"/>
      <c r="N23" s="668"/>
    </row>
    <row r="24" spans="1:14" x14ac:dyDescent="0.25">
      <c r="A24" s="324" t="s">
        <v>2</v>
      </c>
      <c r="B24" s="309"/>
      <c r="C24" s="310" t="s">
        <v>98</v>
      </c>
      <c r="D24" s="310" t="s">
        <v>99</v>
      </c>
      <c r="E24" s="310" t="s">
        <v>100</v>
      </c>
      <c r="F24" s="310" t="s">
        <v>101</v>
      </c>
      <c r="G24" s="310" t="s">
        <v>97</v>
      </c>
      <c r="H24" s="310" t="s">
        <v>102</v>
      </c>
      <c r="I24" s="310" t="s">
        <v>103</v>
      </c>
      <c r="J24" s="310" t="s">
        <v>104</v>
      </c>
      <c r="K24" s="310" t="s">
        <v>105</v>
      </c>
      <c r="L24" s="310" t="s">
        <v>106</v>
      </c>
      <c r="M24" s="310" t="s">
        <v>107</v>
      </c>
      <c r="N24" s="310" t="s">
        <v>108</v>
      </c>
    </row>
    <row r="25" spans="1:14" x14ac:dyDescent="0.25">
      <c r="A25" s="325"/>
      <c r="B25" s="311" t="s">
        <v>41</v>
      </c>
      <c r="C25" s="312"/>
      <c r="D25" s="313"/>
      <c r="E25" s="314"/>
      <c r="F25" s="313"/>
      <c r="G25" s="313"/>
      <c r="H25" s="313"/>
      <c r="I25" s="333"/>
      <c r="J25" s="313"/>
      <c r="K25" s="313"/>
      <c r="L25" s="313"/>
      <c r="M25" s="313"/>
      <c r="N25" s="313"/>
    </row>
    <row r="26" spans="1:14" x14ac:dyDescent="0.25">
      <c r="A26" s="326"/>
      <c r="B26" s="315" t="s">
        <v>87</v>
      </c>
      <c r="C26" s="316"/>
      <c r="D26" s="316"/>
      <c r="E26" s="316"/>
      <c r="F26" s="316"/>
      <c r="G26" s="316"/>
      <c r="H26" s="316"/>
      <c r="I26" s="316"/>
      <c r="J26" s="316"/>
      <c r="K26" s="316"/>
      <c r="L26" s="316"/>
      <c r="M26" s="316"/>
      <c r="N26" s="316"/>
    </row>
    <row r="27" spans="1:14" x14ac:dyDescent="0.25">
      <c r="A27" s="327"/>
      <c r="B27" s="317" t="s">
        <v>113</v>
      </c>
      <c r="C27" s="318"/>
      <c r="D27" s="319"/>
      <c r="E27" s="319"/>
      <c r="F27" s="319"/>
      <c r="G27" s="319"/>
      <c r="H27" s="319"/>
      <c r="I27" s="319"/>
      <c r="J27" s="319"/>
      <c r="K27" s="319"/>
      <c r="L27" s="319"/>
      <c r="M27" s="319"/>
      <c r="N27" s="319"/>
    </row>
    <row r="28" spans="1:14" x14ac:dyDescent="0.25">
      <c r="A28" s="324"/>
      <c r="B28" s="320" t="s">
        <v>41</v>
      </c>
      <c r="C28" s="321"/>
      <c r="D28" s="321"/>
      <c r="E28" s="322"/>
      <c r="F28" s="322"/>
      <c r="G28" s="321"/>
      <c r="H28" s="321"/>
      <c r="I28" s="322"/>
      <c r="J28" s="321"/>
      <c r="K28" s="321"/>
      <c r="L28" s="321"/>
      <c r="M28" s="321"/>
      <c r="N28" s="321"/>
    </row>
    <row r="29" spans="1:14" x14ac:dyDescent="0.25">
      <c r="A29" s="326"/>
      <c r="B29" s="315" t="s">
        <v>87</v>
      </c>
      <c r="C29" s="316"/>
      <c r="D29" s="316"/>
      <c r="E29" s="316"/>
      <c r="F29" s="316"/>
      <c r="G29" s="316"/>
      <c r="H29" s="316"/>
      <c r="I29" s="316"/>
      <c r="J29" s="316"/>
      <c r="K29" s="316"/>
      <c r="L29" s="316"/>
      <c r="M29" s="316"/>
      <c r="N29" s="316"/>
    </row>
    <row r="30" spans="1:14" x14ac:dyDescent="0.25">
      <c r="A30" s="327"/>
      <c r="B30" s="317" t="s">
        <v>113</v>
      </c>
      <c r="C30" s="319"/>
      <c r="D30" s="319"/>
      <c r="E30" s="319"/>
      <c r="F30" s="319"/>
      <c r="G30" s="319"/>
      <c r="H30" s="319"/>
      <c r="I30" s="319"/>
      <c r="J30" s="319"/>
      <c r="K30" s="319"/>
      <c r="L30" s="319"/>
      <c r="M30" s="319"/>
      <c r="N30" s="319"/>
    </row>
    <row r="31" spans="1:14" x14ac:dyDescent="0.25">
      <c r="A31" s="325"/>
      <c r="B31" s="311" t="s">
        <v>41</v>
      </c>
      <c r="C31" s="312"/>
      <c r="D31" s="313"/>
      <c r="E31" s="314"/>
      <c r="F31" s="313"/>
      <c r="G31" s="313"/>
      <c r="H31" s="313"/>
      <c r="I31" s="333"/>
      <c r="J31" s="313"/>
      <c r="K31" s="313"/>
      <c r="L31" s="313"/>
      <c r="M31" s="313"/>
      <c r="N31" s="313"/>
    </row>
    <row r="32" spans="1:14" x14ac:dyDescent="0.25">
      <c r="A32" s="326"/>
      <c r="B32" s="315" t="s">
        <v>87</v>
      </c>
      <c r="C32" s="316"/>
      <c r="D32" s="316"/>
      <c r="E32" s="316"/>
      <c r="F32" s="316"/>
      <c r="G32" s="316"/>
      <c r="H32" s="316"/>
      <c r="I32" s="316"/>
      <c r="J32" s="316"/>
      <c r="K32" s="316"/>
      <c r="L32" s="316"/>
      <c r="M32" s="316"/>
      <c r="N32" s="316"/>
    </row>
    <row r="33" spans="1:14" x14ac:dyDescent="0.25">
      <c r="A33" s="327"/>
      <c r="B33" s="317" t="s">
        <v>113</v>
      </c>
      <c r="C33" s="318"/>
      <c r="D33" s="319"/>
      <c r="E33" s="319"/>
      <c r="F33" s="319"/>
      <c r="G33" s="319"/>
      <c r="H33" s="319"/>
      <c r="I33" s="319"/>
      <c r="J33" s="319"/>
      <c r="K33" s="319"/>
      <c r="L33" s="319"/>
      <c r="M33" s="319"/>
      <c r="N33" s="319"/>
    </row>
    <row r="34" spans="1:14" x14ac:dyDescent="0.25">
      <c r="A34" s="324"/>
      <c r="B34" s="320" t="s">
        <v>41</v>
      </c>
      <c r="C34" s="321"/>
      <c r="D34" s="321"/>
      <c r="E34" s="322"/>
      <c r="F34" s="322"/>
      <c r="G34" s="321"/>
      <c r="H34" s="321"/>
      <c r="I34" s="322"/>
      <c r="J34" s="321"/>
      <c r="K34" s="321"/>
      <c r="L34" s="321"/>
      <c r="M34" s="321"/>
      <c r="N34" s="321"/>
    </row>
    <row r="35" spans="1:14" x14ac:dyDescent="0.25">
      <c r="A35" s="326"/>
      <c r="B35" s="315" t="s">
        <v>87</v>
      </c>
      <c r="C35" s="316"/>
      <c r="D35" s="316"/>
      <c r="E35" s="316"/>
      <c r="F35" s="316"/>
      <c r="G35" s="316"/>
      <c r="H35" s="316"/>
      <c r="I35" s="316"/>
      <c r="J35" s="316"/>
      <c r="K35" s="316"/>
      <c r="L35" s="316"/>
      <c r="M35" s="316"/>
      <c r="N35" s="316"/>
    </row>
    <row r="36" spans="1:14" x14ac:dyDescent="0.25">
      <c r="A36" s="327"/>
      <c r="B36" s="317" t="s">
        <v>113</v>
      </c>
      <c r="C36" s="319"/>
      <c r="D36" s="319"/>
      <c r="E36" s="319"/>
      <c r="F36" s="319"/>
      <c r="G36" s="319"/>
      <c r="H36" s="319"/>
      <c r="I36" s="319"/>
      <c r="J36" s="319"/>
      <c r="K36" s="319"/>
      <c r="L36" s="319"/>
      <c r="M36" s="319"/>
      <c r="N36" s="319"/>
    </row>
    <row r="37" spans="1:14" x14ac:dyDescent="0.25">
      <c r="A37" s="324"/>
      <c r="B37" s="320" t="s">
        <v>41</v>
      </c>
      <c r="C37" s="321"/>
      <c r="D37" s="321"/>
      <c r="E37" s="322"/>
      <c r="F37" s="322"/>
      <c r="G37" s="321"/>
      <c r="H37" s="321"/>
      <c r="I37" s="322"/>
      <c r="J37" s="321"/>
      <c r="K37" s="321"/>
      <c r="L37" s="321"/>
      <c r="M37" s="321"/>
      <c r="N37" s="321"/>
    </row>
    <row r="38" spans="1:14" x14ac:dyDescent="0.25">
      <c r="A38" s="326"/>
      <c r="B38" s="315" t="s">
        <v>87</v>
      </c>
      <c r="C38" s="316"/>
      <c r="D38" s="316"/>
      <c r="E38" s="316"/>
      <c r="F38" s="316"/>
      <c r="G38" s="316"/>
      <c r="H38" s="316"/>
      <c r="I38" s="316"/>
      <c r="J38" s="316"/>
      <c r="K38" s="316"/>
      <c r="L38" s="316"/>
      <c r="M38" s="316"/>
      <c r="N38" s="316"/>
    </row>
    <row r="39" spans="1:14" ht="15.75" thickBot="1" x14ac:dyDescent="0.3">
      <c r="A39" s="327"/>
      <c r="B39" s="317" t="s">
        <v>113</v>
      </c>
      <c r="C39" s="319"/>
      <c r="D39" s="319"/>
      <c r="E39" s="319"/>
      <c r="F39" s="319"/>
      <c r="G39" s="319"/>
      <c r="H39" s="511"/>
      <c r="I39" s="319"/>
      <c r="J39" s="319"/>
      <c r="K39" s="319"/>
      <c r="L39" s="319"/>
      <c r="M39" s="319">
        <f>M37-M38</f>
        <v>0</v>
      </c>
      <c r="N39" s="319"/>
    </row>
    <row r="40" spans="1:14" ht="15.75" thickBot="1" x14ac:dyDescent="0.3">
      <c r="H40" s="512"/>
      <c r="I40" s="512">
        <f>I27+I30+I33+I36+I39</f>
        <v>0</v>
      </c>
      <c r="J40" s="512">
        <f>J27+J30+J33+J36+J39</f>
        <v>0</v>
      </c>
      <c r="K40" s="512">
        <f>K27+K30+K33+K36+K39</f>
        <v>0</v>
      </c>
      <c r="L40" s="512">
        <f t="shared" ref="L40" si="0">L27+L30+L33+L36+L39</f>
        <v>0</v>
      </c>
      <c r="M40" s="512">
        <f>M27+M30+M33+M36+M39</f>
        <v>0</v>
      </c>
      <c r="N40" s="512"/>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opLeftCell="C75" zoomScale="117" zoomScaleNormal="85" workbookViewId="0">
      <selection activeCell="G75" sqref="G75"/>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47" bestFit="1" customWidth="1"/>
    <col min="7" max="7" width="18.7109375" style="347"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669" t="s">
        <v>44</v>
      </c>
      <c r="B1" s="669"/>
      <c r="C1" s="669"/>
      <c r="D1" s="669"/>
      <c r="E1" s="669"/>
      <c r="F1" s="669"/>
      <c r="G1" s="669"/>
      <c r="H1" s="669"/>
      <c r="I1" s="669"/>
      <c r="J1" s="669"/>
      <c r="K1" s="669"/>
      <c r="L1" s="669"/>
      <c r="M1" s="669"/>
      <c r="N1" s="669"/>
    </row>
    <row r="2" spans="1:14" s="81" customFormat="1" ht="18.75" x14ac:dyDescent="0.25">
      <c r="A2" s="670" t="s">
        <v>48</v>
      </c>
      <c r="B2" s="670"/>
      <c r="C2" s="670"/>
      <c r="D2" s="670"/>
      <c r="E2" s="670"/>
      <c r="F2" s="670"/>
      <c r="G2" s="670"/>
      <c r="H2" s="670"/>
      <c r="I2" s="670"/>
      <c r="J2" s="670"/>
      <c r="K2" s="670"/>
      <c r="L2" s="670"/>
      <c r="M2" s="670"/>
      <c r="N2" s="670"/>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82">
        <v>44652</v>
      </c>
      <c r="B4" s="483" t="s">
        <v>143</v>
      </c>
      <c r="C4" s="483"/>
      <c r="D4" s="538"/>
      <c r="E4" s="539"/>
      <c r="F4" s="539"/>
      <c r="G4" s="540">
        <v>-100</v>
      </c>
      <c r="H4" s="541"/>
      <c r="I4" s="542"/>
      <c r="J4" s="543"/>
      <c r="K4" s="544"/>
      <c r="L4" s="219"/>
      <c r="M4" s="545"/>
      <c r="N4" s="546"/>
    </row>
    <row r="5" spans="1:14" s="22" customFormat="1" ht="13.5" customHeight="1" x14ac:dyDescent="0.25">
      <c r="A5" s="476">
        <v>44656</v>
      </c>
      <c r="B5" s="209" t="s">
        <v>121</v>
      </c>
      <c r="C5" s="209" t="s">
        <v>49</v>
      </c>
      <c r="D5" s="477" t="s">
        <v>14</v>
      </c>
      <c r="E5" s="207"/>
      <c r="F5" s="207">
        <v>95000</v>
      </c>
      <c r="G5" s="547">
        <f>G4-E5+F5</f>
        <v>94900</v>
      </c>
      <c r="H5" s="301" t="s">
        <v>42</v>
      </c>
      <c r="I5" s="301" t="s">
        <v>18</v>
      </c>
      <c r="J5" s="578" t="s">
        <v>145</v>
      </c>
      <c r="K5" s="209" t="s">
        <v>65</v>
      </c>
      <c r="L5" s="209" t="s">
        <v>45</v>
      </c>
      <c r="M5" s="579"/>
      <c r="N5" s="580"/>
    </row>
    <row r="6" spans="1:14" x14ac:dyDescent="0.25">
      <c r="A6" s="196">
        <v>44656</v>
      </c>
      <c r="B6" s="197" t="s">
        <v>63</v>
      </c>
      <c r="C6" s="197" t="s">
        <v>144</v>
      </c>
      <c r="D6" s="198" t="s">
        <v>14</v>
      </c>
      <c r="E6" s="192">
        <v>15000</v>
      </c>
      <c r="F6" s="174"/>
      <c r="G6" s="346">
        <f>G5-E6+F6</f>
        <v>79900</v>
      </c>
      <c r="H6" s="332" t="s">
        <v>42</v>
      </c>
      <c r="I6" s="177" t="s">
        <v>18</v>
      </c>
      <c r="J6" s="471" t="s">
        <v>145</v>
      </c>
      <c r="K6" s="447" t="s">
        <v>65</v>
      </c>
      <c r="L6" s="177" t="s">
        <v>45</v>
      </c>
      <c r="M6" s="177"/>
      <c r="N6" s="201" t="s">
        <v>146</v>
      </c>
    </row>
    <row r="7" spans="1:14" x14ac:dyDescent="0.25">
      <c r="A7" s="196">
        <v>44656</v>
      </c>
      <c r="B7" s="197" t="s">
        <v>63</v>
      </c>
      <c r="C7" s="197" t="s">
        <v>144</v>
      </c>
      <c r="D7" s="198" t="s">
        <v>14</v>
      </c>
      <c r="E7" s="192">
        <v>10000</v>
      </c>
      <c r="F7" s="174"/>
      <c r="G7" s="346">
        <f t="shared" ref="G7:G72" si="0">G6-E7+F7</f>
        <v>69900</v>
      </c>
      <c r="H7" s="332" t="s">
        <v>42</v>
      </c>
      <c r="I7" s="177" t="s">
        <v>18</v>
      </c>
      <c r="J7" s="471" t="s">
        <v>145</v>
      </c>
      <c r="K7" s="447" t="s">
        <v>65</v>
      </c>
      <c r="L7" s="177" t="s">
        <v>45</v>
      </c>
      <c r="M7" s="177"/>
      <c r="N7" s="201" t="s">
        <v>147</v>
      </c>
    </row>
    <row r="8" spans="1:14" x14ac:dyDescent="0.25">
      <c r="A8" s="196">
        <v>44656</v>
      </c>
      <c r="B8" s="197" t="s">
        <v>63</v>
      </c>
      <c r="C8" s="197" t="s">
        <v>144</v>
      </c>
      <c r="D8" s="198" t="s">
        <v>14</v>
      </c>
      <c r="E8" s="567">
        <v>19000</v>
      </c>
      <c r="F8" s="184"/>
      <c r="G8" s="346">
        <f t="shared" si="0"/>
        <v>50900</v>
      </c>
      <c r="H8" s="462" t="s">
        <v>42</v>
      </c>
      <c r="I8" s="214" t="s">
        <v>18</v>
      </c>
      <c r="J8" s="471" t="s">
        <v>145</v>
      </c>
      <c r="K8" s="218" t="s">
        <v>65</v>
      </c>
      <c r="L8" s="214" t="s">
        <v>45</v>
      </c>
      <c r="M8" s="214"/>
      <c r="N8" s="179" t="s">
        <v>148</v>
      </c>
    </row>
    <row r="9" spans="1:14" x14ac:dyDescent="0.25">
      <c r="A9" s="196">
        <v>44656</v>
      </c>
      <c r="B9" s="197" t="s">
        <v>63</v>
      </c>
      <c r="C9" s="197" t="s">
        <v>144</v>
      </c>
      <c r="D9" s="198" t="s">
        <v>14</v>
      </c>
      <c r="E9" s="192">
        <v>20000</v>
      </c>
      <c r="F9" s="174"/>
      <c r="G9" s="346">
        <f t="shared" si="0"/>
        <v>30900</v>
      </c>
      <c r="H9" s="332" t="s">
        <v>42</v>
      </c>
      <c r="I9" s="177" t="s">
        <v>18</v>
      </c>
      <c r="J9" s="471" t="s">
        <v>145</v>
      </c>
      <c r="K9" s="447" t="s">
        <v>65</v>
      </c>
      <c r="L9" s="177" t="s">
        <v>45</v>
      </c>
      <c r="M9" s="177"/>
      <c r="N9" s="179" t="s">
        <v>149</v>
      </c>
    </row>
    <row r="10" spans="1:14" x14ac:dyDescent="0.25">
      <c r="A10" s="196">
        <v>44656</v>
      </c>
      <c r="B10" s="197" t="s">
        <v>63</v>
      </c>
      <c r="C10" s="197" t="s">
        <v>144</v>
      </c>
      <c r="D10" s="198" t="s">
        <v>14</v>
      </c>
      <c r="E10" s="192">
        <v>22000</v>
      </c>
      <c r="F10" s="581"/>
      <c r="G10" s="346">
        <f t="shared" si="0"/>
        <v>8900</v>
      </c>
      <c r="H10" s="332" t="s">
        <v>42</v>
      </c>
      <c r="I10" s="177" t="s">
        <v>18</v>
      </c>
      <c r="J10" s="471" t="s">
        <v>145</v>
      </c>
      <c r="K10" s="447" t="s">
        <v>65</v>
      </c>
      <c r="L10" s="177" t="s">
        <v>45</v>
      </c>
      <c r="M10" s="177"/>
      <c r="N10" s="179" t="s">
        <v>150</v>
      </c>
    </row>
    <row r="11" spans="1:14" ht="15.75" customHeight="1" x14ac:dyDescent="0.25">
      <c r="A11" s="196">
        <v>44656</v>
      </c>
      <c r="B11" s="197" t="s">
        <v>63</v>
      </c>
      <c r="C11" s="197" t="s">
        <v>144</v>
      </c>
      <c r="D11" s="198" t="s">
        <v>14</v>
      </c>
      <c r="E11" s="204">
        <v>25000</v>
      </c>
      <c r="F11" s="184"/>
      <c r="G11" s="346">
        <f t="shared" si="0"/>
        <v>-16100</v>
      </c>
      <c r="H11" s="332" t="s">
        <v>42</v>
      </c>
      <c r="I11" s="177" t="s">
        <v>18</v>
      </c>
      <c r="J11" s="471" t="s">
        <v>145</v>
      </c>
      <c r="K11" s="447" t="s">
        <v>65</v>
      </c>
      <c r="L11" s="177" t="s">
        <v>45</v>
      </c>
      <c r="M11" s="177"/>
      <c r="N11" s="179" t="s">
        <v>151</v>
      </c>
    </row>
    <row r="12" spans="1:14" x14ac:dyDescent="0.25">
      <c r="A12" s="476">
        <v>44657</v>
      </c>
      <c r="B12" s="209" t="s">
        <v>121</v>
      </c>
      <c r="C12" s="209" t="s">
        <v>49</v>
      </c>
      <c r="D12" s="477" t="s">
        <v>14</v>
      </c>
      <c r="E12" s="208"/>
      <c r="F12" s="207">
        <v>63000</v>
      </c>
      <c r="G12" s="547">
        <f t="shared" si="0"/>
        <v>46900</v>
      </c>
      <c r="H12" s="301" t="s">
        <v>42</v>
      </c>
      <c r="I12" s="206" t="s">
        <v>18</v>
      </c>
      <c r="J12" s="578" t="s">
        <v>155</v>
      </c>
      <c r="K12" s="209" t="s">
        <v>65</v>
      </c>
      <c r="L12" s="206" t="s">
        <v>45</v>
      </c>
      <c r="M12" s="206"/>
      <c r="N12" s="205"/>
    </row>
    <row r="13" spans="1:14" x14ac:dyDescent="0.25">
      <c r="A13" s="196">
        <v>44657</v>
      </c>
      <c r="B13" s="197" t="s">
        <v>156</v>
      </c>
      <c r="C13" s="197" t="s">
        <v>125</v>
      </c>
      <c r="D13" s="198" t="s">
        <v>82</v>
      </c>
      <c r="E13" s="192">
        <v>34000</v>
      </c>
      <c r="F13" s="174"/>
      <c r="G13" s="346">
        <f t="shared" si="0"/>
        <v>12900</v>
      </c>
      <c r="H13" s="332" t="s">
        <v>42</v>
      </c>
      <c r="I13" s="177" t="s">
        <v>18</v>
      </c>
      <c r="J13" s="213" t="s">
        <v>159</v>
      </c>
      <c r="K13" s="447" t="s">
        <v>65</v>
      </c>
      <c r="L13" s="177" t="s">
        <v>45</v>
      </c>
      <c r="M13" s="177"/>
      <c r="N13" s="179"/>
    </row>
    <row r="14" spans="1:14" x14ac:dyDescent="0.25">
      <c r="A14" s="196">
        <v>44657</v>
      </c>
      <c r="B14" s="197" t="s">
        <v>157</v>
      </c>
      <c r="C14" s="197" t="s">
        <v>125</v>
      </c>
      <c r="D14" s="198" t="s">
        <v>82</v>
      </c>
      <c r="E14" s="192">
        <v>8400</v>
      </c>
      <c r="F14" s="174"/>
      <c r="G14" s="346">
        <f t="shared" si="0"/>
        <v>4500</v>
      </c>
      <c r="H14" s="332" t="s">
        <v>42</v>
      </c>
      <c r="I14" s="177" t="s">
        <v>18</v>
      </c>
      <c r="J14" s="213" t="s">
        <v>159</v>
      </c>
      <c r="K14" s="447" t="s">
        <v>65</v>
      </c>
      <c r="L14" s="177" t="s">
        <v>45</v>
      </c>
      <c r="M14" s="177"/>
      <c r="N14" s="179"/>
    </row>
    <row r="15" spans="1:14" x14ac:dyDescent="0.25">
      <c r="A15" s="196">
        <v>44657</v>
      </c>
      <c r="B15" s="179" t="s">
        <v>158</v>
      </c>
      <c r="C15" s="179" t="s">
        <v>125</v>
      </c>
      <c r="D15" s="211" t="s">
        <v>82</v>
      </c>
      <c r="E15" s="192">
        <v>13000</v>
      </c>
      <c r="F15" s="174"/>
      <c r="G15" s="346">
        <f t="shared" si="0"/>
        <v>-8500</v>
      </c>
      <c r="H15" s="332" t="s">
        <v>42</v>
      </c>
      <c r="I15" s="177" t="s">
        <v>18</v>
      </c>
      <c r="J15" s="213" t="s">
        <v>159</v>
      </c>
      <c r="K15" s="447" t="s">
        <v>65</v>
      </c>
      <c r="L15" s="177" t="s">
        <v>45</v>
      </c>
      <c r="M15" s="177"/>
      <c r="N15" s="179"/>
    </row>
    <row r="16" spans="1:14" x14ac:dyDescent="0.25">
      <c r="A16" s="196">
        <v>44657</v>
      </c>
      <c r="B16" s="197" t="s">
        <v>134</v>
      </c>
      <c r="C16" s="197" t="s">
        <v>49</v>
      </c>
      <c r="D16" s="560" t="s">
        <v>14</v>
      </c>
      <c r="E16" s="184"/>
      <c r="F16" s="174">
        <v>-7600</v>
      </c>
      <c r="G16" s="346">
        <f t="shared" si="0"/>
        <v>-16100</v>
      </c>
      <c r="H16" s="332" t="s">
        <v>42</v>
      </c>
      <c r="I16" s="177" t="s">
        <v>18</v>
      </c>
      <c r="J16" s="213" t="s">
        <v>155</v>
      </c>
      <c r="K16" s="447" t="s">
        <v>65</v>
      </c>
      <c r="L16" s="177" t="s">
        <v>45</v>
      </c>
      <c r="M16" s="177"/>
      <c r="N16" s="179"/>
    </row>
    <row r="17" spans="1:14" x14ac:dyDescent="0.25">
      <c r="A17" s="476">
        <v>44657</v>
      </c>
      <c r="B17" s="209" t="s">
        <v>121</v>
      </c>
      <c r="C17" s="209" t="s">
        <v>49</v>
      </c>
      <c r="D17" s="587" t="s">
        <v>14</v>
      </c>
      <c r="E17" s="208"/>
      <c r="F17" s="207">
        <v>86000</v>
      </c>
      <c r="G17" s="547">
        <f t="shared" si="0"/>
        <v>69900</v>
      </c>
      <c r="H17" s="301" t="s">
        <v>42</v>
      </c>
      <c r="I17" s="206" t="s">
        <v>18</v>
      </c>
      <c r="J17" s="582" t="s">
        <v>160</v>
      </c>
      <c r="K17" s="209" t="s">
        <v>65</v>
      </c>
      <c r="L17" s="206" t="s">
        <v>45</v>
      </c>
      <c r="M17" s="206"/>
      <c r="N17" s="205"/>
    </row>
    <row r="18" spans="1:14" x14ac:dyDescent="0.25">
      <c r="A18" s="588">
        <v>44657</v>
      </c>
      <c r="B18" s="213" t="s">
        <v>63</v>
      </c>
      <c r="C18" s="213" t="s">
        <v>144</v>
      </c>
      <c r="D18" s="589" t="s">
        <v>14</v>
      </c>
      <c r="E18" s="567">
        <v>7000</v>
      </c>
      <c r="F18" s="184"/>
      <c r="G18" s="345">
        <f t="shared" si="0"/>
        <v>62900</v>
      </c>
      <c r="H18" s="462" t="s">
        <v>42</v>
      </c>
      <c r="I18" s="214" t="s">
        <v>18</v>
      </c>
      <c r="J18" s="213" t="s">
        <v>160</v>
      </c>
      <c r="K18" s="218" t="s">
        <v>65</v>
      </c>
      <c r="L18" s="214" t="s">
        <v>45</v>
      </c>
      <c r="M18" s="214"/>
      <c r="N18" s="590" t="s">
        <v>132</v>
      </c>
    </row>
    <row r="19" spans="1:14" x14ac:dyDescent="0.25">
      <c r="A19" s="588">
        <v>44657</v>
      </c>
      <c r="B19" s="213" t="s">
        <v>63</v>
      </c>
      <c r="C19" s="213" t="s">
        <v>144</v>
      </c>
      <c r="D19" s="589" t="s">
        <v>14</v>
      </c>
      <c r="E19" s="567">
        <v>4000</v>
      </c>
      <c r="F19" s="184"/>
      <c r="G19" s="345">
        <f t="shared" si="0"/>
        <v>58900</v>
      </c>
      <c r="H19" s="462" t="s">
        <v>42</v>
      </c>
      <c r="I19" s="214" t="s">
        <v>18</v>
      </c>
      <c r="J19" s="213" t="s">
        <v>160</v>
      </c>
      <c r="K19" s="218" t="s">
        <v>65</v>
      </c>
      <c r="L19" s="214" t="s">
        <v>45</v>
      </c>
      <c r="M19" s="214"/>
      <c r="N19" s="590" t="s">
        <v>161</v>
      </c>
    </row>
    <row r="20" spans="1:14" x14ac:dyDescent="0.25">
      <c r="A20" s="588">
        <v>44657</v>
      </c>
      <c r="B20" s="213" t="s">
        <v>63</v>
      </c>
      <c r="C20" s="213" t="s">
        <v>144</v>
      </c>
      <c r="D20" s="589" t="s">
        <v>14</v>
      </c>
      <c r="E20" s="567">
        <v>4000</v>
      </c>
      <c r="F20" s="184"/>
      <c r="G20" s="345">
        <f t="shared" si="0"/>
        <v>54900</v>
      </c>
      <c r="H20" s="462" t="s">
        <v>42</v>
      </c>
      <c r="I20" s="214" t="s">
        <v>18</v>
      </c>
      <c r="J20" s="213" t="s">
        <v>160</v>
      </c>
      <c r="K20" s="218" t="s">
        <v>65</v>
      </c>
      <c r="L20" s="214" t="s">
        <v>45</v>
      </c>
      <c r="M20" s="214"/>
      <c r="N20" s="590" t="s">
        <v>130</v>
      </c>
    </row>
    <row r="21" spans="1:14" ht="15.75" customHeight="1" x14ac:dyDescent="0.25">
      <c r="A21" s="588">
        <v>44657</v>
      </c>
      <c r="B21" s="213" t="s">
        <v>63</v>
      </c>
      <c r="C21" s="213" t="s">
        <v>144</v>
      </c>
      <c r="D21" s="589" t="s">
        <v>14</v>
      </c>
      <c r="E21" s="184">
        <v>22000</v>
      </c>
      <c r="F21" s="184"/>
      <c r="G21" s="345">
        <f t="shared" si="0"/>
        <v>32900</v>
      </c>
      <c r="H21" s="462" t="s">
        <v>42</v>
      </c>
      <c r="I21" s="214" t="s">
        <v>18</v>
      </c>
      <c r="J21" s="213" t="s">
        <v>160</v>
      </c>
      <c r="K21" s="218" t="s">
        <v>65</v>
      </c>
      <c r="L21" s="214" t="s">
        <v>45</v>
      </c>
      <c r="M21" s="214"/>
      <c r="N21" s="590" t="s">
        <v>162</v>
      </c>
    </row>
    <row r="22" spans="1:14" x14ac:dyDescent="0.25">
      <c r="A22" s="588">
        <v>44657</v>
      </c>
      <c r="B22" s="213" t="s">
        <v>63</v>
      </c>
      <c r="C22" s="213" t="s">
        <v>144</v>
      </c>
      <c r="D22" s="589" t="s">
        <v>14</v>
      </c>
      <c r="E22" s="184">
        <v>20000</v>
      </c>
      <c r="F22" s="184"/>
      <c r="G22" s="345">
        <f t="shared" si="0"/>
        <v>12900</v>
      </c>
      <c r="H22" s="462" t="s">
        <v>42</v>
      </c>
      <c r="I22" s="214" t="s">
        <v>18</v>
      </c>
      <c r="J22" s="213" t="s">
        <v>160</v>
      </c>
      <c r="K22" s="218" t="s">
        <v>65</v>
      </c>
      <c r="L22" s="214" t="s">
        <v>45</v>
      </c>
      <c r="M22" s="214"/>
      <c r="N22" s="590" t="s">
        <v>165</v>
      </c>
    </row>
    <row r="23" spans="1:14" x14ac:dyDescent="0.25">
      <c r="A23" s="588">
        <v>44657</v>
      </c>
      <c r="B23" s="213" t="s">
        <v>63</v>
      </c>
      <c r="C23" s="213" t="s">
        <v>144</v>
      </c>
      <c r="D23" s="589" t="s">
        <v>14</v>
      </c>
      <c r="E23" s="184">
        <v>15000</v>
      </c>
      <c r="F23" s="184"/>
      <c r="G23" s="345">
        <f t="shared" si="0"/>
        <v>-2100</v>
      </c>
      <c r="H23" s="462" t="s">
        <v>42</v>
      </c>
      <c r="I23" s="214" t="s">
        <v>18</v>
      </c>
      <c r="J23" s="213" t="s">
        <v>160</v>
      </c>
      <c r="K23" s="218" t="s">
        <v>65</v>
      </c>
      <c r="L23" s="214" t="s">
        <v>45</v>
      </c>
      <c r="M23" s="214"/>
      <c r="N23" s="590" t="s">
        <v>163</v>
      </c>
    </row>
    <row r="24" spans="1:14" x14ac:dyDescent="0.25">
      <c r="A24" s="588">
        <v>44657</v>
      </c>
      <c r="B24" s="213" t="s">
        <v>63</v>
      </c>
      <c r="C24" s="213" t="s">
        <v>144</v>
      </c>
      <c r="D24" s="589" t="s">
        <v>14</v>
      </c>
      <c r="E24" s="184">
        <v>15000</v>
      </c>
      <c r="F24" s="184"/>
      <c r="G24" s="345">
        <f t="shared" si="0"/>
        <v>-17100</v>
      </c>
      <c r="H24" s="462"/>
      <c r="I24" s="214" t="s">
        <v>18</v>
      </c>
      <c r="J24" s="213" t="s">
        <v>160</v>
      </c>
      <c r="K24" s="213" t="s">
        <v>65</v>
      </c>
      <c r="L24" s="214" t="s">
        <v>45</v>
      </c>
      <c r="M24" s="214"/>
      <c r="N24" s="590" t="s">
        <v>164</v>
      </c>
    </row>
    <row r="25" spans="1:14" x14ac:dyDescent="0.25">
      <c r="A25" s="476">
        <v>44658</v>
      </c>
      <c r="B25" s="209" t="s">
        <v>121</v>
      </c>
      <c r="C25" s="209" t="s">
        <v>49</v>
      </c>
      <c r="D25" s="477" t="s">
        <v>14</v>
      </c>
      <c r="E25" s="208"/>
      <c r="F25" s="207">
        <v>90000</v>
      </c>
      <c r="G25" s="547">
        <f t="shared" si="0"/>
        <v>72900</v>
      </c>
      <c r="H25" s="301" t="s">
        <v>42</v>
      </c>
      <c r="I25" s="206" t="s">
        <v>18</v>
      </c>
      <c r="J25" s="582" t="s">
        <v>170</v>
      </c>
      <c r="K25" s="209" t="s">
        <v>65</v>
      </c>
      <c r="L25" s="206" t="s">
        <v>45</v>
      </c>
      <c r="M25" s="206"/>
      <c r="N25" s="205"/>
    </row>
    <row r="26" spans="1:14" x14ac:dyDescent="0.25">
      <c r="A26" s="196">
        <v>44658</v>
      </c>
      <c r="B26" s="179" t="s">
        <v>63</v>
      </c>
      <c r="C26" s="179" t="s">
        <v>144</v>
      </c>
      <c r="D26" s="211" t="s">
        <v>14</v>
      </c>
      <c r="E26" s="192">
        <v>15000</v>
      </c>
      <c r="F26" s="174"/>
      <c r="G26" s="346">
        <f t="shared" si="0"/>
        <v>57900</v>
      </c>
      <c r="H26" s="332" t="s">
        <v>42</v>
      </c>
      <c r="I26" s="177" t="s">
        <v>18</v>
      </c>
      <c r="J26" s="213" t="s">
        <v>170</v>
      </c>
      <c r="K26" s="447" t="s">
        <v>65</v>
      </c>
      <c r="L26" s="177" t="s">
        <v>45</v>
      </c>
      <c r="M26" s="177"/>
      <c r="N26" s="179" t="s">
        <v>171</v>
      </c>
    </row>
    <row r="27" spans="1:14" x14ac:dyDescent="0.25">
      <c r="A27" s="196">
        <v>44658</v>
      </c>
      <c r="B27" s="179" t="s">
        <v>63</v>
      </c>
      <c r="C27" s="179" t="s">
        <v>144</v>
      </c>
      <c r="D27" s="211" t="s">
        <v>14</v>
      </c>
      <c r="E27" s="192">
        <v>14000</v>
      </c>
      <c r="F27" s="174"/>
      <c r="G27" s="346">
        <f t="shared" si="0"/>
        <v>43900</v>
      </c>
      <c r="H27" s="332" t="s">
        <v>42</v>
      </c>
      <c r="I27" s="177" t="s">
        <v>18</v>
      </c>
      <c r="J27" s="213" t="s">
        <v>170</v>
      </c>
      <c r="K27" s="447" t="s">
        <v>65</v>
      </c>
      <c r="L27" s="177" t="s">
        <v>45</v>
      </c>
      <c r="M27" s="177"/>
      <c r="N27" s="179" t="s">
        <v>149</v>
      </c>
    </row>
    <row r="28" spans="1:14" x14ac:dyDescent="0.25">
      <c r="A28" s="196">
        <v>44658</v>
      </c>
      <c r="B28" s="179" t="s">
        <v>63</v>
      </c>
      <c r="C28" s="179" t="s">
        <v>144</v>
      </c>
      <c r="D28" s="211" t="s">
        <v>14</v>
      </c>
      <c r="E28" s="192">
        <v>13000</v>
      </c>
      <c r="F28" s="174"/>
      <c r="G28" s="346">
        <f t="shared" si="0"/>
        <v>30900</v>
      </c>
      <c r="H28" s="332" t="s">
        <v>42</v>
      </c>
      <c r="I28" s="177" t="s">
        <v>18</v>
      </c>
      <c r="J28" s="213" t="s">
        <v>170</v>
      </c>
      <c r="K28" s="447" t="s">
        <v>65</v>
      </c>
      <c r="L28" s="177" t="s">
        <v>45</v>
      </c>
      <c r="M28" s="177"/>
      <c r="N28" s="179" t="s">
        <v>172</v>
      </c>
    </row>
    <row r="29" spans="1:14" x14ac:dyDescent="0.25">
      <c r="A29" s="196">
        <v>44658</v>
      </c>
      <c r="B29" s="179" t="s">
        <v>63</v>
      </c>
      <c r="C29" s="179" t="s">
        <v>144</v>
      </c>
      <c r="D29" s="211" t="s">
        <v>14</v>
      </c>
      <c r="E29" s="184">
        <v>25000</v>
      </c>
      <c r="F29" s="174"/>
      <c r="G29" s="346">
        <f>G28-E29+F29</f>
        <v>5900</v>
      </c>
      <c r="H29" s="332" t="s">
        <v>42</v>
      </c>
      <c r="I29" s="177" t="s">
        <v>18</v>
      </c>
      <c r="J29" s="213" t="s">
        <v>170</v>
      </c>
      <c r="K29" s="447" t="s">
        <v>65</v>
      </c>
      <c r="L29" s="177" t="s">
        <v>45</v>
      </c>
      <c r="M29" s="177"/>
      <c r="N29" s="179" t="s">
        <v>173</v>
      </c>
    </row>
    <row r="30" spans="1:14" x14ac:dyDescent="0.25">
      <c r="A30" s="196">
        <v>44658</v>
      </c>
      <c r="B30" s="179" t="s">
        <v>63</v>
      </c>
      <c r="C30" s="179" t="s">
        <v>144</v>
      </c>
      <c r="D30" s="211" t="s">
        <v>14</v>
      </c>
      <c r="E30" s="184">
        <v>5000</v>
      </c>
      <c r="F30" s="174"/>
      <c r="G30" s="346">
        <f t="shared" ref="G30:G38" si="1">G29-E30+F30</f>
        <v>900</v>
      </c>
      <c r="H30" s="332" t="s">
        <v>42</v>
      </c>
      <c r="I30" s="177" t="s">
        <v>18</v>
      </c>
      <c r="J30" s="213" t="s">
        <v>170</v>
      </c>
      <c r="K30" s="447" t="s">
        <v>65</v>
      </c>
      <c r="L30" s="177" t="s">
        <v>45</v>
      </c>
      <c r="M30" s="177"/>
      <c r="N30" s="179" t="s">
        <v>174</v>
      </c>
    </row>
    <row r="31" spans="1:14" x14ac:dyDescent="0.25">
      <c r="A31" s="196">
        <v>44658</v>
      </c>
      <c r="B31" s="179" t="s">
        <v>63</v>
      </c>
      <c r="C31" s="179" t="s">
        <v>144</v>
      </c>
      <c r="D31" s="211" t="s">
        <v>14</v>
      </c>
      <c r="E31" s="184">
        <v>15000</v>
      </c>
      <c r="F31" s="174"/>
      <c r="G31" s="346">
        <f t="shared" si="1"/>
        <v>-14100</v>
      </c>
      <c r="H31" s="332" t="s">
        <v>42</v>
      </c>
      <c r="I31" s="177" t="s">
        <v>18</v>
      </c>
      <c r="J31" s="213" t="s">
        <v>170</v>
      </c>
      <c r="K31" s="447" t="s">
        <v>65</v>
      </c>
      <c r="L31" s="177" t="s">
        <v>45</v>
      </c>
      <c r="M31" s="177"/>
      <c r="N31" s="179" t="s">
        <v>164</v>
      </c>
    </row>
    <row r="32" spans="1:14" x14ac:dyDescent="0.25">
      <c r="A32" s="196">
        <v>44659</v>
      </c>
      <c r="B32" s="197" t="s">
        <v>134</v>
      </c>
      <c r="C32" s="197" t="s">
        <v>49</v>
      </c>
      <c r="D32" s="198" t="s">
        <v>14</v>
      </c>
      <c r="E32" s="184"/>
      <c r="F32" s="174">
        <v>-3000</v>
      </c>
      <c r="G32" s="346">
        <f t="shared" si="1"/>
        <v>-17100</v>
      </c>
      <c r="H32" s="332" t="s">
        <v>42</v>
      </c>
      <c r="I32" s="177" t="s">
        <v>18</v>
      </c>
      <c r="J32" s="213" t="s">
        <v>170</v>
      </c>
      <c r="K32" s="447" t="s">
        <v>65</v>
      </c>
      <c r="L32" s="177" t="s">
        <v>45</v>
      </c>
      <c r="M32" s="177"/>
      <c r="N32" s="179"/>
    </row>
    <row r="33" spans="1:14" x14ac:dyDescent="0.25">
      <c r="A33" s="476">
        <v>44784</v>
      </c>
      <c r="B33" s="209" t="s">
        <v>121</v>
      </c>
      <c r="C33" s="209" t="s">
        <v>49</v>
      </c>
      <c r="D33" s="477" t="s">
        <v>14</v>
      </c>
      <c r="E33" s="208"/>
      <c r="F33" s="207">
        <v>20000</v>
      </c>
      <c r="G33" s="547">
        <f t="shared" si="1"/>
        <v>2900</v>
      </c>
      <c r="H33" s="301" t="s">
        <v>42</v>
      </c>
      <c r="I33" s="206" t="s">
        <v>18</v>
      </c>
      <c r="J33" s="582" t="s">
        <v>175</v>
      </c>
      <c r="K33" s="209" t="s">
        <v>65</v>
      </c>
      <c r="L33" s="206" t="s">
        <v>45</v>
      </c>
      <c r="M33" s="206"/>
      <c r="N33" s="205"/>
    </row>
    <row r="34" spans="1:14" x14ac:dyDescent="0.25">
      <c r="A34" s="196">
        <v>44784</v>
      </c>
      <c r="B34" s="197" t="s">
        <v>63</v>
      </c>
      <c r="C34" s="197" t="s">
        <v>144</v>
      </c>
      <c r="D34" s="198" t="s">
        <v>14</v>
      </c>
      <c r="E34" s="184">
        <v>10000</v>
      </c>
      <c r="F34" s="174"/>
      <c r="G34" s="346">
        <f t="shared" si="1"/>
        <v>-7100</v>
      </c>
      <c r="H34" s="332" t="s">
        <v>42</v>
      </c>
      <c r="I34" s="177" t="s">
        <v>18</v>
      </c>
      <c r="J34" s="213" t="s">
        <v>175</v>
      </c>
      <c r="K34" s="447" t="s">
        <v>65</v>
      </c>
      <c r="L34" s="177" t="s">
        <v>45</v>
      </c>
      <c r="M34" s="177"/>
      <c r="N34" s="179" t="s">
        <v>176</v>
      </c>
    </row>
    <row r="35" spans="1:14" x14ac:dyDescent="0.25">
      <c r="A35" s="196">
        <v>44784</v>
      </c>
      <c r="B35" s="197" t="s">
        <v>63</v>
      </c>
      <c r="C35" s="197" t="s">
        <v>144</v>
      </c>
      <c r="D35" s="198" t="s">
        <v>14</v>
      </c>
      <c r="E35" s="184">
        <v>10000</v>
      </c>
      <c r="F35" s="174"/>
      <c r="G35" s="346">
        <f t="shared" si="1"/>
        <v>-17100</v>
      </c>
      <c r="H35" s="332" t="s">
        <v>42</v>
      </c>
      <c r="I35" s="177" t="s">
        <v>18</v>
      </c>
      <c r="J35" s="213" t="s">
        <v>175</v>
      </c>
      <c r="K35" s="447" t="s">
        <v>65</v>
      </c>
      <c r="L35" s="177" t="s">
        <v>45</v>
      </c>
      <c r="M35" s="177"/>
      <c r="N35" s="179" t="s">
        <v>177</v>
      </c>
    </row>
    <row r="36" spans="1:14" x14ac:dyDescent="0.25">
      <c r="A36" s="476">
        <v>44663</v>
      </c>
      <c r="B36" s="205" t="s">
        <v>121</v>
      </c>
      <c r="C36" s="205" t="s">
        <v>49</v>
      </c>
      <c r="D36" s="299" t="s">
        <v>14</v>
      </c>
      <c r="E36" s="549"/>
      <c r="F36" s="207">
        <v>102000</v>
      </c>
      <c r="G36" s="547">
        <f t="shared" si="1"/>
        <v>84900</v>
      </c>
      <c r="H36" s="301" t="s">
        <v>42</v>
      </c>
      <c r="I36" s="206" t="s">
        <v>18</v>
      </c>
      <c r="J36" s="582" t="s">
        <v>179</v>
      </c>
      <c r="K36" s="209" t="s">
        <v>65</v>
      </c>
      <c r="L36" s="206" t="s">
        <v>45</v>
      </c>
      <c r="M36" s="206"/>
      <c r="N36" s="205"/>
    </row>
    <row r="37" spans="1:14" x14ac:dyDescent="0.25">
      <c r="A37" s="476">
        <v>44663</v>
      </c>
      <c r="B37" s="205" t="s">
        <v>121</v>
      </c>
      <c r="C37" s="205" t="s">
        <v>49</v>
      </c>
      <c r="D37" s="299" t="s">
        <v>14</v>
      </c>
      <c r="E37" s="549"/>
      <c r="F37" s="207">
        <v>112000</v>
      </c>
      <c r="G37" s="547">
        <f t="shared" si="1"/>
        <v>196900</v>
      </c>
      <c r="H37" s="301" t="s">
        <v>42</v>
      </c>
      <c r="I37" s="206" t="s">
        <v>18</v>
      </c>
      <c r="J37" s="582" t="s">
        <v>180</v>
      </c>
      <c r="K37" s="209" t="s">
        <v>65</v>
      </c>
      <c r="L37" s="206" t="s">
        <v>45</v>
      </c>
      <c r="M37" s="206"/>
      <c r="N37" s="205"/>
    </row>
    <row r="38" spans="1:14" x14ac:dyDescent="0.25">
      <c r="A38" s="591">
        <v>44663</v>
      </c>
      <c r="B38" s="197" t="s">
        <v>178</v>
      </c>
      <c r="C38" s="197" t="s">
        <v>125</v>
      </c>
      <c r="D38" s="198" t="s">
        <v>82</v>
      </c>
      <c r="E38" s="184">
        <v>98000</v>
      </c>
      <c r="F38" s="174"/>
      <c r="G38" s="346">
        <f t="shared" si="1"/>
        <v>98900</v>
      </c>
      <c r="H38" s="332" t="s">
        <v>42</v>
      </c>
      <c r="I38" s="177" t="s">
        <v>18</v>
      </c>
      <c r="J38" s="213" t="s">
        <v>181</v>
      </c>
      <c r="K38" s="447" t="s">
        <v>65</v>
      </c>
      <c r="L38" s="177" t="s">
        <v>45</v>
      </c>
      <c r="M38" s="177"/>
      <c r="N38" s="179"/>
    </row>
    <row r="39" spans="1:14" x14ac:dyDescent="0.25">
      <c r="A39" s="196">
        <v>44663</v>
      </c>
      <c r="B39" s="179" t="s">
        <v>63</v>
      </c>
      <c r="C39" s="179" t="s">
        <v>144</v>
      </c>
      <c r="D39" s="211" t="s">
        <v>82</v>
      </c>
      <c r="E39" s="192">
        <v>2000</v>
      </c>
      <c r="F39" s="174"/>
      <c r="G39" s="346">
        <f t="shared" si="0"/>
        <v>96900</v>
      </c>
      <c r="H39" s="332" t="s">
        <v>42</v>
      </c>
      <c r="I39" s="177" t="s">
        <v>18</v>
      </c>
      <c r="J39" s="471" t="s">
        <v>179</v>
      </c>
      <c r="K39" s="447" t="s">
        <v>65</v>
      </c>
      <c r="L39" s="177" t="s">
        <v>45</v>
      </c>
      <c r="M39" s="177"/>
      <c r="N39" s="179" t="s">
        <v>182</v>
      </c>
    </row>
    <row r="40" spans="1:14" x14ac:dyDescent="0.25">
      <c r="A40" s="196">
        <v>44663</v>
      </c>
      <c r="B40" s="179" t="s">
        <v>183</v>
      </c>
      <c r="C40" s="179" t="s">
        <v>125</v>
      </c>
      <c r="D40" s="211" t="s">
        <v>82</v>
      </c>
      <c r="E40" s="192">
        <v>10000</v>
      </c>
      <c r="F40" s="174"/>
      <c r="G40" s="346">
        <f t="shared" si="0"/>
        <v>86900</v>
      </c>
      <c r="H40" s="332" t="s">
        <v>42</v>
      </c>
      <c r="I40" s="177" t="s">
        <v>18</v>
      </c>
      <c r="J40" s="471" t="s">
        <v>188</v>
      </c>
      <c r="K40" s="447" t="s">
        <v>65</v>
      </c>
      <c r="L40" s="177" t="s">
        <v>45</v>
      </c>
      <c r="M40" s="177"/>
      <c r="N40" s="179"/>
    </row>
    <row r="41" spans="1:14" x14ac:dyDescent="0.25">
      <c r="A41" s="196">
        <v>44663</v>
      </c>
      <c r="B41" s="197" t="s">
        <v>184</v>
      </c>
      <c r="C41" s="197" t="s">
        <v>125</v>
      </c>
      <c r="D41" s="198" t="s">
        <v>82</v>
      </c>
      <c r="E41" s="184">
        <v>10000</v>
      </c>
      <c r="F41" s="174"/>
      <c r="G41" s="346">
        <f t="shared" si="0"/>
        <v>76900</v>
      </c>
      <c r="H41" s="332" t="s">
        <v>42</v>
      </c>
      <c r="I41" s="177" t="s">
        <v>18</v>
      </c>
      <c r="J41" s="471" t="s">
        <v>188</v>
      </c>
      <c r="K41" s="447" t="s">
        <v>65</v>
      </c>
      <c r="L41" s="177" t="s">
        <v>45</v>
      </c>
      <c r="M41" s="177"/>
      <c r="N41" s="179"/>
    </row>
    <row r="42" spans="1:14" x14ac:dyDescent="0.25">
      <c r="A42" s="196">
        <v>44663</v>
      </c>
      <c r="B42" s="179" t="s">
        <v>185</v>
      </c>
      <c r="C42" s="385" t="s">
        <v>125</v>
      </c>
      <c r="D42" s="386" t="s">
        <v>82</v>
      </c>
      <c r="E42" s="481">
        <v>10000</v>
      </c>
      <c r="F42" s="174"/>
      <c r="G42" s="346">
        <f t="shared" si="0"/>
        <v>66900</v>
      </c>
      <c r="H42" s="332" t="s">
        <v>42</v>
      </c>
      <c r="I42" s="177" t="s">
        <v>18</v>
      </c>
      <c r="J42" s="471" t="s">
        <v>188</v>
      </c>
      <c r="K42" s="447" t="s">
        <v>65</v>
      </c>
      <c r="L42" s="177" t="s">
        <v>45</v>
      </c>
      <c r="M42" s="177"/>
      <c r="N42" s="179"/>
    </row>
    <row r="43" spans="1:14" x14ac:dyDescent="0.25">
      <c r="A43" s="196">
        <v>44663</v>
      </c>
      <c r="B43" s="179" t="s">
        <v>186</v>
      </c>
      <c r="C43" s="385" t="s">
        <v>125</v>
      </c>
      <c r="D43" s="386" t="s">
        <v>82</v>
      </c>
      <c r="E43" s="481">
        <v>82000</v>
      </c>
      <c r="F43" s="174"/>
      <c r="G43" s="346">
        <f t="shared" si="0"/>
        <v>-15100</v>
      </c>
      <c r="H43" s="332" t="s">
        <v>42</v>
      </c>
      <c r="I43" s="177" t="s">
        <v>18</v>
      </c>
      <c r="J43" s="471" t="s">
        <v>188</v>
      </c>
      <c r="K43" s="447" t="s">
        <v>65</v>
      </c>
      <c r="L43" s="177" t="s">
        <v>45</v>
      </c>
      <c r="M43" s="177"/>
      <c r="N43" s="179"/>
    </row>
    <row r="44" spans="1:14" x14ac:dyDescent="0.25">
      <c r="A44" s="196">
        <v>44663</v>
      </c>
      <c r="B44" s="179" t="s">
        <v>134</v>
      </c>
      <c r="C44" s="385" t="s">
        <v>49</v>
      </c>
      <c r="D44" s="386" t="s">
        <v>14</v>
      </c>
      <c r="E44" s="481"/>
      <c r="F44" s="174">
        <v>-2000</v>
      </c>
      <c r="G44" s="346">
        <f t="shared" si="0"/>
        <v>-17100</v>
      </c>
      <c r="H44" s="332" t="s">
        <v>42</v>
      </c>
      <c r="I44" s="177" t="s">
        <v>18</v>
      </c>
      <c r="J44" s="471" t="s">
        <v>179</v>
      </c>
      <c r="K44" s="447" t="s">
        <v>65</v>
      </c>
      <c r="L44" s="177" t="s">
        <v>45</v>
      </c>
      <c r="M44" s="177"/>
      <c r="N44" s="179"/>
    </row>
    <row r="45" spans="1:14" x14ac:dyDescent="0.25">
      <c r="A45" s="476">
        <v>44665</v>
      </c>
      <c r="B45" s="205" t="s">
        <v>121</v>
      </c>
      <c r="C45" s="205" t="s">
        <v>49</v>
      </c>
      <c r="D45" s="299" t="s">
        <v>14</v>
      </c>
      <c r="E45" s="549"/>
      <c r="F45" s="207">
        <v>50000</v>
      </c>
      <c r="G45" s="547">
        <f t="shared" si="0"/>
        <v>32900</v>
      </c>
      <c r="H45" s="301" t="s">
        <v>42</v>
      </c>
      <c r="I45" s="206" t="s">
        <v>18</v>
      </c>
      <c r="J45" s="578" t="s">
        <v>190</v>
      </c>
      <c r="K45" s="209" t="s">
        <v>65</v>
      </c>
      <c r="L45" s="206" t="s">
        <v>45</v>
      </c>
      <c r="M45" s="206"/>
      <c r="N45" s="205"/>
    </row>
    <row r="46" spans="1:14" x14ac:dyDescent="0.25">
      <c r="A46" s="196">
        <v>44665</v>
      </c>
      <c r="B46" s="197" t="s">
        <v>189</v>
      </c>
      <c r="C46" s="197" t="s">
        <v>135</v>
      </c>
      <c r="D46" s="198" t="s">
        <v>82</v>
      </c>
      <c r="E46" s="184">
        <v>50000</v>
      </c>
      <c r="F46" s="174"/>
      <c r="G46" s="346">
        <f>G45-E46+F46</f>
        <v>-17100</v>
      </c>
      <c r="H46" s="332" t="s">
        <v>42</v>
      </c>
      <c r="I46" s="177" t="s">
        <v>18</v>
      </c>
      <c r="J46" s="471" t="s">
        <v>187</v>
      </c>
      <c r="K46" s="447" t="s">
        <v>65</v>
      </c>
      <c r="L46" s="177" t="s">
        <v>45</v>
      </c>
      <c r="M46" s="177"/>
      <c r="N46" s="179"/>
    </row>
    <row r="47" spans="1:14" x14ac:dyDescent="0.25">
      <c r="A47" s="196">
        <v>44670</v>
      </c>
      <c r="B47" s="197" t="s">
        <v>121</v>
      </c>
      <c r="C47" s="197" t="s">
        <v>49</v>
      </c>
      <c r="D47" s="198" t="s">
        <v>14</v>
      </c>
      <c r="E47" s="184"/>
      <c r="F47" s="174">
        <v>319000</v>
      </c>
      <c r="G47" s="346">
        <f t="shared" ref="G47:G51" si="2">G46-E47+F47</f>
        <v>301900</v>
      </c>
      <c r="H47" s="629" t="s">
        <v>42</v>
      </c>
      <c r="I47" s="177" t="s">
        <v>18</v>
      </c>
      <c r="J47" s="471" t="s">
        <v>191</v>
      </c>
      <c r="K47" s="197" t="s">
        <v>65</v>
      </c>
      <c r="L47" s="177" t="s">
        <v>45</v>
      </c>
      <c r="M47" s="177"/>
      <c r="N47" s="179"/>
    </row>
    <row r="48" spans="1:14" x14ac:dyDescent="0.25">
      <c r="A48" s="196">
        <v>44671</v>
      </c>
      <c r="B48" s="197" t="s">
        <v>246</v>
      </c>
      <c r="C48" s="197" t="s">
        <v>127</v>
      </c>
      <c r="D48" s="198" t="s">
        <v>82</v>
      </c>
      <c r="E48" s="184">
        <v>319000</v>
      </c>
      <c r="F48" s="174"/>
      <c r="G48" s="346">
        <f t="shared" si="2"/>
        <v>-17100</v>
      </c>
      <c r="H48" s="629" t="s">
        <v>42</v>
      </c>
      <c r="I48" s="177" t="s">
        <v>18</v>
      </c>
      <c r="J48" s="471" t="s">
        <v>247</v>
      </c>
      <c r="K48" s="197" t="s">
        <v>65</v>
      </c>
      <c r="L48" s="177" t="s">
        <v>45</v>
      </c>
      <c r="M48" s="177"/>
      <c r="N48" s="179"/>
    </row>
    <row r="49" spans="1:14" x14ac:dyDescent="0.25">
      <c r="A49" s="476">
        <v>44671</v>
      </c>
      <c r="B49" s="209" t="s">
        <v>121</v>
      </c>
      <c r="C49" s="209" t="s">
        <v>49</v>
      </c>
      <c r="D49" s="477" t="s">
        <v>14</v>
      </c>
      <c r="E49" s="208"/>
      <c r="F49" s="207">
        <v>25000</v>
      </c>
      <c r="G49" s="547">
        <f t="shared" si="2"/>
        <v>7900</v>
      </c>
      <c r="H49" s="301" t="s">
        <v>42</v>
      </c>
      <c r="I49" s="206" t="s">
        <v>18</v>
      </c>
      <c r="J49" s="578" t="s">
        <v>192</v>
      </c>
      <c r="K49" s="209" t="s">
        <v>65</v>
      </c>
      <c r="L49" s="206" t="s">
        <v>45</v>
      </c>
      <c r="M49" s="206"/>
      <c r="N49" s="205"/>
    </row>
    <row r="50" spans="1:14" x14ac:dyDescent="0.25">
      <c r="A50" s="196">
        <v>44671</v>
      </c>
      <c r="B50" s="197" t="s">
        <v>63</v>
      </c>
      <c r="C50" s="197" t="s">
        <v>144</v>
      </c>
      <c r="D50" s="198" t="s">
        <v>14</v>
      </c>
      <c r="E50" s="184">
        <v>10000</v>
      </c>
      <c r="F50" s="174"/>
      <c r="G50" s="346">
        <f t="shared" si="2"/>
        <v>-2100</v>
      </c>
      <c r="H50" s="220" t="s">
        <v>42</v>
      </c>
      <c r="I50" s="177" t="s">
        <v>18</v>
      </c>
      <c r="J50" s="471" t="s">
        <v>192</v>
      </c>
      <c r="K50" s="447" t="s">
        <v>65</v>
      </c>
      <c r="L50" s="177" t="s">
        <v>45</v>
      </c>
      <c r="M50" s="177"/>
      <c r="N50" s="179" t="s">
        <v>193</v>
      </c>
    </row>
    <row r="51" spans="1:14" x14ac:dyDescent="0.25">
      <c r="A51" s="196">
        <v>44671</v>
      </c>
      <c r="B51" s="197" t="s">
        <v>63</v>
      </c>
      <c r="C51" s="197" t="s">
        <v>144</v>
      </c>
      <c r="D51" s="198" t="s">
        <v>14</v>
      </c>
      <c r="E51" s="184">
        <v>7000</v>
      </c>
      <c r="F51" s="174"/>
      <c r="G51" s="346">
        <f t="shared" si="2"/>
        <v>-9100</v>
      </c>
      <c r="H51" s="220" t="s">
        <v>42</v>
      </c>
      <c r="I51" s="177" t="s">
        <v>18</v>
      </c>
      <c r="J51" s="471" t="s">
        <v>192</v>
      </c>
      <c r="K51" s="447" t="s">
        <v>65</v>
      </c>
      <c r="L51" s="177" t="s">
        <v>45</v>
      </c>
      <c r="M51" s="177"/>
      <c r="N51" s="179" t="s">
        <v>194</v>
      </c>
    </row>
    <row r="52" spans="1:14" x14ac:dyDescent="0.25">
      <c r="A52" s="196">
        <v>44671</v>
      </c>
      <c r="B52" s="197" t="s">
        <v>63</v>
      </c>
      <c r="C52" s="197" t="s">
        <v>144</v>
      </c>
      <c r="D52" s="198" t="s">
        <v>14</v>
      </c>
      <c r="E52" s="183">
        <v>2000</v>
      </c>
      <c r="F52" s="186"/>
      <c r="G52" s="346">
        <f t="shared" si="0"/>
        <v>-11100</v>
      </c>
      <c r="H52" s="220" t="s">
        <v>42</v>
      </c>
      <c r="I52" s="177" t="s">
        <v>18</v>
      </c>
      <c r="J52" s="471" t="s">
        <v>192</v>
      </c>
      <c r="K52" s="447" t="s">
        <v>65</v>
      </c>
      <c r="L52" s="177" t="s">
        <v>45</v>
      </c>
      <c r="M52" s="177"/>
      <c r="N52" s="179" t="s">
        <v>195</v>
      </c>
    </row>
    <row r="53" spans="1:14" x14ac:dyDescent="0.25">
      <c r="A53" s="182">
        <v>44671</v>
      </c>
      <c r="B53" s="177" t="s">
        <v>134</v>
      </c>
      <c r="C53" s="177" t="s">
        <v>49</v>
      </c>
      <c r="D53" s="189" t="s">
        <v>14</v>
      </c>
      <c r="E53" s="174"/>
      <c r="F53" s="174">
        <v>-6000</v>
      </c>
      <c r="G53" s="346">
        <f t="shared" si="0"/>
        <v>-17100</v>
      </c>
      <c r="H53" s="220" t="s">
        <v>42</v>
      </c>
      <c r="I53" s="177" t="s">
        <v>18</v>
      </c>
      <c r="J53" s="471" t="s">
        <v>192</v>
      </c>
      <c r="K53" s="447" t="s">
        <v>65</v>
      </c>
      <c r="L53" s="177" t="s">
        <v>45</v>
      </c>
      <c r="M53" s="177"/>
      <c r="N53" s="179"/>
    </row>
    <row r="54" spans="1:14" x14ac:dyDescent="0.25">
      <c r="A54" s="595">
        <v>44673</v>
      </c>
      <c r="B54" s="206" t="s">
        <v>121</v>
      </c>
      <c r="C54" s="206" t="s">
        <v>49</v>
      </c>
      <c r="D54" s="206" t="s">
        <v>14</v>
      </c>
      <c r="E54" s="596"/>
      <c r="F54" s="597">
        <v>26000</v>
      </c>
      <c r="G54" s="547">
        <f t="shared" si="0"/>
        <v>8900</v>
      </c>
      <c r="H54" s="598" t="s">
        <v>42</v>
      </c>
      <c r="I54" s="206" t="s">
        <v>18</v>
      </c>
      <c r="J54" s="578" t="s">
        <v>196</v>
      </c>
      <c r="K54" s="209" t="s">
        <v>65</v>
      </c>
      <c r="L54" s="206" t="s">
        <v>45</v>
      </c>
      <c r="M54" s="206"/>
      <c r="N54" s="205"/>
    </row>
    <row r="55" spans="1:14" x14ac:dyDescent="0.25">
      <c r="A55" s="182">
        <v>44673</v>
      </c>
      <c r="B55" s="177" t="s">
        <v>63</v>
      </c>
      <c r="C55" s="177" t="s">
        <v>144</v>
      </c>
      <c r="D55" s="177" t="s">
        <v>14</v>
      </c>
      <c r="E55" s="440">
        <v>10000</v>
      </c>
      <c r="F55" s="440"/>
      <c r="G55" s="346">
        <f t="shared" si="0"/>
        <v>-1100</v>
      </c>
      <c r="H55" s="220" t="s">
        <v>42</v>
      </c>
      <c r="I55" s="177" t="s">
        <v>18</v>
      </c>
      <c r="J55" s="471" t="s">
        <v>196</v>
      </c>
      <c r="K55" s="447" t="s">
        <v>65</v>
      </c>
      <c r="L55" s="177" t="s">
        <v>45</v>
      </c>
      <c r="M55" s="177"/>
      <c r="N55" s="179" t="s">
        <v>197</v>
      </c>
    </row>
    <row r="56" spans="1:14" x14ac:dyDescent="0.25">
      <c r="A56" s="182">
        <v>44673</v>
      </c>
      <c r="B56" s="179" t="s">
        <v>63</v>
      </c>
      <c r="C56" s="179" t="s">
        <v>144</v>
      </c>
      <c r="D56" s="179" t="s">
        <v>14</v>
      </c>
      <c r="E56" s="192">
        <v>7000</v>
      </c>
      <c r="F56" s="440"/>
      <c r="G56" s="346">
        <f t="shared" si="0"/>
        <v>-8100</v>
      </c>
      <c r="H56" s="220" t="s">
        <v>42</v>
      </c>
      <c r="I56" s="177" t="s">
        <v>18</v>
      </c>
      <c r="J56" s="471" t="s">
        <v>196</v>
      </c>
      <c r="K56" s="447" t="s">
        <v>65</v>
      </c>
      <c r="L56" s="177" t="s">
        <v>45</v>
      </c>
      <c r="M56" s="177"/>
      <c r="N56" s="179" t="s">
        <v>198</v>
      </c>
    </row>
    <row r="57" spans="1:14" x14ac:dyDescent="0.25">
      <c r="A57" s="182">
        <v>44673</v>
      </c>
      <c r="B57" s="179" t="s">
        <v>63</v>
      </c>
      <c r="C57" s="179" t="s">
        <v>144</v>
      </c>
      <c r="D57" s="179" t="s">
        <v>14</v>
      </c>
      <c r="E57" s="192">
        <v>7000</v>
      </c>
      <c r="F57" s="440"/>
      <c r="G57" s="346">
        <f t="shared" si="0"/>
        <v>-15100</v>
      </c>
      <c r="H57" s="220" t="s">
        <v>42</v>
      </c>
      <c r="I57" s="177" t="s">
        <v>18</v>
      </c>
      <c r="J57" s="471" t="s">
        <v>196</v>
      </c>
      <c r="K57" s="447" t="s">
        <v>65</v>
      </c>
      <c r="L57" s="177" t="s">
        <v>45</v>
      </c>
      <c r="M57" s="177"/>
      <c r="N57" s="179" t="s">
        <v>199</v>
      </c>
    </row>
    <row r="58" spans="1:14" x14ac:dyDescent="0.25">
      <c r="A58" s="182">
        <v>44673</v>
      </c>
      <c r="B58" s="177" t="s">
        <v>134</v>
      </c>
      <c r="C58" s="177" t="s">
        <v>49</v>
      </c>
      <c r="D58" s="177" t="s">
        <v>14</v>
      </c>
      <c r="E58" s="440"/>
      <c r="F58" s="440">
        <v>-2000</v>
      </c>
      <c r="G58" s="346">
        <f t="shared" si="0"/>
        <v>-17100</v>
      </c>
      <c r="H58" s="220" t="s">
        <v>42</v>
      </c>
      <c r="I58" s="177" t="s">
        <v>18</v>
      </c>
      <c r="J58" s="471" t="s">
        <v>196</v>
      </c>
      <c r="K58" s="447" t="s">
        <v>65</v>
      </c>
      <c r="L58" s="177" t="s">
        <v>45</v>
      </c>
      <c r="M58" s="177"/>
      <c r="N58" s="179"/>
    </row>
    <row r="59" spans="1:14" x14ac:dyDescent="0.25">
      <c r="A59" s="476">
        <v>44677</v>
      </c>
      <c r="B59" s="205" t="s">
        <v>121</v>
      </c>
      <c r="C59" s="205" t="s">
        <v>49</v>
      </c>
      <c r="D59" s="299" t="s">
        <v>14</v>
      </c>
      <c r="E59" s="549"/>
      <c r="F59" s="608">
        <v>20000</v>
      </c>
      <c r="G59" s="547">
        <f t="shared" si="0"/>
        <v>2900</v>
      </c>
      <c r="H59" s="598" t="s">
        <v>42</v>
      </c>
      <c r="I59" s="206" t="s">
        <v>18</v>
      </c>
      <c r="J59" s="578" t="s">
        <v>210</v>
      </c>
      <c r="K59" s="209" t="s">
        <v>65</v>
      </c>
      <c r="L59" s="206" t="s">
        <v>45</v>
      </c>
      <c r="M59" s="206"/>
      <c r="N59" s="205"/>
    </row>
    <row r="60" spans="1:14" x14ac:dyDescent="0.25">
      <c r="A60" s="196">
        <v>44677</v>
      </c>
      <c r="B60" s="179" t="s">
        <v>121</v>
      </c>
      <c r="C60" s="385" t="s">
        <v>49</v>
      </c>
      <c r="D60" s="386" t="s">
        <v>14</v>
      </c>
      <c r="E60" s="481"/>
      <c r="F60" s="440">
        <v>390000</v>
      </c>
      <c r="G60" s="346">
        <f t="shared" si="0"/>
        <v>392900</v>
      </c>
      <c r="H60" s="220" t="s">
        <v>42</v>
      </c>
      <c r="I60" s="177" t="s">
        <v>18</v>
      </c>
      <c r="J60" s="471" t="s">
        <v>211</v>
      </c>
      <c r="K60" s="447" t="s">
        <v>65</v>
      </c>
      <c r="L60" s="177" t="s">
        <v>45</v>
      </c>
      <c r="M60" s="177"/>
      <c r="N60" s="179"/>
    </row>
    <row r="61" spans="1:14" x14ac:dyDescent="0.25">
      <c r="A61" s="182">
        <v>44830</v>
      </c>
      <c r="B61" s="177" t="s">
        <v>63</v>
      </c>
      <c r="C61" s="177" t="s">
        <v>144</v>
      </c>
      <c r="D61" s="177" t="s">
        <v>14</v>
      </c>
      <c r="E61" s="440">
        <v>10000</v>
      </c>
      <c r="F61" s="440"/>
      <c r="G61" s="346">
        <f t="shared" si="0"/>
        <v>382900</v>
      </c>
      <c r="H61" s="220" t="s">
        <v>42</v>
      </c>
      <c r="I61" s="177" t="s">
        <v>18</v>
      </c>
      <c r="J61" s="471" t="s">
        <v>210</v>
      </c>
      <c r="K61" s="447" t="s">
        <v>65</v>
      </c>
      <c r="L61" s="177" t="s">
        <v>45</v>
      </c>
      <c r="M61" s="177"/>
      <c r="N61" s="179" t="s">
        <v>132</v>
      </c>
    </row>
    <row r="62" spans="1:14" x14ac:dyDescent="0.25">
      <c r="A62" s="182">
        <v>44677</v>
      </c>
      <c r="B62" s="177" t="s">
        <v>63</v>
      </c>
      <c r="C62" s="177" t="s">
        <v>144</v>
      </c>
      <c r="D62" s="177" t="s">
        <v>14</v>
      </c>
      <c r="E62" s="440">
        <v>10000</v>
      </c>
      <c r="F62" s="440"/>
      <c r="G62" s="346">
        <f t="shared" si="0"/>
        <v>372900</v>
      </c>
      <c r="H62" s="220" t="s">
        <v>42</v>
      </c>
      <c r="I62" s="177" t="s">
        <v>18</v>
      </c>
      <c r="J62" s="471" t="s">
        <v>210</v>
      </c>
      <c r="K62" s="447" t="s">
        <v>65</v>
      </c>
      <c r="L62" s="177" t="s">
        <v>45</v>
      </c>
      <c r="M62" s="177"/>
      <c r="N62" s="179" t="s">
        <v>128</v>
      </c>
    </row>
    <row r="63" spans="1:14" x14ac:dyDescent="0.25">
      <c r="A63" s="182">
        <v>44677</v>
      </c>
      <c r="B63" s="177" t="s">
        <v>213</v>
      </c>
      <c r="C63" s="177" t="s">
        <v>125</v>
      </c>
      <c r="D63" s="177" t="s">
        <v>82</v>
      </c>
      <c r="E63" s="440">
        <v>340000</v>
      </c>
      <c r="F63" s="440"/>
      <c r="G63" s="346">
        <f t="shared" si="0"/>
        <v>32900</v>
      </c>
      <c r="H63" s="220" t="s">
        <v>42</v>
      </c>
      <c r="I63" s="177" t="s">
        <v>18</v>
      </c>
      <c r="J63" s="179" t="s">
        <v>212</v>
      </c>
      <c r="K63" s="447" t="s">
        <v>65</v>
      </c>
      <c r="L63" s="177" t="s">
        <v>45</v>
      </c>
      <c r="M63" s="177"/>
      <c r="N63" s="179"/>
    </row>
    <row r="64" spans="1:14" x14ac:dyDescent="0.25">
      <c r="A64" s="595">
        <v>44677</v>
      </c>
      <c r="B64" s="206" t="s">
        <v>121</v>
      </c>
      <c r="C64" s="206" t="s">
        <v>49</v>
      </c>
      <c r="D64" s="206" t="s">
        <v>14</v>
      </c>
      <c r="E64" s="608"/>
      <c r="F64" s="608">
        <v>18000</v>
      </c>
      <c r="G64" s="547">
        <f t="shared" si="0"/>
        <v>50900</v>
      </c>
      <c r="H64" s="598" t="s">
        <v>42</v>
      </c>
      <c r="I64" s="206" t="s">
        <v>18</v>
      </c>
      <c r="J64" s="205" t="s">
        <v>225</v>
      </c>
      <c r="K64" s="209" t="s">
        <v>65</v>
      </c>
      <c r="L64" s="206" t="s">
        <v>45</v>
      </c>
      <c r="M64" s="206"/>
      <c r="N64" s="205"/>
    </row>
    <row r="65" spans="1:14" x14ac:dyDescent="0.25">
      <c r="A65" s="182">
        <v>44677</v>
      </c>
      <c r="B65" s="177" t="s">
        <v>63</v>
      </c>
      <c r="C65" s="177" t="s">
        <v>144</v>
      </c>
      <c r="D65" s="177" t="s">
        <v>14</v>
      </c>
      <c r="E65" s="440">
        <v>9000</v>
      </c>
      <c r="F65" s="440"/>
      <c r="G65" s="346">
        <f t="shared" si="0"/>
        <v>41900</v>
      </c>
      <c r="H65" s="220" t="s">
        <v>42</v>
      </c>
      <c r="I65" s="177" t="s">
        <v>18</v>
      </c>
      <c r="J65" s="179" t="s">
        <v>225</v>
      </c>
      <c r="K65" s="447" t="s">
        <v>65</v>
      </c>
      <c r="L65" s="177" t="s">
        <v>45</v>
      </c>
      <c r="M65" s="177"/>
      <c r="N65" s="179" t="s">
        <v>132</v>
      </c>
    </row>
    <row r="66" spans="1:14" x14ac:dyDescent="0.25">
      <c r="A66" s="182">
        <v>44677</v>
      </c>
      <c r="B66" s="177" t="s">
        <v>63</v>
      </c>
      <c r="C66" s="177" t="s">
        <v>144</v>
      </c>
      <c r="D66" s="177" t="s">
        <v>14</v>
      </c>
      <c r="E66" s="440">
        <v>10000</v>
      </c>
      <c r="F66" s="440"/>
      <c r="G66" s="346">
        <f t="shared" si="0"/>
        <v>31900</v>
      </c>
      <c r="H66" s="220" t="s">
        <v>42</v>
      </c>
      <c r="I66" s="177" t="s">
        <v>18</v>
      </c>
      <c r="J66" s="179" t="s">
        <v>225</v>
      </c>
      <c r="K66" s="447" t="s">
        <v>65</v>
      </c>
      <c r="L66" s="177" t="s">
        <v>45</v>
      </c>
      <c r="M66" s="177"/>
      <c r="N66" s="179" t="s">
        <v>128</v>
      </c>
    </row>
    <row r="67" spans="1:14" x14ac:dyDescent="0.25">
      <c r="A67" s="595">
        <v>44678</v>
      </c>
      <c r="B67" s="206" t="s">
        <v>121</v>
      </c>
      <c r="C67" s="206" t="s">
        <v>49</v>
      </c>
      <c r="D67" s="206" t="s">
        <v>14</v>
      </c>
      <c r="E67" s="608"/>
      <c r="F67" s="608">
        <v>75000</v>
      </c>
      <c r="G67" s="547">
        <f t="shared" si="0"/>
        <v>106900</v>
      </c>
      <c r="H67" s="598" t="s">
        <v>42</v>
      </c>
      <c r="I67" s="206" t="s">
        <v>18</v>
      </c>
      <c r="J67" s="205" t="s">
        <v>233</v>
      </c>
      <c r="K67" s="209" t="s">
        <v>65</v>
      </c>
      <c r="L67" s="206" t="s">
        <v>45</v>
      </c>
      <c r="M67" s="206"/>
      <c r="N67" s="205"/>
    </row>
    <row r="68" spans="1:14" x14ac:dyDescent="0.25">
      <c r="A68" s="182">
        <v>44678</v>
      </c>
      <c r="B68" s="177" t="s">
        <v>63</v>
      </c>
      <c r="C68" s="177" t="s">
        <v>144</v>
      </c>
      <c r="D68" s="177" t="s">
        <v>14</v>
      </c>
      <c r="E68" s="440">
        <v>18000</v>
      </c>
      <c r="F68" s="440"/>
      <c r="G68" s="346">
        <f t="shared" si="0"/>
        <v>88900</v>
      </c>
      <c r="H68" s="220" t="s">
        <v>42</v>
      </c>
      <c r="I68" s="177" t="s">
        <v>18</v>
      </c>
      <c r="J68" s="179" t="s">
        <v>233</v>
      </c>
      <c r="K68" s="447" t="s">
        <v>65</v>
      </c>
      <c r="L68" s="177" t="s">
        <v>45</v>
      </c>
      <c r="M68" s="177"/>
      <c r="N68" s="179" t="s">
        <v>234</v>
      </c>
    </row>
    <row r="69" spans="1:14" x14ac:dyDescent="0.25">
      <c r="A69" s="182">
        <v>44678</v>
      </c>
      <c r="B69" s="177" t="s">
        <v>63</v>
      </c>
      <c r="C69" s="177" t="s">
        <v>144</v>
      </c>
      <c r="D69" s="177" t="s">
        <v>14</v>
      </c>
      <c r="E69" s="440">
        <v>13000</v>
      </c>
      <c r="F69" s="440"/>
      <c r="G69" s="346">
        <f t="shared" si="0"/>
        <v>75900</v>
      </c>
      <c r="H69" s="220" t="s">
        <v>42</v>
      </c>
      <c r="I69" s="177" t="s">
        <v>18</v>
      </c>
      <c r="J69" s="179" t="s">
        <v>233</v>
      </c>
      <c r="K69" s="447" t="s">
        <v>65</v>
      </c>
      <c r="L69" s="177" t="s">
        <v>45</v>
      </c>
      <c r="M69" s="177"/>
      <c r="N69" s="179" t="s">
        <v>235</v>
      </c>
    </row>
    <row r="70" spans="1:14" x14ac:dyDescent="0.25">
      <c r="A70" s="182">
        <v>44678</v>
      </c>
      <c r="B70" s="177" t="s">
        <v>63</v>
      </c>
      <c r="C70" s="177" t="s">
        <v>144</v>
      </c>
      <c r="D70" s="177" t="s">
        <v>14</v>
      </c>
      <c r="E70" s="440">
        <v>20000</v>
      </c>
      <c r="F70" s="440"/>
      <c r="G70" s="346">
        <f t="shared" si="0"/>
        <v>55900</v>
      </c>
      <c r="H70" s="220" t="s">
        <v>42</v>
      </c>
      <c r="I70" s="177" t="s">
        <v>18</v>
      </c>
      <c r="J70" s="179" t="s">
        <v>233</v>
      </c>
      <c r="K70" s="447" t="s">
        <v>65</v>
      </c>
      <c r="L70" s="177" t="s">
        <v>45</v>
      </c>
      <c r="M70" s="177"/>
      <c r="N70" s="179" t="s">
        <v>236</v>
      </c>
    </row>
    <row r="71" spans="1:14" x14ac:dyDescent="0.25">
      <c r="A71" s="182">
        <v>44678</v>
      </c>
      <c r="B71" s="177" t="s">
        <v>63</v>
      </c>
      <c r="C71" s="177" t="s">
        <v>144</v>
      </c>
      <c r="D71" s="177" t="s">
        <v>14</v>
      </c>
      <c r="E71" s="440">
        <v>15000</v>
      </c>
      <c r="F71" s="440"/>
      <c r="G71" s="346">
        <f t="shared" si="0"/>
        <v>40900</v>
      </c>
      <c r="H71" s="220" t="s">
        <v>42</v>
      </c>
      <c r="I71" s="177" t="s">
        <v>18</v>
      </c>
      <c r="J71" s="179" t="s">
        <v>233</v>
      </c>
      <c r="K71" s="447" t="s">
        <v>65</v>
      </c>
      <c r="L71" s="177" t="s">
        <v>45</v>
      </c>
      <c r="M71" s="177"/>
      <c r="N71" s="179" t="s">
        <v>237</v>
      </c>
    </row>
    <row r="72" spans="1:14" x14ac:dyDescent="0.25">
      <c r="A72" s="476">
        <v>44680</v>
      </c>
      <c r="B72" s="205" t="s">
        <v>121</v>
      </c>
      <c r="C72" s="205" t="s">
        <v>49</v>
      </c>
      <c r="D72" s="299" t="s">
        <v>14</v>
      </c>
      <c r="E72" s="549"/>
      <c r="F72" s="617">
        <v>200000</v>
      </c>
      <c r="G72" s="547">
        <f t="shared" si="0"/>
        <v>240900</v>
      </c>
      <c r="H72" s="598" t="s">
        <v>42</v>
      </c>
      <c r="I72" s="206" t="s">
        <v>18</v>
      </c>
      <c r="J72" s="205" t="s">
        <v>238</v>
      </c>
      <c r="K72" s="209" t="s">
        <v>65</v>
      </c>
      <c r="L72" s="206" t="s">
        <v>45</v>
      </c>
      <c r="M72" s="206"/>
      <c r="N72" s="205"/>
    </row>
    <row r="73" spans="1:14" x14ac:dyDescent="0.25">
      <c r="A73" s="476">
        <v>44680</v>
      </c>
      <c r="B73" s="205" t="s">
        <v>121</v>
      </c>
      <c r="C73" s="205" t="s">
        <v>49</v>
      </c>
      <c r="D73" s="299" t="s">
        <v>14</v>
      </c>
      <c r="E73" s="549"/>
      <c r="F73" s="608">
        <v>17000</v>
      </c>
      <c r="G73" s="547">
        <f t="shared" ref="G73:G77" si="3">G72-E73+F73</f>
        <v>257900</v>
      </c>
      <c r="H73" s="598" t="s">
        <v>42</v>
      </c>
      <c r="I73" s="206" t="s">
        <v>18</v>
      </c>
      <c r="J73" s="205" t="s">
        <v>239</v>
      </c>
      <c r="K73" s="209" t="s">
        <v>65</v>
      </c>
      <c r="L73" s="206" t="s">
        <v>45</v>
      </c>
      <c r="M73" s="206"/>
      <c r="N73" s="205"/>
    </row>
    <row r="74" spans="1:14" x14ac:dyDescent="0.25">
      <c r="A74" s="182">
        <v>44680</v>
      </c>
      <c r="B74" s="177" t="s">
        <v>240</v>
      </c>
      <c r="C74" s="177" t="s">
        <v>135</v>
      </c>
      <c r="D74" s="177" t="s">
        <v>82</v>
      </c>
      <c r="E74" s="440">
        <v>200000</v>
      </c>
      <c r="F74" s="440"/>
      <c r="G74" s="346">
        <f t="shared" si="3"/>
        <v>57900</v>
      </c>
      <c r="H74" s="220" t="s">
        <v>42</v>
      </c>
      <c r="I74" s="177" t="s">
        <v>18</v>
      </c>
      <c r="J74" s="179" t="s">
        <v>238</v>
      </c>
      <c r="K74" s="447" t="s">
        <v>65</v>
      </c>
      <c r="L74" s="177" t="s">
        <v>45</v>
      </c>
      <c r="M74" s="177"/>
      <c r="N74" s="179"/>
    </row>
    <row r="75" spans="1:14" x14ac:dyDescent="0.25">
      <c r="A75" s="182">
        <v>44680</v>
      </c>
      <c r="B75" s="177" t="s">
        <v>63</v>
      </c>
      <c r="C75" s="177" t="s">
        <v>144</v>
      </c>
      <c r="D75" s="177" t="s">
        <v>14</v>
      </c>
      <c r="E75" s="440">
        <v>8000</v>
      </c>
      <c r="F75" s="440"/>
      <c r="G75" s="346">
        <f t="shared" si="3"/>
        <v>49900</v>
      </c>
      <c r="H75" s="220" t="s">
        <v>42</v>
      </c>
      <c r="I75" s="177" t="s">
        <v>18</v>
      </c>
      <c r="J75" s="179" t="s">
        <v>239</v>
      </c>
      <c r="K75" s="447" t="s">
        <v>65</v>
      </c>
      <c r="L75" s="177" t="s">
        <v>45</v>
      </c>
      <c r="M75" s="177"/>
      <c r="N75" s="179" t="s">
        <v>241</v>
      </c>
    </row>
    <row r="76" spans="1:14" x14ac:dyDescent="0.25">
      <c r="A76" s="182">
        <v>44680</v>
      </c>
      <c r="B76" s="177" t="s">
        <v>63</v>
      </c>
      <c r="C76" s="177" t="s">
        <v>144</v>
      </c>
      <c r="D76" s="177" t="s">
        <v>14</v>
      </c>
      <c r="E76" s="440">
        <v>5000</v>
      </c>
      <c r="F76" s="440"/>
      <c r="G76" s="346">
        <f t="shared" si="3"/>
        <v>44900</v>
      </c>
      <c r="H76" s="220" t="s">
        <v>42</v>
      </c>
      <c r="I76" s="177" t="s">
        <v>18</v>
      </c>
      <c r="J76" s="179" t="s">
        <v>239</v>
      </c>
      <c r="K76" s="447" t="s">
        <v>65</v>
      </c>
      <c r="L76" s="177" t="s">
        <v>45</v>
      </c>
      <c r="M76" s="177"/>
      <c r="N76" s="179" t="s">
        <v>242</v>
      </c>
    </row>
    <row r="77" spans="1:14" ht="15.75" thickBot="1" x14ac:dyDescent="0.3">
      <c r="A77" s="182">
        <v>44680</v>
      </c>
      <c r="B77" s="177" t="s">
        <v>63</v>
      </c>
      <c r="C77" s="177" t="s">
        <v>144</v>
      </c>
      <c r="D77" s="177" t="s">
        <v>14</v>
      </c>
      <c r="E77" s="618">
        <v>4000</v>
      </c>
      <c r="F77" s="618"/>
      <c r="G77" s="568">
        <f t="shared" si="3"/>
        <v>40900</v>
      </c>
      <c r="H77" s="220" t="s">
        <v>42</v>
      </c>
      <c r="I77" s="177" t="s">
        <v>18</v>
      </c>
      <c r="J77" s="179" t="s">
        <v>239</v>
      </c>
      <c r="K77" s="447" t="s">
        <v>65</v>
      </c>
      <c r="L77" s="177" t="s">
        <v>45</v>
      </c>
      <c r="M77" s="177"/>
      <c r="N77" s="179" t="s">
        <v>130</v>
      </c>
    </row>
    <row r="78" spans="1:14" ht="15.75" thickBot="1" x14ac:dyDescent="0.3">
      <c r="A78" s="177"/>
      <c r="B78" s="177"/>
      <c r="C78" s="177"/>
      <c r="D78" s="189"/>
      <c r="E78" s="620">
        <f>SUM(E4:E77)</f>
        <v>1646400</v>
      </c>
      <c r="F78" s="621">
        <f>SUM(F4:F77)+G4</f>
        <v>1687300</v>
      </c>
      <c r="G78" s="622">
        <f>F78-E78</f>
        <v>40900</v>
      </c>
      <c r="H78" s="220"/>
      <c r="I78" s="177"/>
      <c r="J78" s="177"/>
      <c r="K78" s="447"/>
      <c r="L78" s="177"/>
      <c r="M78" s="177"/>
      <c r="N78" s="179"/>
    </row>
    <row r="79" spans="1:14" x14ac:dyDescent="0.25">
      <c r="A79" s="177"/>
      <c r="B79" s="177"/>
      <c r="C79" s="177"/>
      <c r="D79" s="177"/>
      <c r="E79" s="577"/>
      <c r="F79" s="577"/>
      <c r="G79" s="619"/>
      <c r="H79" s="220"/>
      <c r="I79" s="177"/>
      <c r="J79" s="177"/>
      <c r="K79" s="447"/>
      <c r="L79" s="177"/>
      <c r="M79" s="177"/>
      <c r="N79" s="179"/>
    </row>
    <row r="80" spans="1:14" x14ac:dyDescent="0.25">
      <c r="A80" s="177"/>
      <c r="B80" s="177"/>
      <c r="C80" s="177"/>
      <c r="D80" s="177"/>
      <c r="E80" s="382"/>
      <c r="F80" s="382"/>
      <c r="G80" s="382"/>
      <c r="H80" s="177"/>
      <c r="I80" s="177"/>
      <c r="J80" s="177"/>
      <c r="K80" s="177"/>
      <c r="L80" s="177"/>
      <c r="M80" s="177"/>
      <c r="N80" s="179"/>
    </row>
    <row r="81" spans="1:14" x14ac:dyDescent="0.25">
      <c r="A81" s="177"/>
      <c r="B81" s="177"/>
      <c r="C81" s="177"/>
      <c r="D81" s="177"/>
      <c r="E81" s="382"/>
      <c r="F81" s="382"/>
      <c r="G81" s="382"/>
      <c r="H81" s="177"/>
      <c r="I81" s="177"/>
      <c r="J81" s="177"/>
      <c r="K81" s="177"/>
      <c r="L81" s="177"/>
      <c r="M81" s="177"/>
      <c r="N81" s="179"/>
    </row>
    <row r="82" spans="1:14" x14ac:dyDescent="0.25">
      <c r="A82" s="177"/>
      <c r="B82" s="177"/>
      <c r="C82" s="177"/>
      <c r="D82" s="177"/>
      <c r="E82" s="382"/>
      <c r="F82" s="382"/>
      <c r="G82" s="382"/>
      <c r="H82" s="177"/>
      <c r="I82" s="177"/>
      <c r="J82" s="177"/>
      <c r="K82" s="177"/>
      <c r="L82" s="177"/>
      <c r="M82" s="177"/>
      <c r="N82" s="179"/>
    </row>
    <row r="83" spans="1:14" x14ac:dyDescent="0.25">
      <c r="A83" s="177"/>
      <c r="B83" s="177"/>
      <c r="C83" s="177"/>
      <c r="D83" s="177"/>
      <c r="E83" s="382"/>
      <c r="F83" s="382"/>
      <c r="G83" s="382"/>
      <c r="H83" s="177"/>
      <c r="I83" s="177"/>
      <c r="J83" s="177"/>
      <c r="K83" s="177"/>
      <c r="L83" s="177"/>
      <c r="M83" s="177"/>
      <c r="N83" s="179"/>
    </row>
    <row r="84" spans="1:14" x14ac:dyDescent="0.25">
      <c r="A84" s="177"/>
      <c r="B84" s="177"/>
      <c r="C84" s="177"/>
      <c r="D84" s="177"/>
      <c r="E84" s="382"/>
      <c r="F84" s="382"/>
      <c r="G84" s="382"/>
      <c r="H84" s="177"/>
      <c r="I84" s="177"/>
      <c r="J84" s="177"/>
      <c r="K84" s="177"/>
      <c r="L84" s="177"/>
      <c r="M84" s="177"/>
      <c r="N84" s="179"/>
    </row>
    <row r="85" spans="1:14" x14ac:dyDescent="0.25">
      <c r="A85" s="177"/>
      <c r="B85" s="177"/>
      <c r="C85" s="177"/>
      <c r="D85" s="177"/>
      <c r="E85" s="382"/>
      <c r="F85" s="382"/>
      <c r="G85" s="382"/>
      <c r="H85" s="177"/>
      <c r="I85" s="177"/>
      <c r="J85" s="177"/>
      <c r="K85" s="177"/>
      <c r="L85" s="177"/>
      <c r="M85" s="177"/>
      <c r="N85" s="179"/>
    </row>
    <row r="86" spans="1:14" x14ac:dyDescent="0.25">
      <c r="A86" s="25"/>
      <c r="B86" s="25"/>
      <c r="C86" s="25"/>
      <c r="D86" s="25"/>
      <c r="E86" s="348"/>
      <c r="F86" s="348"/>
      <c r="G86" s="348"/>
      <c r="H86" s="25"/>
      <c r="I86" s="25"/>
      <c r="J86" s="25"/>
      <c r="K86" s="25"/>
      <c r="L86" s="25"/>
      <c r="M86" s="25"/>
      <c r="N86" s="24"/>
    </row>
    <row r="87" spans="1:14" x14ac:dyDescent="0.25">
      <c r="A87" s="25"/>
      <c r="B87" s="25"/>
      <c r="C87" s="25"/>
      <c r="D87" s="25"/>
      <c r="E87" s="348"/>
      <c r="F87" s="348"/>
      <c r="G87" s="348"/>
      <c r="H87" s="25"/>
      <c r="I87" s="25"/>
      <c r="J87" s="25"/>
      <c r="K87" s="25"/>
      <c r="L87" s="25"/>
      <c r="M87" s="25"/>
      <c r="N87" s="24"/>
    </row>
    <row r="88" spans="1:14" x14ac:dyDescent="0.25">
      <c r="A88" s="25"/>
      <c r="B88" s="25"/>
      <c r="C88" s="25"/>
      <c r="D88" s="25"/>
      <c r="E88" s="348"/>
      <c r="F88" s="348"/>
      <c r="G88" s="348"/>
      <c r="H88" s="25"/>
      <c r="I88" s="25"/>
      <c r="J88" s="25"/>
      <c r="K88" s="25"/>
      <c r="L88" s="25"/>
      <c r="M88" s="25"/>
      <c r="N88" s="24"/>
    </row>
    <row r="89" spans="1:14" x14ac:dyDescent="0.25">
      <c r="A89" s="25"/>
      <c r="B89" s="25"/>
      <c r="C89" s="25"/>
      <c r="D89" s="25"/>
      <c r="E89" s="348"/>
      <c r="F89" s="348"/>
      <c r="G89" s="348"/>
      <c r="H89" s="25"/>
      <c r="I89" s="25"/>
      <c r="J89" s="25"/>
      <c r="K89" s="25"/>
      <c r="L89" s="25"/>
      <c r="M89" s="25"/>
      <c r="N89" s="24"/>
    </row>
  </sheetData>
  <autoFilter ref="A1:N1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85" zoomScaleNormal="85" workbookViewId="0">
      <selection activeCell="G14" sqref="G14"/>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8" customWidth="1"/>
    <col min="15" max="15" width="41.140625" style="26" customWidth="1"/>
    <col min="16" max="16384" width="10.85546875" style="26"/>
  </cols>
  <sheetData>
    <row r="1" spans="1:14" s="81" customFormat="1" ht="31.5" x14ac:dyDescent="0.25">
      <c r="A1" s="669" t="s">
        <v>44</v>
      </c>
      <c r="B1" s="669"/>
      <c r="C1" s="669"/>
      <c r="D1" s="669"/>
      <c r="E1" s="669"/>
      <c r="F1" s="669"/>
      <c r="G1" s="669"/>
      <c r="H1" s="669"/>
      <c r="I1" s="669"/>
      <c r="J1" s="669"/>
      <c r="K1" s="669"/>
      <c r="L1" s="669"/>
      <c r="M1" s="669"/>
      <c r="N1" s="669"/>
    </row>
    <row r="2" spans="1:14" s="81" customFormat="1" ht="18.75" x14ac:dyDescent="0.25">
      <c r="A2" s="670" t="s">
        <v>61</v>
      </c>
      <c r="B2" s="670"/>
      <c r="C2" s="670"/>
      <c r="D2" s="670"/>
      <c r="E2" s="670"/>
      <c r="F2" s="670"/>
      <c r="G2" s="670"/>
      <c r="H2" s="670"/>
      <c r="I2" s="670"/>
      <c r="J2" s="670"/>
      <c r="K2" s="670"/>
      <c r="L2" s="670"/>
      <c r="M2" s="670"/>
      <c r="N2" s="670"/>
    </row>
    <row r="3" spans="1:14" s="81" customFormat="1" ht="45" x14ac:dyDescent="0.25">
      <c r="A3" s="449" t="s">
        <v>0</v>
      </c>
      <c r="B3" s="450" t="s">
        <v>5</v>
      </c>
      <c r="C3" s="450" t="s">
        <v>10</v>
      </c>
      <c r="D3" s="451" t="s">
        <v>8</v>
      </c>
      <c r="E3" s="451" t="s">
        <v>13</v>
      </c>
      <c r="F3" s="452" t="s">
        <v>34</v>
      </c>
      <c r="G3" s="451" t="s">
        <v>41</v>
      </c>
      <c r="H3" s="451" t="s">
        <v>2</v>
      </c>
      <c r="I3" s="451" t="s">
        <v>3</v>
      </c>
      <c r="J3" s="450" t="s">
        <v>9</v>
      </c>
      <c r="K3" s="450" t="s">
        <v>1</v>
      </c>
      <c r="L3" s="450" t="s">
        <v>4</v>
      </c>
      <c r="M3" s="450" t="s">
        <v>12</v>
      </c>
      <c r="N3" s="452" t="s">
        <v>11</v>
      </c>
    </row>
    <row r="4" spans="1:14" s="81" customFormat="1" x14ac:dyDescent="0.25">
      <c r="A4" s="215">
        <v>44652</v>
      </c>
      <c r="B4" s="193" t="s">
        <v>153</v>
      </c>
      <c r="C4" s="193"/>
      <c r="D4" s="194"/>
      <c r="E4" s="446"/>
      <c r="F4" s="513"/>
      <c r="G4" s="513">
        <v>0</v>
      </c>
      <c r="H4" s="514"/>
      <c r="I4" s="514"/>
      <c r="J4" s="515"/>
      <c r="K4" s="516"/>
      <c r="L4" s="516"/>
      <c r="M4" s="516"/>
      <c r="N4" s="517"/>
    </row>
    <row r="5" spans="1:14" s="22" customFormat="1" ht="18.75" customHeight="1" x14ac:dyDescent="0.25">
      <c r="A5" s="476">
        <v>44657</v>
      </c>
      <c r="B5" s="205" t="s">
        <v>121</v>
      </c>
      <c r="C5" s="205" t="s">
        <v>49</v>
      </c>
      <c r="D5" s="299" t="s">
        <v>14</v>
      </c>
      <c r="E5" s="549"/>
      <c r="F5" s="457">
        <v>60000</v>
      </c>
      <c r="G5" s="479">
        <f>G4-E5+F5</f>
        <v>60000</v>
      </c>
      <c r="H5" s="441"/>
      <c r="I5" s="303" t="s">
        <v>18</v>
      </c>
      <c r="J5" s="441" t="s">
        <v>145</v>
      </c>
      <c r="K5" s="442" t="s">
        <v>65</v>
      </c>
      <c r="L5" s="442" t="s">
        <v>58</v>
      </c>
      <c r="M5" s="302"/>
      <c r="N5" s="443"/>
    </row>
    <row r="6" spans="1:14" s="89" customFormat="1" x14ac:dyDescent="0.25">
      <c r="A6" s="196">
        <v>44656</v>
      </c>
      <c r="B6" s="179" t="s">
        <v>94</v>
      </c>
      <c r="C6" s="179" t="s">
        <v>95</v>
      </c>
      <c r="D6" s="211" t="s">
        <v>14</v>
      </c>
      <c r="E6" s="192">
        <v>60000</v>
      </c>
      <c r="F6" s="184"/>
      <c r="G6" s="184">
        <f t="shared" ref="G6:G8" si="0">G5-E6+F6</f>
        <v>0</v>
      </c>
      <c r="H6" s="217" t="s">
        <v>42</v>
      </c>
      <c r="I6" s="200" t="s">
        <v>18</v>
      </c>
      <c r="J6" s="304" t="s">
        <v>154</v>
      </c>
      <c r="K6" s="179" t="s">
        <v>65</v>
      </c>
      <c r="L6" s="179" t="s">
        <v>58</v>
      </c>
      <c r="M6" s="187"/>
      <c r="N6" s="188"/>
    </row>
    <row r="7" spans="1:14" x14ac:dyDescent="0.25">
      <c r="A7" s="476">
        <v>44677</v>
      </c>
      <c r="B7" s="205" t="s">
        <v>121</v>
      </c>
      <c r="C7" s="205" t="s">
        <v>49</v>
      </c>
      <c r="D7" s="205" t="s">
        <v>14</v>
      </c>
      <c r="E7" s="457"/>
      <c r="F7" s="208">
        <v>60000</v>
      </c>
      <c r="G7" s="208">
        <f t="shared" si="0"/>
        <v>60000</v>
      </c>
      <c r="H7" s="441"/>
      <c r="I7" s="303" t="s">
        <v>18</v>
      </c>
      <c r="J7" s="584" t="s">
        <v>217</v>
      </c>
      <c r="K7" s="206" t="s">
        <v>65</v>
      </c>
      <c r="L7" s="206" t="s">
        <v>58</v>
      </c>
      <c r="M7" s="206"/>
      <c r="N7" s="205"/>
    </row>
    <row r="8" spans="1:14" ht="15.75" thickBot="1" x14ac:dyDescent="0.3">
      <c r="A8" s="196">
        <v>44738</v>
      </c>
      <c r="B8" s="179" t="s">
        <v>94</v>
      </c>
      <c r="C8" s="179" t="s">
        <v>95</v>
      </c>
      <c r="D8" s="179" t="s">
        <v>14</v>
      </c>
      <c r="E8" s="204">
        <v>60000</v>
      </c>
      <c r="F8" s="184"/>
      <c r="G8" s="184">
        <f t="shared" si="0"/>
        <v>0</v>
      </c>
      <c r="H8" s="217" t="s">
        <v>42</v>
      </c>
      <c r="I8" s="564" t="s">
        <v>18</v>
      </c>
      <c r="J8" s="304" t="s">
        <v>218</v>
      </c>
      <c r="K8" s="177" t="s">
        <v>65</v>
      </c>
      <c r="L8" s="177" t="s">
        <v>58</v>
      </c>
      <c r="M8" s="177"/>
      <c r="N8" s="179"/>
    </row>
    <row r="9" spans="1:14" ht="15.75" thickBot="1" x14ac:dyDescent="0.3">
      <c r="A9" s="178"/>
      <c r="B9" s="177"/>
      <c r="C9" s="177"/>
      <c r="D9" s="189"/>
      <c r="E9" s="525">
        <f>SUM(E4:E8)</f>
        <v>120000</v>
      </c>
      <c r="F9" s="561">
        <f>SUM(F4:F8)+G4</f>
        <v>120000</v>
      </c>
      <c r="G9" s="526">
        <f>F9-E9</f>
        <v>0</v>
      </c>
      <c r="H9" s="191"/>
      <c r="I9" s="177"/>
      <c r="J9" s="218"/>
      <c r="K9" s="177"/>
      <c r="L9" s="177"/>
      <c r="M9" s="177"/>
      <c r="N9" s="179"/>
    </row>
    <row r="10" spans="1:14" x14ac:dyDescent="0.25">
      <c r="A10" s="125"/>
      <c r="B10" s="125"/>
      <c r="C10" s="177"/>
      <c r="D10" s="177"/>
      <c r="E10" s="202"/>
      <c r="F10" s="202"/>
      <c r="G10" s="202"/>
      <c r="H10" s="177"/>
      <c r="I10" s="177"/>
      <c r="J10" s="218"/>
      <c r="K10" s="177"/>
      <c r="L10" s="177"/>
      <c r="M10" s="177"/>
      <c r="N10" s="179"/>
    </row>
    <row r="11" spans="1:14" x14ac:dyDescent="0.25">
      <c r="A11" s="125"/>
      <c r="B11" s="125"/>
      <c r="C11" s="524"/>
      <c r="D11" s="521"/>
      <c r="E11" s="522"/>
      <c r="F11" s="522"/>
      <c r="G11" s="523"/>
      <c r="H11" s="548"/>
      <c r="I11" s="177"/>
      <c r="J11" s="497"/>
      <c r="K11" s="496"/>
      <c r="L11" s="496"/>
      <c r="M11" s="496"/>
      <c r="N11" s="498"/>
    </row>
    <row r="12" spans="1:14" x14ac:dyDescent="0.25">
      <c r="A12" s="494" t="s">
        <v>109</v>
      </c>
      <c r="B12" t="s">
        <v>112</v>
      </c>
      <c r="C12" s="191"/>
      <c r="D12" s="189"/>
      <c r="E12" s="184"/>
      <c r="F12" s="184"/>
      <c r="G12" s="183"/>
      <c r="H12" s="191"/>
      <c r="I12" s="177"/>
      <c r="J12" s="218"/>
      <c r="K12" s="177"/>
      <c r="L12" s="177"/>
      <c r="M12" s="177"/>
      <c r="N12" s="179"/>
    </row>
    <row r="13" spans="1:14" x14ac:dyDescent="0.25">
      <c r="A13" s="210" t="s">
        <v>42</v>
      </c>
      <c r="B13" s="583">
        <v>120000</v>
      </c>
      <c r="C13" s="532"/>
      <c r="D13" s="533"/>
      <c r="E13" s="534"/>
      <c r="F13" s="534"/>
      <c r="G13" s="535"/>
      <c r="H13" s="191"/>
      <c r="I13" s="496"/>
      <c r="J13" s="497"/>
      <c r="K13" s="496"/>
      <c r="L13" s="496"/>
      <c r="M13" s="496"/>
      <c r="N13" s="498"/>
    </row>
    <row r="14" spans="1:14" x14ac:dyDescent="0.25">
      <c r="A14" s="210" t="s">
        <v>110</v>
      </c>
      <c r="B14" s="583"/>
      <c r="C14" s="191"/>
      <c r="D14" s="189"/>
      <c r="E14" s="184"/>
      <c r="F14" s="184"/>
      <c r="G14" s="183"/>
      <c r="H14" s="191"/>
      <c r="I14" s="177"/>
      <c r="J14" s="218"/>
      <c r="K14" s="177"/>
      <c r="L14" s="177"/>
      <c r="M14" s="177"/>
      <c r="N14" s="179"/>
    </row>
    <row r="15" spans="1:14" x14ac:dyDescent="0.25">
      <c r="A15" s="210" t="s">
        <v>111</v>
      </c>
      <c r="B15" s="583">
        <v>120000</v>
      </c>
      <c r="C15" s="191"/>
      <c r="D15" s="189"/>
      <c r="E15" s="184"/>
      <c r="F15" s="184"/>
      <c r="G15" s="183"/>
      <c r="H15" s="191"/>
      <c r="I15" s="177"/>
      <c r="J15" s="218"/>
      <c r="K15" s="177"/>
      <c r="L15" s="177"/>
      <c r="M15" s="177"/>
      <c r="N15" s="179"/>
    </row>
    <row r="16" spans="1:14" x14ac:dyDescent="0.25">
      <c r="A16" s="210"/>
      <c r="B16" s="495"/>
      <c r="C16" s="191"/>
      <c r="D16" s="189"/>
      <c r="E16" s="184"/>
      <c r="F16" s="184"/>
      <c r="G16" s="183"/>
      <c r="H16" s="191"/>
      <c r="I16" s="177"/>
      <c r="J16" s="218"/>
      <c r="K16" s="177"/>
      <c r="L16" s="177"/>
      <c r="M16" s="177"/>
      <c r="N16" s="179"/>
    </row>
    <row r="17" spans="1:14" x14ac:dyDescent="0.25">
      <c r="A17"/>
      <c r="B17"/>
      <c r="C17" s="191"/>
      <c r="D17" s="189"/>
      <c r="E17" s="184"/>
      <c r="F17" s="184"/>
      <c r="G17" s="183"/>
      <c r="H17" s="191"/>
      <c r="I17" s="177"/>
      <c r="J17" s="218"/>
      <c r="K17" s="177"/>
      <c r="L17" s="177"/>
      <c r="M17" s="177"/>
      <c r="N17" s="179"/>
    </row>
    <row r="18" spans="1:14" x14ac:dyDescent="0.25">
      <c r="A18"/>
      <c r="B18"/>
      <c r="C18" s="191"/>
      <c r="D18" s="189"/>
      <c r="E18" s="184"/>
      <c r="F18" s="184"/>
      <c r="G18" s="183"/>
      <c r="H18" s="191"/>
      <c r="I18" s="177"/>
      <c r="J18" s="218"/>
      <c r="K18" s="177"/>
      <c r="L18" s="177"/>
      <c r="M18" s="177"/>
      <c r="N18" s="179"/>
    </row>
    <row r="19" spans="1:14" x14ac:dyDescent="0.25">
      <c r="A19"/>
      <c r="B19"/>
      <c r="C19" s="191"/>
      <c r="D19" s="189"/>
      <c r="E19" s="184"/>
      <c r="F19" s="184"/>
      <c r="G19" s="183"/>
      <c r="H19" s="191"/>
      <c r="I19" s="177"/>
      <c r="J19" s="218"/>
      <c r="K19" s="177"/>
      <c r="L19" s="177"/>
      <c r="M19" s="177"/>
      <c r="N19" s="179"/>
    </row>
    <row r="20" spans="1:14" x14ac:dyDescent="0.25">
      <c r="A20"/>
      <c r="B20"/>
      <c r="C20" s="191"/>
      <c r="D20" s="189"/>
      <c r="E20" s="184"/>
      <c r="F20" s="184"/>
      <c r="G20" s="183"/>
      <c r="H20" s="191"/>
      <c r="I20" s="177"/>
      <c r="J20" s="447"/>
      <c r="K20" s="177"/>
      <c r="L20" s="177"/>
      <c r="M20" s="177"/>
      <c r="N20" s="179"/>
    </row>
    <row r="21" spans="1:14" x14ac:dyDescent="0.25">
      <c r="A21"/>
      <c r="B21"/>
      <c r="C21" s="191"/>
      <c r="D21" s="177"/>
      <c r="E21" s="202"/>
      <c r="F21" s="202"/>
      <c r="G21" s="183"/>
      <c r="H21" s="177"/>
      <c r="I21" s="177"/>
      <c r="J21" s="447"/>
      <c r="K21" s="177"/>
      <c r="L21" s="177"/>
      <c r="M21" s="177"/>
      <c r="N21" s="179"/>
    </row>
    <row r="22" spans="1:14" x14ac:dyDescent="0.25">
      <c r="A22"/>
      <c r="B22"/>
      <c r="C22" s="191"/>
      <c r="D22" s="177"/>
      <c r="E22" s="184"/>
      <c r="F22" s="184"/>
      <c r="G22" s="183"/>
      <c r="H22" s="177"/>
      <c r="I22" s="177"/>
      <c r="J22" s="447"/>
      <c r="K22" s="177"/>
      <c r="L22" s="177"/>
      <c r="M22" s="177"/>
      <c r="N22" s="179"/>
    </row>
    <row r="23" spans="1:14" x14ac:dyDescent="0.25">
      <c r="A23"/>
      <c r="B23"/>
      <c r="C23" s="191"/>
      <c r="D23" s="177"/>
      <c r="E23" s="184"/>
      <c r="F23" s="184"/>
      <c r="G23" s="183"/>
      <c r="H23" s="177"/>
      <c r="I23" s="177"/>
      <c r="J23" s="447"/>
      <c r="K23" s="177"/>
      <c r="L23" s="177"/>
      <c r="M23" s="177"/>
      <c r="N23" s="179"/>
    </row>
    <row r="24" spans="1:14" x14ac:dyDescent="0.25">
      <c r="A24" s="210"/>
      <c r="B24" s="495"/>
      <c r="C24" s="191"/>
      <c r="D24" s="177"/>
      <c r="E24" s="184"/>
      <c r="F24" s="184"/>
      <c r="G24" s="183"/>
      <c r="H24" s="177"/>
      <c r="I24" s="177"/>
      <c r="J24" s="179"/>
      <c r="K24" s="177"/>
      <c r="L24" s="177"/>
      <c r="M24" s="177"/>
      <c r="N24" s="179"/>
    </row>
    <row r="25" spans="1:14" x14ac:dyDescent="0.25">
      <c r="A25" s="216"/>
      <c r="B25" s="177"/>
      <c r="C25" s="191"/>
      <c r="D25" s="177"/>
      <c r="E25" s="183"/>
      <c r="F25" s="183"/>
      <c r="G25" s="183"/>
      <c r="H25" s="177"/>
      <c r="I25" s="177"/>
      <c r="J25" s="179"/>
      <c r="K25" s="177"/>
      <c r="L25" s="177"/>
      <c r="M25" s="177"/>
      <c r="N25" s="179"/>
    </row>
    <row r="26" spans="1:14" x14ac:dyDescent="0.25">
      <c r="A26" s="216"/>
      <c r="B26" s="177"/>
      <c r="C26" s="191"/>
      <c r="D26" s="189"/>
      <c r="E26" s="184"/>
      <c r="F26" s="184"/>
      <c r="G26" s="183"/>
      <c r="H26" s="191"/>
      <c r="I26" s="177"/>
      <c r="J26" s="179"/>
      <c r="K26" s="177"/>
      <c r="L26" s="177"/>
      <c r="M26" s="177"/>
      <c r="N26" s="179"/>
    </row>
    <row r="27" spans="1:14" x14ac:dyDescent="0.25">
      <c r="A27" s="216"/>
      <c r="B27" s="177"/>
      <c r="C27" s="191"/>
      <c r="D27" s="189"/>
      <c r="E27" s="184"/>
      <c r="F27" s="184"/>
      <c r="G27" s="183"/>
      <c r="H27" s="191"/>
      <c r="I27" s="177"/>
      <c r="J27" s="179"/>
      <c r="K27" s="177"/>
      <c r="L27" s="177"/>
      <c r="M27" s="177"/>
      <c r="N27" s="179"/>
    </row>
    <row r="28" spans="1:14" x14ac:dyDescent="0.25">
      <c r="A28" s="216"/>
      <c r="B28" s="177"/>
      <c r="C28" s="191"/>
      <c r="D28" s="189"/>
      <c r="E28" s="184"/>
      <c r="F28" s="184"/>
      <c r="G28" s="183"/>
      <c r="H28" s="191"/>
      <c r="I28" s="177"/>
      <c r="J28" s="179"/>
      <c r="K28" s="177"/>
      <c r="L28" s="177"/>
      <c r="M28" s="177"/>
      <c r="N28" s="179"/>
    </row>
    <row r="29" spans="1:14" x14ac:dyDescent="0.25">
      <c r="A29" s="216"/>
      <c r="B29" s="177"/>
      <c r="C29" s="191"/>
      <c r="D29" s="189"/>
      <c r="E29" s="183"/>
      <c r="F29" s="183"/>
      <c r="G29" s="183"/>
      <c r="H29" s="191"/>
      <c r="I29" s="177"/>
      <c r="J29" s="179"/>
      <c r="K29" s="177"/>
      <c r="L29" s="177"/>
      <c r="M29" s="177"/>
      <c r="N29" s="179"/>
    </row>
    <row r="30" spans="1:14" x14ac:dyDescent="0.25">
      <c r="A30" s="178"/>
      <c r="B30" s="179"/>
      <c r="C30" s="179"/>
      <c r="D30" s="179"/>
      <c r="E30" s="486"/>
      <c r="F30" s="184"/>
      <c r="G30" s="183"/>
      <c r="H30" s="191"/>
      <c r="I30" s="177"/>
      <c r="J30" s="177"/>
      <c r="K30" s="177"/>
      <c r="L30" s="177"/>
      <c r="M30" s="177"/>
      <c r="N30" s="179"/>
    </row>
    <row r="31" spans="1:14" x14ac:dyDescent="0.25">
      <c r="A31" s="216"/>
      <c r="B31" s="448"/>
      <c r="C31" s="177"/>
      <c r="D31" s="177"/>
      <c r="E31" s="174"/>
      <c r="F31" s="177"/>
      <c r="G31" s="184"/>
      <c r="H31" s="177"/>
      <c r="I31" s="177"/>
      <c r="J31" s="177"/>
      <c r="K31" s="177"/>
      <c r="L31" s="177"/>
      <c r="M31" s="177"/>
      <c r="N31" s="179"/>
    </row>
    <row r="32" spans="1:14" x14ac:dyDescent="0.25">
      <c r="A32" s="216"/>
      <c r="B32" s="448"/>
      <c r="C32" s="177"/>
      <c r="D32" s="177"/>
      <c r="E32" s="174"/>
      <c r="F32" s="177"/>
      <c r="G32" s="184"/>
      <c r="H32" s="177"/>
      <c r="I32" s="177"/>
      <c r="J32" s="177"/>
      <c r="K32" s="177"/>
      <c r="L32" s="177"/>
      <c r="M32" s="177"/>
      <c r="N32" s="179"/>
    </row>
    <row r="33" spans="1:14" x14ac:dyDescent="0.25">
      <c r="A33" s="216"/>
      <c r="B33" s="448"/>
      <c r="C33" s="177"/>
      <c r="D33" s="177"/>
      <c r="E33" s="174"/>
      <c r="F33" s="177"/>
      <c r="G33" s="184"/>
      <c r="H33" s="177"/>
      <c r="I33" s="177"/>
      <c r="J33" s="177"/>
      <c r="K33" s="177"/>
      <c r="L33" s="177"/>
      <c r="M33" s="177"/>
      <c r="N33" s="179"/>
    </row>
    <row r="34" spans="1:14" ht="15.75" x14ac:dyDescent="0.25">
      <c r="A34" s="216"/>
      <c r="B34" s="484"/>
      <c r="C34" s="177"/>
      <c r="D34" s="472"/>
      <c r="E34" s="174"/>
      <c r="F34" s="177"/>
      <c r="G34" s="184"/>
      <c r="H34" s="472"/>
      <c r="I34" s="472"/>
      <c r="J34" s="472"/>
      <c r="K34" s="472"/>
      <c r="L34" s="472"/>
      <c r="M34" s="472"/>
      <c r="N34" s="473"/>
    </row>
    <row r="35" spans="1:14" x14ac:dyDescent="0.25">
      <c r="A35" s="216"/>
      <c r="B35" s="448"/>
      <c r="C35" s="177"/>
      <c r="D35" s="177"/>
      <c r="E35" s="174"/>
      <c r="F35" s="177"/>
      <c r="G35" s="184"/>
      <c r="H35" s="177"/>
      <c r="I35" s="177"/>
      <c r="J35" s="177"/>
      <c r="K35" s="177"/>
      <c r="L35" s="177"/>
      <c r="M35" s="177"/>
      <c r="N35" s="179"/>
    </row>
    <row r="36" spans="1:14" x14ac:dyDescent="0.25">
      <c r="A36" s="216"/>
      <c r="B36" s="448"/>
      <c r="C36" s="177"/>
      <c r="D36" s="177"/>
      <c r="E36" s="174"/>
      <c r="F36" s="177"/>
      <c r="G36" s="184"/>
      <c r="H36" s="177"/>
      <c r="I36" s="177"/>
      <c r="J36" s="177"/>
      <c r="K36" s="177"/>
      <c r="L36" s="177"/>
      <c r="M36" s="177"/>
      <c r="N36" s="179"/>
    </row>
    <row r="37" spans="1:14" ht="15.75" thickBot="1" x14ac:dyDescent="0.3">
      <c r="A37" s="216"/>
      <c r="B37" s="448"/>
      <c r="C37" s="177"/>
      <c r="D37" s="177"/>
      <c r="E37" s="183"/>
      <c r="F37" s="185"/>
      <c r="G37" s="183"/>
      <c r="H37" s="177"/>
      <c r="I37" s="177"/>
      <c r="J37" s="177"/>
      <c r="K37" s="177"/>
      <c r="L37" s="177"/>
      <c r="M37" s="177"/>
      <c r="N37" s="179"/>
    </row>
    <row r="38" spans="1:14" ht="15.75" thickBot="1" x14ac:dyDescent="0.3">
      <c r="A38" s="485"/>
      <c r="B38" s="485"/>
      <c r="C38" s="487"/>
      <c r="D38" s="488"/>
      <c r="E38" s="489"/>
      <c r="F38" s="490"/>
      <c r="G38" s="491"/>
      <c r="H38" s="488"/>
      <c r="I38" s="488"/>
      <c r="J38" s="488"/>
      <c r="K38" s="488"/>
      <c r="L38" s="488"/>
      <c r="M38" s="488"/>
      <c r="N38" s="492"/>
    </row>
    <row r="39" spans="1:14" x14ac:dyDescent="0.25">
      <c r="A39" s="485"/>
      <c r="B39" s="485"/>
      <c r="C39" s="487"/>
      <c r="D39" s="488"/>
      <c r="E39" s="488"/>
      <c r="F39" s="488"/>
      <c r="G39" s="493"/>
      <c r="H39" s="488"/>
      <c r="I39" s="488"/>
      <c r="J39" s="488"/>
      <c r="K39" s="488"/>
      <c r="L39" s="488"/>
      <c r="M39" s="488"/>
      <c r="N39" s="492"/>
    </row>
    <row r="40" spans="1:14" x14ac:dyDescent="0.25">
      <c r="A40"/>
      <c r="B40" s="334"/>
      <c r="C40"/>
      <c r="G40" s="463"/>
    </row>
    <row r="41" spans="1:14" x14ac:dyDescent="0.25">
      <c r="G41" s="463"/>
    </row>
    <row r="42" spans="1:14" x14ac:dyDescent="0.25">
      <c r="G42" s="463"/>
    </row>
    <row r="43" spans="1:14" x14ac:dyDescent="0.25">
      <c r="G43" s="463"/>
    </row>
    <row r="44" spans="1:14" x14ac:dyDescent="0.25">
      <c r="G44" s="463"/>
    </row>
    <row r="45" spans="1:14" x14ac:dyDescent="0.25">
      <c r="G45" s="463"/>
    </row>
    <row r="46" spans="1:14" x14ac:dyDescent="0.25">
      <c r="A46"/>
      <c r="B46"/>
      <c r="C46" s="307"/>
      <c r="G46" s="463"/>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Data Analysis</vt:lpstr>
      <vt:lpstr>Personal Costs</vt:lpstr>
      <vt:lpstr>Total Expenses</vt:lpstr>
      <vt:lpstr>Personal Recieved</vt:lpstr>
      <vt:lpstr>UGX Cash Box April</vt:lpstr>
      <vt:lpstr>USD-cash box April</vt:lpstr>
      <vt:lpstr>Balance UGX</vt:lpstr>
      <vt:lpstr>Balance USD</vt:lpstr>
      <vt:lpstr>Bank reconciliation UGX</vt:lpstr>
      <vt:lpstr>UGX-Operational Account</vt:lpstr>
      <vt:lpstr>Bank reconciliation USD</vt:lpstr>
      <vt:lpstr>April cashdesk closing</vt:lpstr>
      <vt:lpstr>Advances</vt:lpstr>
      <vt:lpstr>Lydia</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2022-05-11T06:51:07Z</cp:lastPrinted>
  <dcterms:created xsi:type="dcterms:W3CDTF">2016-05-26T14:51:01Z</dcterms:created>
  <dcterms:modified xsi:type="dcterms:W3CDTF">2022-05-11T11:34:14Z</dcterms:modified>
</cp:coreProperties>
</file>