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Office documents\Office Folders\2022\Monthly Financial Reports\"/>
    </mc:Choice>
  </mc:AlternateContent>
  <bookViews>
    <workbookView xWindow="0" yWindow="0" windowWidth="20490" windowHeight="7245" tabRatio="862" activeTab="2"/>
  </bookViews>
  <sheets>
    <sheet name="Data Analysis" sheetId="237" r:id="rId1"/>
    <sheet name="Personal Costs" sheetId="236" r:id="rId2"/>
    <sheet name="Total Expenses" sheetId="49" r:id="rId3"/>
    <sheet name="Personal Recieved" sheetId="234" r:id="rId4"/>
    <sheet name="UGX Cash Box  January" sheetId="63" r:id="rId5"/>
    <sheet name="USD-cash box January" sheetId="116" r:id="rId6"/>
    <sheet name="Balance UGX" sheetId="55" r:id="rId7"/>
    <sheet name="Balance USD" sheetId="143" r:id="rId8"/>
    <sheet name="Bank reconciliation UGX" sheetId="56" r:id="rId9"/>
    <sheet name="UGX-Operational Account" sheetId="221" r:id="rId10"/>
    <sheet name="Bank reconciliation USD" sheetId="52" r:id="rId11"/>
    <sheet name="January cashdesk closing" sheetId="176" r:id="rId12"/>
    <sheet name="Advances" sheetId="216" r:id="rId13"/>
    <sheet name="Lydia" sheetId="80" r:id="rId14"/>
    <sheet name="Airtime summary" sheetId="194" r:id="rId15"/>
  </sheets>
  <definedNames>
    <definedName name="_xlnm._FilterDatabase" localSheetId="14" hidden="1">'Airtime summary'!$A$1:$N$12</definedName>
    <definedName name="_xlnm._FilterDatabase" localSheetId="13" hidden="1">Lydia!$A$1:$N$12</definedName>
    <definedName name="_xlnm._FilterDatabase" localSheetId="2" hidden="1">'Total Expenses'!$A$2:$N$51</definedName>
    <definedName name="_xlnm._FilterDatabase" localSheetId="4" hidden="1">'UGX Cash Box  January'!$A$2:$N$22</definedName>
    <definedName name="_xlnm._FilterDatabase" localSheetId="5" hidden="1">'USD-cash box January'!$A$3:$S$4</definedName>
  </definedNames>
  <calcPr calcId="152511"/>
  <pivotCaches>
    <pivotCache cacheId="19" r:id="rId16"/>
    <pivotCache cacheId="20" r:id="rId17"/>
    <pivotCache cacheId="21" r:id="rId18"/>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F15" i="55" l="1"/>
  <c r="G9" i="55"/>
  <c r="F9" i="55"/>
  <c r="G8" i="55"/>
  <c r="C2" i="55"/>
  <c r="G17" i="80"/>
  <c r="G18" i="80"/>
  <c r="G19" i="80" s="1"/>
  <c r="G20" i="80" s="1"/>
  <c r="E51" i="49"/>
  <c r="G50" i="49"/>
  <c r="G49" i="49"/>
  <c r="G48" i="49"/>
  <c r="F44" i="80"/>
  <c r="E44" i="80"/>
  <c r="G8" i="194"/>
  <c r="G9" i="194"/>
  <c r="G10" i="194" s="1"/>
  <c r="G11" i="194" s="1"/>
  <c r="E8" i="55"/>
  <c r="E2" i="55"/>
  <c r="C10" i="234"/>
  <c r="E3" i="55"/>
  <c r="E15" i="55"/>
  <c r="E9" i="55"/>
  <c r="G38" i="49" l="1"/>
  <c r="G37" i="49"/>
  <c r="G47" i="49"/>
  <c r="G46" i="49"/>
  <c r="G36" i="49"/>
  <c r="D4" i="234"/>
  <c r="G45" i="49" l="1"/>
  <c r="G44" i="49"/>
  <c r="G43" i="49"/>
  <c r="G42" i="49"/>
  <c r="G41" i="49"/>
  <c r="G40" i="49"/>
  <c r="G16" i="49" l="1"/>
  <c r="C9" i="55" l="1"/>
  <c r="C8" i="55"/>
  <c r="G27" i="49"/>
  <c r="G28" i="49"/>
  <c r="G29" i="49"/>
  <c r="G30" i="49"/>
  <c r="G32" i="49"/>
  <c r="G23" i="49"/>
  <c r="G24" i="49"/>
  <c r="G25" i="49"/>
  <c r="G26" i="49"/>
  <c r="G31" i="49"/>
  <c r="G3" i="49"/>
  <c r="C15" i="55"/>
  <c r="G4" i="63"/>
  <c r="G11" i="49"/>
  <c r="K40" i="216"/>
  <c r="L40" i="216"/>
  <c r="J40" i="216"/>
  <c r="I40" i="216"/>
  <c r="E22" i="63"/>
  <c r="F22" i="63"/>
  <c r="F12" i="194"/>
  <c r="E12" i="194"/>
  <c r="G5" i="80"/>
  <c r="G6" i="80" s="1"/>
  <c r="G7" i="80" s="1"/>
  <c r="G8" i="80" s="1"/>
  <c r="G9" i="80" s="1"/>
  <c r="G10" i="80" s="1"/>
  <c r="G11" i="80" s="1"/>
  <c r="G12" i="80" s="1"/>
  <c r="G13" i="80" s="1"/>
  <c r="G4" i="49"/>
  <c r="G5" i="49"/>
  <c r="G6" i="49"/>
  <c r="G7" i="49"/>
  <c r="G8" i="49"/>
  <c r="G9" i="49"/>
  <c r="G10" i="49"/>
  <c r="G12" i="49"/>
  <c r="G13" i="49"/>
  <c r="G14" i="49"/>
  <c r="G15" i="49"/>
  <c r="G17" i="49"/>
  <c r="G18" i="49"/>
  <c r="G19" i="49"/>
  <c r="G20" i="49"/>
  <c r="G21" i="49"/>
  <c r="G22" i="49"/>
  <c r="G33" i="49"/>
  <c r="G34" i="49"/>
  <c r="G35" i="49"/>
  <c r="G39" i="49"/>
  <c r="G5" i="194"/>
  <c r="G6" i="194" s="1"/>
  <c r="G7" i="194" s="1"/>
  <c r="D9" i="143"/>
  <c r="D18" i="143" s="1"/>
  <c r="C8" i="143"/>
  <c r="C9" i="143" s="1"/>
  <c r="D19" i="55"/>
  <c r="K21" i="56"/>
  <c r="D21" i="56"/>
  <c r="H8" i="55" s="1"/>
  <c r="D26" i="221"/>
  <c r="H9" i="55" s="1"/>
  <c r="F10" i="55"/>
  <c r="C4" i="55"/>
  <c r="G6" i="116"/>
  <c r="F6" i="116"/>
  <c r="E6" i="116"/>
  <c r="D20" i="52"/>
  <c r="H8" i="143"/>
  <c r="H9" i="143" s="1"/>
  <c r="E15" i="176"/>
  <c r="E14" i="176"/>
  <c r="E6" i="176"/>
  <c r="E7" i="176"/>
  <c r="E20" i="176" s="1"/>
  <c r="E8" i="176"/>
  <c r="E9" i="176"/>
  <c r="E17" i="176"/>
  <c r="E10" i="176"/>
  <c r="E11" i="176"/>
  <c r="E16" i="176"/>
  <c r="K26" i="221"/>
  <c r="K20" i="52"/>
  <c r="C14" i="143"/>
  <c r="C18" i="143" s="1"/>
  <c r="C6" i="143"/>
  <c r="E6" i="143"/>
  <c r="G18" i="143"/>
  <c r="H6" i="143"/>
  <c r="H14" i="143"/>
  <c r="G9" i="143"/>
  <c r="G10" i="143" s="1"/>
  <c r="K16" i="143"/>
  <c r="F9" i="143"/>
  <c r="F10" i="143"/>
  <c r="I2" i="143"/>
  <c r="J2" i="143" s="1"/>
  <c r="I3" i="143"/>
  <c r="J3" i="143" s="1"/>
  <c r="J4" i="143"/>
  <c r="K10" i="176"/>
  <c r="K6" i="176"/>
  <c r="K7" i="176"/>
  <c r="K8" i="176"/>
  <c r="K9" i="176"/>
  <c r="K20" i="176"/>
  <c r="K22" i="176"/>
  <c r="K23" i="176"/>
  <c r="K24" i="176"/>
  <c r="I14" i="143"/>
  <c r="J14" i="143"/>
  <c r="G5" i="63"/>
  <c r="G6" i="63" s="1"/>
  <c r="G7" i="63" s="1"/>
  <c r="G8" i="63" s="1"/>
  <c r="G9" i="63" s="1"/>
  <c r="G10" i="63" s="1"/>
  <c r="C10" i="55"/>
  <c r="D10" i="55"/>
  <c r="E9" i="143"/>
  <c r="E12" i="143" s="1"/>
  <c r="E18" i="143" s="1"/>
  <c r="I8" i="143"/>
  <c r="M39" i="216"/>
  <c r="M40" i="216"/>
  <c r="I9" i="143"/>
  <c r="J8" i="143"/>
  <c r="M3" i="55"/>
  <c r="M2" i="55"/>
  <c r="D5" i="234"/>
  <c r="J9" i="143" l="1"/>
  <c r="H18" i="143"/>
  <c r="I18" i="143"/>
  <c r="I6" i="143"/>
  <c r="J6" i="143" s="1"/>
  <c r="D6" i="143"/>
  <c r="G51" i="49"/>
  <c r="E22" i="176"/>
  <c r="D2" i="55"/>
  <c r="I2" i="55" s="1"/>
  <c r="G12" i="194"/>
  <c r="I4" i="55" s="1"/>
  <c r="H4" i="55"/>
  <c r="D3" i="55"/>
  <c r="I3" i="55" s="1"/>
  <c r="J3" i="55" s="1"/>
  <c r="G22" i="63"/>
  <c r="H15" i="55" s="1"/>
  <c r="G11" i="63"/>
  <c r="G12" i="63" s="1"/>
  <c r="C6" i="55"/>
  <c r="C19" i="55" s="1"/>
  <c r="G10" i="55"/>
  <c r="G14" i="55" s="1"/>
  <c r="H10" i="55"/>
  <c r="M5" i="55"/>
  <c r="D15" i="55"/>
  <c r="I15" i="55" s="1"/>
  <c r="I8" i="55"/>
  <c r="E10" i="55"/>
  <c r="I9" i="55"/>
  <c r="J9" i="55" s="1"/>
  <c r="E23" i="176" l="1"/>
  <c r="E24" i="176" s="1"/>
  <c r="J18" i="143"/>
  <c r="J4" i="55"/>
  <c r="E6" i="55"/>
  <c r="E13" i="55" s="1"/>
  <c r="E19" i="55" s="1"/>
  <c r="I19" i="55" s="1"/>
  <c r="G13" i="63"/>
  <c r="G14" i="63" s="1"/>
  <c r="G15" i="63" s="1"/>
  <c r="G16" i="63" s="1"/>
  <c r="G17" i="63" s="1"/>
  <c r="G18" i="63" s="1"/>
  <c r="G19" i="63" s="1"/>
  <c r="G20" i="63" s="1"/>
  <c r="G21" i="63" s="1"/>
  <c r="D6" i="55"/>
  <c r="I10" i="55"/>
  <c r="J10" i="55" s="1"/>
  <c r="J8" i="55"/>
  <c r="J15" i="55"/>
  <c r="I6" i="55" l="1"/>
  <c r="G14" i="80"/>
  <c r="G15" i="80" s="1"/>
  <c r="G16" i="80" s="1"/>
  <c r="G21" i="80" s="1"/>
  <c r="G22" i="80" s="1"/>
  <c r="G23" i="80" s="1"/>
  <c r="G24" i="80" s="1"/>
  <c r="G25" i="80" s="1"/>
  <c r="G26" i="80" s="1"/>
  <c r="G27" i="80" s="1"/>
  <c r="G28" i="80" s="1"/>
  <c r="G44" i="80"/>
  <c r="H2" i="55" s="1"/>
  <c r="G29" i="80" l="1"/>
  <c r="G30" i="80" s="1"/>
  <c r="G31" i="80" s="1"/>
  <c r="G32" i="80" s="1"/>
  <c r="G33" i="80" s="1"/>
  <c r="G34" i="80" s="1"/>
  <c r="G35" i="80" s="1"/>
  <c r="G36" i="80" s="1"/>
  <c r="G37" i="80" s="1"/>
  <c r="G38" i="80" s="1"/>
  <c r="G39" i="80" s="1"/>
  <c r="G40" i="80" s="1"/>
  <c r="G41" i="80" s="1"/>
  <c r="G42" i="80" s="1"/>
  <c r="G43" i="80" s="1"/>
  <c r="J2" i="55"/>
  <c r="H6" i="55"/>
  <c r="J6" i="55" l="1"/>
  <c r="H19" i="55"/>
  <c r="J19" i="55" s="1"/>
</calcChain>
</file>

<file path=xl/sharedStrings.xml><?xml version="1.0" encoding="utf-8"?>
<sst xmlns="http://schemas.openxmlformats.org/spreadsheetml/2006/main" count="1316" uniqueCount="225">
  <si>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</si>
  <si>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</si>
  <si>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</si>
  <si>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</si>
  <si>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</si>
  <si>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</si>
  <si>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</si>
  <si>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</si>
  <si>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</si>
  <si>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</si>
  <si>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</si>
  <si>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</si>
  <si>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</si>
  <si>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</si>
  <si>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</si>
  <si>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</si>
  <si>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</si>
  <si>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</si>
  <si>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</si>
  <si>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</si>
  <si>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</si>
  <si>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</si>
  <si>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</si>
  <si>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</si>
  <si>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</si>
  <si>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</si>
  <si>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</si>
  <si>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</si>
  <si>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</si>
  <si>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</si>
  <si>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</si>
  <si>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</si>
  <si>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</si>
  <si>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</si>
  <si>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</si>
  <si>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</si>
  <si>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</si>
  <si>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</si>
  <si>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</si>
  <si>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</si>
  <si>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</si>
  <si>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</si>
  <si>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</si>
  <si>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</si>
  <si>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</si>
  <si>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</si>
  <si>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</si>
  <si>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</si>
  <si>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</si>
  <si>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</si>
  <si>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Legal</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</si>
  <si>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</si>
  <si>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</si>
  <si>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</si>
  <si>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</si>
  <si>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</si>
  <si>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</si>
  <si>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</si>
  <si>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</si>
  <si>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</si>
  <si>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</si>
  <si>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</si>
  <si>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</si>
  <si>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</si>
  <si>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Transport</t>
  </si>
  <si>
    <t>Local Transport</t>
  </si>
  <si>
    <t>Account Balance</t>
  </si>
  <si>
    <t>RUFFORD</t>
  </si>
  <si>
    <t>Airtime</t>
  </si>
  <si>
    <t>Guard</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</si>
  <si>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</si>
  <si>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</si>
  <si>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</si>
  <si>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</si>
  <si>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</si>
  <si>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</si>
  <si>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</si>
  <si>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</si>
  <si>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</si>
  <si>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</si>
  <si>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</si>
  <si>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</si>
  <si>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</si>
  <si>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</si>
  <si>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</si>
  <si>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</si>
  <si>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</si>
  <si>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</si>
  <si>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</si>
  <si>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</si>
  <si>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</si>
  <si>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</si>
  <si>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</si>
  <si>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</si>
  <si>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</si>
  <si>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</si>
  <si>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</si>
  <si>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Airtime for Lydia</t>
  </si>
  <si>
    <t>Telephone</t>
  </si>
  <si>
    <t>Day Guard</t>
  </si>
  <si>
    <t>Operational Account</t>
  </si>
  <si>
    <t>Home/Office</t>
  </si>
  <si>
    <t>May</t>
  </si>
  <si>
    <t>Jan</t>
  </si>
  <si>
    <t>Feb</t>
  </si>
  <si>
    <t>Mar</t>
  </si>
  <si>
    <t>April</t>
  </si>
  <si>
    <t>June</t>
  </si>
  <si>
    <t>July</t>
  </si>
  <si>
    <t>Aug</t>
  </si>
  <si>
    <t>Sept</t>
  </si>
  <si>
    <t>Oct</t>
  </si>
  <si>
    <t>Nov.</t>
  </si>
  <si>
    <t>Dec</t>
  </si>
  <si>
    <t>Row Labels</t>
  </si>
  <si>
    <t>(blank)</t>
  </si>
  <si>
    <t>Grand Total</t>
  </si>
  <si>
    <t>Sum of Spent  in national currency (UGX)</t>
  </si>
  <si>
    <t>Balance Due</t>
  </si>
  <si>
    <t>Office/Home</t>
  </si>
  <si>
    <t>Reimbursement to the project</t>
  </si>
  <si>
    <t>Office/Bank</t>
  </si>
  <si>
    <t>Internal Transfer</t>
  </si>
  <si>
    <t>Services</t>
  </si>
  <si>
    <t>Bank Fees</t>
  </si>
  <si>
    <t>Transfer charges</t>
  </si>
  <si>
    <t>Personnel</t>
  </si>
  <si>
    <t>UGX OPP</t>
  </si>
  <si>
    <t>Sum of Spent in $</t>
  </si>
  <si>
    <t>Sum of Received</t>
  </si>
  <si>
    <t>Sum of spent in national currency (Ugx)</t>
  </si>
  <si>
    <t>PROJECT</t>
  </si>
  <si>
    <t>Column Labels</t>
  </si>
  <si>
    <t>Bank charges</t>
  </si>
  <si>
    <t>Balance from previous month (Nov)21</t>
  </si>
  <si>
    <t>Transfer from the UGX Account</t>
  </si>
  <si>
    <t>Bank/Home</t>
  </si>
  <si>
    <t>Bank/Office</t>
  </si>
  <si>
    <t>January Cash Box 2022</t>
  </si>
  <si>
    <t>Cash box December . 21</t>
  </si>
  <si>
    <t>EAGLE UGANDA FINANCIAL REPORT January 2022</t>
  </si>
  <si>
    <t>Cash Box Decemberr. 2021</t>
  </si>
  <si>
    <t>January</t>
  </si>
  <si>
    <t>Jan. &amp; Feb Rent to Summit Projekt</t>
  </si>
  <si>
    <t>Rent &amp; Utilities</t>
  </si>
  <si>
    <t>Jan_L_R1</t>
  </si>
  <si>
    <t>Jan &amp; Feb Rent-Summit Projekt</t>
  </si>
  <si>
    <t>Transfer to Operational account</t>
  </si>
  <si>
    <t>Transfer from the UGX account</t>
  </si>
  <si>
    <t>Cash withdraw chq: 147</t>
  </si>
  <si>
    <t>Cash withdraw chq:147</t>
  </si>
  <si>
    <t>Bank Transfer Charges</t>
  </si>
  <si>
    <t>Bank UGX</t>
  </si>
  <si>
    <t>Jan_BS_1</t>
  </si>
  <si>
    <t>Jan_BS_2</t>
  </si>
  <si>
    <t>Jan_BS_3</t>
  </si>
  <si>
    <t>Cash withdraw: chq 147</t>
  </si>
  <si>
    <t>Mission Budget for 1 day</t>
  </si>
  <si>
    <t>January Internet Subscription</t>
  </si>
  <si>
    <t>Internet</t>
  </si>
  <si>
    <t>Jan_L_V1</t>
  </si>
  <si>
    <t>Jan_L_R2</t>
  </si>
  <si>
    <t>Jan_L_R3</t>
  </si>
  <si>
    <t>Nov. &amp; Dec 21 Gabagge collection:Globe Clean Services</t>
  </si>
  <si>
    <t>Jan_L_R4</t>
  </si>
  <si>
    <t>Jan_L_V2</t>
  </si>
  <si>
    <t>Jan_L_V3</t>
  </si>
  <si>
    <t>Jan_L_V4</t>
  </si>
  <si>
    <t>Office/Bugolobi</t>
  </si>
  <si>
    <t>Bugolobi/Home</t>
  </si>
  <si>
    <t>Jan_L_R5</t>
  </si>
  <si>
    <t>December water bill-NWSC</t>
  </si>
  <si>
    <t>Transfer fees</t>
  </si>
  <si>
    <t>Compound slashing</t>
  </si>
  <si>
    <t>January prepaid electricity</t>
  </si>
  <si>
    <t>Jan_L_R6</t>
  </si>
  <si>
    <t>Balance from Dec.2021</t>
  </si>
  <si>
    <t>Airtime for Day Guard</t>
  </si>
  <si>
    <t>Jan_L_R7</t>
  </si>
  <si>
    <t>Jan_L_V5</t>
  </si>
  <si>
    <t>Dec. 21(Lydia, Augustus &amp; Mary's) PAYE</t>
  </si>
  <si>
    <t>December PAYE-Lydia</t>
  </si>
  <si>
    <t>December PAYE-Augustus</t>
  </si>
  <si>
    <t>December PAYE-Mary</t>
  </si>
  <si>
    <t>Bank Charges</t>
  </si>
  <si>
    <t>Jan_L_R8</t>
  </si>
  <si>
    <t>Jan_BS_4</t>
  </si>
  <si>
    <t>Jan_L_V6</t>
  </si>
  <si>
    <t>Jan_L_ V6</t>
  </si>
  <si>
    <t>Dec.21(Lydia, Augustus &amp; Mary's) NSSF</t>
  </si>
  <si>
    <t>December NSSF-Lydia</t>
  </si>
  <si>
    <t>December NSSF-Augustus</t>
  </si>
  <si>
    <t>December NSSF-Mary</t>
  </si>
  <si>
    <t>Jan_L_R9</t>
  </si>
  <si>
    <t>Medical Reimbursement-Lydia</t>
  </si>
  <si>
    <t>Team Building</t>
  </si>
  <si>
    <t>Jan_L_R10</t>
  </si>
  <si>
    <t>Jan_L_V7</t>
  </si>
  <si>
    <t>Jan_BS_5</t>
  </si>
  <si>
    <t>Cash withdraw chq:152</t>
  </si>
  <si>
    <t>Jan_BS_6</t>
  </si>
  <si>
    <t>Jan_L_V8</t>
  </si>
  <si>
    <t>Jan_L_V9</t>
  </si>
  <si>
    <t>Rebeca's January salary</t>
  </si>
  <si>
    <t>Jan_L_V10</t>
  </si>
  <si>
    <t>Jan_L_V11</t>
  </si>
  <si>
    <t>January salary-Augustus</t>
  </si>
  <si>
    <t>Jan_L_R11</t>
  </si>
  <si>
    <t>Medical reimbursement</t>
  </si>
  <si>
    <t>Medical reimbursement to Lydia</t>
  </si>
  <si>
    <t>Jan_L_R12</t>
  </si>
  <si>
    <t>Jan_BS_7</t>
  </si>
  <si>
    <t>January salary-Rebecca</t>
  </si>
  <si>
    <t>Cashbox January -2022 USD</t>
  </si>
  <si>
    <t>01.01.2022  Balance and advance</t>
  </si>
  <si>
    <t>31.01.2022  Balance and advance</t>
  </si>
  <si>
    <t>January salary-Rebeca day guard</t>
  </si>
  <si>
    <t>Home/National Water</t>
  </si>
  <si>
    <t>National water/Office</t>
  </si>
  <si>
    <t>List Of advanced salaries EAGLE Uganda 2022</t>
  </si>
  <si>
    <t>List Of Personal Financial Report Balances salaries EAGLE Uganda 2022</t>
  </si>
  <si>
    <t>January salary:Augustus</t>
  </si>
  <si>
    <t>FINANCIAL POSITION AT 31/01/2022</t>
  </si>
  <si>
    <t>FINANCIAL POSITION AT 1/01/2022</t>
  </si>
  <si>
    <t>1.01.2022  Balance and advance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</si>
</sst>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0.00;[Red]#,##0.00"/>
  </numFmts>
  <fonts count="6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sz val="11"/>
      <color indexed="8"/>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s>
  <fills count="23">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right style="medium">
        <color auto="1"/>
      </right>
      <top style="medium">
        <color auto="1"/>
      </top>
      <bottom style="medium">
        <color auto="1"/>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642">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16" fillId="0" borderId="0" xfId="0" applyFont="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49" fontId="15" fillId="0" borderId="0" xfId="0" applyNumberFormat="1"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21" fillId="0" borderId="0" xfId="0" applyNumberFormat="1" applyFont="1" applyAlignment="1">
      <alignment horizontal="center" vertical="center"/>
    </xf>
    <xf numFmtId="165" fontId="14" fillId="0" borderId="0" xfId="0" applyNumberFormat="1" applyFont="1" applyAlignment="1">
      <alignment vertical="center"/>
    </xf>
    <xf numFmtId="165" fontId="15" fillId="0" borderId="0" xfId="0" applyNumberFormat="1" applyFont="1" applyAlignment="1">
      <alignment horizontal="right" vertical="center"/>
    </xf>
    <xf numFmtId="165" fontId="15" fillId="0" borderId="0" xfId="0" applyNumberFormat="1" applyFont="1" applyAlignment="1">
      <alignment vertical="center"/>
    </xf>
    <xf numFmtId="165" fontId="14" fillId="0" borderId="19" xfId="0" applyNumberFormat="1" applyFont="1" applyBorder="1" applyAlignment="1">
      <alignment vertical="center"/>
    </xf>
    <xf numFmtId="165" fontId="16" fillId="0" borderId="0" xfId="0" applyNumberFormat="1" applyFont="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0" fontId="2" fillId="0" borderId="19" xfId="0" applyFont="1" applyBorder="1" applyAlignment="1">
      <alignment horizontal="left"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65" fontId="15" fillId="11" borderId="19" xfId="0" applyNumberFormat="1" applyFont="1" applyFill="1" applyBorder="1" applyAlignment="1">
      <alignment horizontal="center" vertical="center"/>
    </xf>
    <xf numFmtId="165" fontId="15" fillId="11" borderId="14" xfId="0" applyNumberFormat="1" applyFont="1" applyFill="1" applyBorder="1" applyAlignment="1">
      <alignment horizontal="center" vertical="center"/>
    </xf>
    <xf numFmtId="0" fontId="20" fillId="11" borderId="23" xfId="0" applyFont="1" applyFill="1" applyBorder="1" applyAlignment="1">
      <alignment vertical="center"/>
    </xf>
    <xf numFmtId="0" fontId="20" fillId="11" borderId="19" xfId="0" applyFont="1" applyFill="1" applyBorder="1" applyAlignment="1">
      <alignment vertical="center"/>
    </xf>
    <xf numFmtId="165" fontId="20" fillId="11" borderId="19" xfId="0" applyNumberFormat="1" applyFont="1" applyFill="1" applyBorder="1" applyAlignment="1">
      <alignment vertical="center"/>
    </xf>
    <xf numFmtId="165" fontId="20" fillId="11" borderId="14" xfId="0" applyNumberFormat="1" applyFont="1" applyFill="1" applyBorder="1" applyAlignment="1">
      <alignment vertical="center"/>
    </xf>
    <xf numFmtId="0" fontId="15" fillId="11" borderId="23" xfId="0" applyFont="1" applyFill="1" applyBorder="1" applyAlignment="1">
      <alignment horizontal="center" vertical="center"/>
    </xf>
    <xf numFmtId="0" fontId="15" fillId="11" borderId="19" xfId="0" applyFont="1" applyFill="1" applyBorder="1" applyAlignment="1">
      <alignment horizontal="center"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4"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0" fillId="6" borderId="19" xfId="0" applyFill="1" applyBorder="1" applyAlignment="1">
      <alignment horizontal="left" vertical="center"/>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4"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4" fontId="0" fillId="6" borderId="19" xfId="0" applyNumberFormat="1" applyFont="1" applyFill="1" applyBorder="1" applyAlignment="1">
      <alignment horizontal="left" vertical="center"/>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42"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0" fontId="0" fillId="6" borderId="19" xfId="0" applyFont="1" applyFill="1" applyBorder="1" applyAlignment="1">
      <alignment horizontal="left" wrapText="1"/>
    </xf>
    <xf numFmtId="14" fontId="0" fillId="0" borderId="19" xfId="0" applyNumberFormat="1" applyFont="1" applyBorder="1" applyAlignment="1">
      <alignment horizontal="left" vertical="center" wrapText="1"/>
    </xf>
    <xf numFmtId="3" fontId="4" fillId="6" borderId="11" xfId="1"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41" fillId="13" borderId="19" xfId="0" applyFont="1" applyFill="1" applyBorder="1" applyAlignment="1">
      <alignment horizontal="left" vertical="center" wrapText="1"/>
    </xf>
    <xf numFmtId="0" fontId="41" fillId="13" borderId="19" xfId="0" applyFont="1" applyFill="1" applyBorder="1" applyAlignment="1">
      <alignment horizontal="left" vertical="center"/>
    </xf>
    <xf numFmtId="164" fontId="41" fillId="13" borderId="19" xfId="2" applyFont="1" applyFill="1" applyBorder="1" applyAlignment="1">
      <alignment horizontal="right" vertical="center" wrapText="1"/>
    </xf>
    <xf numFmtId="164" fontId="41" fillId="13" borderId="19" xfId="2" applyFont="1" applyFill="1" applyBorder="1" applyAlignment="1">
      <alignment horizontal="right" wrapText="1"/>
    </xf>
    <xf numFmtId="3" fontId="41" fillId="13" borderId="19" xfId="1" applyNumberFormat="1" applyFont="1" applyFill="1" applyBorder="1" applyAlignment="1">
      <alignment horizontal="left" vertical="center" wrapText="1"/>
    </xf>
    <xf numFmtId="0" fontId="0" fillId="0" borderId="0" xfId="0" applyAlignment="1">
      <alignment horizontal="left"/>
    </xf>
    <xf numFmtId="0" fontId="0" fillId="6" borderId="6" xfId="0" applyFont="1" applyFill="1" applyBorder="1" applyAlignment="1">
      <alignment horizontal="left" vertical="center" wrapText="1"/>
    </xf>
    <xf numFmtId="0" fontId="0" fillId="0" borderId="19" xfId="0" applyFont="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65" fontId="4" fillId="6" borderId="9" xfId="40" applyNumberFormat="1" applyFont="1" applyFill="1" applyBorder="1" applyAlignment="1">
      <alignment horizontal="left" vertical="center" wrapText="1"/>
    </xf>
    <xf numFmtId="0" fontId="0" fillId="6" borderId="6" xfId="0" applyFont="1" applyFill="1" applyBorder="1" applyAlignment="1">
      <alignment horizontal="left"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6" fillId="14" borderId="20" xfId="0" applyFont="1" applyFill="1" applyBorder="1"/>
    <xf numFmtId="165" fontId="46" fillId="14" borderId="21" xfId="0" applyNumberFormat="1" applyFont="1" applyFill="1" applyBorder="1"/>
    <xf numFmtId="0" fontId="47" fillId="8" borderId="22" xfId="0" applyFont="1" applyFill="1" applyBorder="1"/>
    <xf numFmtId="0" fontId="47" fillId="14" borderId="23" xfId="0" applyFont="1" applyFill="1" applyBorder="1" applyAlignment="1">
      <alignment wrapText="1"/>
    </xf>
    <xf numFmtId="165" fontId="46" fillId="14" borderId="19" xfId="0" applyNumberFormat="1" applyFont="1" applyFill="1" applyBorder="1" applyAlignment="1">
      <alignment wrapText="1"/>
    </xf>
    <xf numFmtId="0" fontId="47" fillId="8" borderId="14" xfId="0" applyFont="1" applyFill="1" applyBorder="1" applyAlignment="1">
      <alignment wrapText="1"/>
    </xf>
    <xf numFmtId="0" fontId="46" fillId="15" borderId="24" xfId="0" applyFont="1" applyFill="1" applyBorder="1" applyAlignment="1">
      <alignment wrapText="1"/>
    </xf>
    <xf numFmtId="165" fontId="46" fillId="15" borderId="25" xfId="0" applyNumberFormat="1" applyFont="1" applyFill="1" applyBorder="1"/>
    <xf numFmtId="165" fontId="47"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8"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9" fillId="0" borderId="19" xfId="2" applyNumberFormat="1" applyFont="1" applyBorder="1"/>
    <xf numFmtId="165" fontId="49" fillId="0" borderId="6" xfId="2" applyNumberFormat="1" applyFont="1" applyBorder="1"/>
    <xf numFmtId="165" fontId="48"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50" fillId="16" borderId="19" xfId="0" applyNumberFormat="1" applyFont="1" applyFill="1" applyBorder="1"/>
    <xf numFmtId="165" fontId="34" fillId="16" borderId="19" xfId="2" applyNumberFormat="1" applyFont="1" applyFill="1" applyBorder="1"/>
    <xf numFmtId="165" fontId="30" fillId="16" borderId="19" xfId="0" applyNumberFormat="1" applyFont="1" applyFill="1" applyBorder="1"/>
    <xf numFmtId="165" fontId="34" fillId="16" borderId="16" xfId="2" applyNumberFormat="1" applyFont="1" applyFill="1" applyBorder="1"/>
    <xf numFmtId="165" fontId="34" fillId="16" borderId="5" xfId="2" applyNumberFormat="1" applyFont="1" applyFill="1" applyBorder="1"/>
    <xf numFmtId="165" fontId="34" fillId="16" borderId="12" xfId="2" applyNumberFormat="1" applyFont="1" applyFill="1" applyBorder="1"/>
    <xf numFmtId="165" fontId="48" fillId="16"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1" fillId="0" borderId="19" xfId="0" applyFont="1" applyBorder="1"/>
    <xf numFmtId="165" fontId="51" fillId="0" borderId="19" xfId="0" applyNumberFormat="1" applyFont="1" applyBorder="1"/>
    <xf numFmtId="165" fontId="51" fillId="0" borderId="19" xfId="2" applyNumberFormat="1" applyFont="1" applyBorder="1"/>
    <xf numFmtId="165" fontId="51" fillId="0" borderId="6" xfId="2" applyNumberFormat="1" applyFont="1" applyBorder="1"/>
    <xf numFmtId="0" fontId="29" fillId="17" borderId="19" xfId="0" applyFont="1" applyFill="1" applyBorder="1"/>
    <xf numFmtId="165" fontId="26" fillId="17" borderId="19" xfId="0" applyNumberFormat="1" applyFont="1" applyFill="1" applyBorder="1"/>
    <xf numFmtId="165" fontId="26" fillId="17" borderId="6" xfId="0" applyNumberFormat="1" applyFont="1" applyFill="1" applyBorder="1"/>
    <xf numFmtId="165" fontId="48" fillId="17" borderId="19" xfId="2" applyNumberFormat="1" applyFont="1" applyFill="1" applyBorder="1"/>
    <xf numFmtId="0" fontId="52" fillId="0" borderId="16" xfId="0" applyFont="1" applyBorder="1"/>
    <xf numFmtId="165" fontId="53" fillId="0" borderId="16" xfId="0" applyNumberFormat="1" applyFont="1" applyBorder="1"/>
    <xf numFmtId="165" fontId="53" fillId="0" borderId="33" xfId="0" applyNumberFormat="1" applyFont="1" applyBorder="1"/>
    <xf numFmtId="165" fontId="54"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8"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7" fillId="6" borderId="0" xfId="0" applyFont="1" applyFill="1" applyBorder="1"/>
    <xf numFmtId="0" fontId="47" fillId="6" borderId="0" xfId="0" applyFont="1" applyFill="1" applyBorder="1" applyAlignment="1">
      <alignment wrapText="1"/>
    </xf>
    <xf numFmtId="165" fontId="47" fillId="6" borderId="0" xfId="0" applyNumberFormat="1" applyFont="1" applyFill="1" applyBorder="1"/>
    <xf numFmtId="165" fontId="46" fillId="14" borderId="34" xfId="0" applyNumberFormat="1" applyFont="1" applyFill="1" applyBorder="1"/>
    <xf numFmtId="0" fontId="47" fillId="8" borderId="19" xfId="0" applyFont="1" applyFill="1" applyBorder="1"/>
    <xf numFmtId="0" fontId="41" fillId="13" borderId="6" xfId="0" applyFont="1" applyFill="1" applyBorder="1" applyAlignment="1">
      <alignment horizontal="left" vertical="center" wrapText="1"/>
    </xf>
    <xf numFmtId="14" fontId="0" fillId="0" borderId="11" xfId="0" applyNumberFormat="1" applyBorder="1" applyAlignment="1">
      <alignment horizontal="left" vertical="center" wrapText="1"/>
    </xf>
    <xf numFmtId="165" fontId="41" fillId="13" borderId="19" xfId="40" applyNumberFormat="1" applyFont="1" applyFill="1" applyBorder="1" applyAlignment="1">
      <alignment horizontal="left" vertical="center" wrapText="1"/>
    </xf>
    <xf numFmtId="3" fontId="41" fillId="13" borderId="19" xfId="1" applyNumberFormat="1" applyFont="1" applyFill="1" applyBorder="1" applyAlignment="1">
      <alignment horizontal="left" wrapText="1"/>
    </xf>
    <xf numFmtId="3" fontId="41" fillId="13" borderId="19" xfId="0" applyNumberFormat="1" applyFont="1" applyFill="1" applyBorder="1" applyAlignment="1">
      <alignment horizontal="left" wrapText="1"/>
    </xf>
    <xf numFmtId="3" fontId="41" fillId="13" borderId="11" xfId="1" applyNumberFormat="1" applyFont="1" applyFill="1" applyBorder="1" applyAlignment="1">
      <alignment horizontal="left" vertical="center" wrapText="1"/>
    </xf>
    <xf numFmtId="3" fontId="0" fillId="6" borderId="16" xfId="1" applyNumberFormat="1" applyFont="1" applyFill="1" applyBorder="1" applyAlignment="1">
      <alignment horizontal="left" vertical="center" wrapText="1"/>
    </xf>
    <xf numFmtId="40" fontId="14" fillId="0" borderId="0" xfId="0" applyNumberFormat="1" applyFont="1" applyAlignment="1">
      <alignment horizontal="center" vertical="center"/>
    </xf>
    <xf numFmtId="165" fontId="51" fillId="6" borderId="19" xfId="2" applyNumberFormat="1" applyFont="1" applyFill="1" applyBorder="1"/>
    <xf numFmtId="0" fontId="41" fillId="0" borderId="0" xfId="0" applyFont="1" applyAlignment="1">
      <alignment horizontal="left" vertical="center"/>
    </xf>
    <xf numFmtId="165" fontId="0" fillId="6" borderId="19" xfId="0" applyNumberFormat="1" applyFont="1" applyFill="1" applyBorder="1" applyAlignment="1">
      <alignment vertical="center" wrapText="1"/>
    </xf>
    <xf numFmtId="0" fontId="0" fillId="0" borderId="10" xfId="0" applyBorder="1"/>
    <xf numFmtId="0" fontId="41" fillId="14" borderId="0" xfId="0" applyFont="1" applyFill="1"/>
    <xf numFmtId="17" fontId="43" fillId="11" borderId="5" xfId="0" applyNumberFormat="1" applyFont="1" applyFill="1" applyBorder="1"/>
    <xf numFmtId="0" fontId="41" fillId="20" borderId="10" xfId="0" applyFont="1" applyFill="1" applyBorder="1"/>
    <xf numFmtId="3" fontId="56" fillId="20" borderId="16" xfId="0" applyNumberFormat="1" applyFont="1" applyFill="1" applyBorder="1"/>
    <xf numFmtId="3" fontId="43" fillId="20" borderId="16" xfId="0" applyNumberFormat="1" applyFont="1" applyFill="1" applyBorder="1"/>
    <xf numFmtId="3" fontId="41" fillId="20" borderId="16" xfId="0" applyNumberFormat="1" applyFont="1" applyFill="1" applyBorder="1"/>
    <xf numFmtId="0" fontId="43" fillId="21" borderId="0" xfId="0" applyFont="1" applyFill="1"/>
    <xf numFmtId="3" fontId="19" fillId="21" borderId="5" xfId="0" applyNumberFormat="1" applyFont="1" applyFill="1" applyBorder="1"/>
    <xf numFmtId="0" fontId="41" fillId="12" borderId="4" xfId="0" applyFont="1" applyFill="1" applyBorder="1"/>
    <xf numFmtId="3" fontId="57" fillId="12" borderId="3" xfId="0" applyNumberFormat="1" applyFont="1" applyFill="1" applyBorder="1"/>
    <xf numFmtId="3" fontId="43" fillId="12" borderId="3" xfId="0" applyNumberFormat="1" applyFont="1" applyFill="1" applyBorder="1"/>
    <xf numFmtId="0" fontId="41" fillId="20" borderId="0" xfId="0" applyFont="1" applyFill="1"/>
    <xf numFmtId="3" fontId="43" fillId="20" borderId="5" xfId="0" applyNumberFormat="1" applyFont="1" applyFill="1" applyBorder="1"/>
    <xf numFmtId="3" fontId="41" fillId="20" borderId="5" xfId="0" applyNumberFormat="1" applyFont="1" applyFill="1" applyBorder="1"/>
    <xf numFmtId="0" fontId="0" fillId="0" borderId="33" xfId="0" applyBorder="1"/>
    <xf numFmtId="0" fontId="41" fillId="14" borderId="12" xfId="0" applyFont="1" applyFill="1" applyBorder="1"/>
    <xf numFmtId="0" fontId="41" fillId="14" borderId="33" xfId="0" applyFont="1" applyFill="1" applyBorder="1"/>
    <xf numFmtId="0" fontId="43" fillId="14" borderId="12" xfId="0" applyFont="1" applyFill="1" applyBorder="1"/>
    <xf numFmtId="0" fontId="41" fillId="14" borderId="13" xfId="0" applyFont="1" applyFill="1" applyBorder="1"/>
    <xf numFmtId="165" fontId="26" fillId="22" borderId="19" xfId="0" applyNumberFormat="1" applyFont="1" applyFill="1" applyBorder="1" applyAlignment="1">
      <alignment vertical="top" wrapText="1"/>
    </xf>
    <xf numFmtId="165" fontId="25" fillId="22"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5" fontId="0" fillId="6" borderId="3" xfId="0" applyNumberFormat="1" applyFont="1" applyFill="1" applyBorder="1" applyAlignment="1">
      <alignment horizontal="right" vertical="center" wrapText="1"/>
    </xf>
    <xf numFmtId="167" fontId="43" fillId="20"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8"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65" fontId="0" fillId="0" borderId="19" xfId="0" applyNumberFormat="1" applyBorder="1" applyAlignment="1">
      <alignment horizontal="left" vertical="center"/>
    </xf>
    <xf numFmtId="14" fontId="1" fillId="0" borderId="19" xfId="0" applyNumberFormat="1" applyFont="1" applyBorder="1" applyAlignment="1">
      <alignment horizontal="left" vertical="center" wrapText="1"/>
    </xf>
    <xf numFmtId="0" fontId="46" fillId="15" borderId="35" xfId="0" applyFont="1" applyFill="1" applyBorder="1" applyAlignment="1">
      <alignment wrapText="1"/>
    </xf>
    <xf numFmtId="165" fontId="46" fillId="15" borderId="16" xfId="0" applyNumberFormat="1" applyFont="1" applyFill="1" applyBorder="1"/>
    <xf numFmtId="165" fontId="47" fillId="8" borderId="3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9"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vertical="center"/>
    </xf>
    <xf numFmtId="0" fontId="63" fillId="0" borderId="12" xfId="0" applyFont="1" applyBorder="1" applyAlignment="1">
      <alignment vertical="center"/>
    </xf>
    <xf numFmtId="0" fontId="63" fillId="0" borderId="13" xfId="0" applyFont="1" applyBorder="1" applyAlignment="1">
      <alignment vertical="center"/>
    </xf>
    <xf numFmtId="0" fontId="62" fillId="0" borderId="0" xfId="0" applyFont="1" applyAlignment="1">
      <alignment horizontal="center" vertical="center"/>
    </xf>
    <xf numFmtId="49" fontId="62" fillId="0" borderId="0" xfId="0" applyNumberFormat="1" applyFont="1" applyAlignment="1">
      <alignment vertical="center"/>
    </xf>
    <xf numFmtId="0" fontId="60" fillId="11" borderId="23" xfId="0" applyFont="1" applyFill="1" applyBorder="1" applyAlignment="1">
      <alignment vertical="center"/>
    </xf>
    <xf numFmtId="0" fontId="60" fillId="11" borderId="19" xfId="0" applyFont="1" applyFill="1" applyBorder="1" applyAlignment="1">
      <alignment vertical="center"/>
    </xf>
    <xf numFmtId="0" fontId="60" fillId="11" borderId="14" xfId="0" applyFont="1" applyFill="1" applyBorder="1" applyAlignment="1">
      <alignment vertical="center"/>
    </xf>
    <xf numFmtId="0" fontId="62" fillId="11" borderId="23" xfId="0" applyFont="1" applyFill="1" applyBorder="1" applyAlignment="1">
      <alignment horizontal="center" vertical="center"/>
    </xf>
    <xf numFmtId="0" fontId="62" fillId="11" borderId="19" xfId="0" applyFont="1" applyFill="1" applyBorder="1" applyAlignment="1">
      <alignment horizontal="center" vertical="center"/>
    </xf>
    <xf numFmtId="0" fontId="62" fillId="11" borderId="14" xfId="0" applyFont="1" applyFill="1" applyBorder="1" applyAlignment="1">
      <alignment horizontal="center" vertical="center"/>
    </xf>
    <xf numFmtId="0" fontId="63" fillId="0" borderId="0" xfId="0" applyFont="1" applyAlignment="1">
      <alignment horizontal="center" vertical="center"/>
    </xf>
    <xf numFmtId="3" fontId="64" fillId="0" borderId="0" xfId="0" applyNumberFormat="1" applyFont="1" applyAlignment="1">
      <alignment vertical="center"/>
    </xf>
    <xf numFmtId="0" fontId="61" fillId="0" borderId="0" xfId="0" applyFont="1"/>
    <xf numFmtId="3" fontId="61" fillId="0" borderId="0" xfId="0" applyNumberFormat="1" applyFont="1"/>
    <xf numFmtId="0" fontId="60" fillId="0" borderId="0" xfId="0" applyFont="1"/>
    <xf numFmtId="165" fontId="0" fillId="6" borderId="19" xfId="0" applyNumberFormat="1" applyFont="1" applyFill="1" applyBorder="1" applyAlignment="1">
      <alignment horizontal="left" vertical="center"/>
    </xf>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0" fontId="1" fillId="0" borderId="19" xfId="0" applyFont="1" applyFill="1" applyBorder="1" applyAlignment="1">
      <alignment horizontal="center" vertical="center" wrapText="1"/>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0" fontId="17" fillId="0" borderId="19" xfId="0" applyFont="1" applyBorder="1" applyAlignment="1">
      <alignment horizontal="center"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1" fillId="6" borderId="19" xfId="0" applyNumberFormat="1" applyFont="1" applyFill="1" applyBorder="1" applyAlignment="1">
      <alignment horizontal="left" vertical="center"/>
    </xf>
    <xf numFmtId="0" fontId="61" fillId="6" borderId="19" xfId="0" applyFont="1" applyFill="1" applyBorder="1" applyAlignment="1">
      <alignment horizontal="center" vertical="center" wrapText="1"/>
    </xf>
    <xf numFmtId="0" fontId="63" fillId="6" borderId="19" xfId="0" applyFont="1" applyFill="1" applyBorder="1" applyAlignment="1">
      <alignment vertical="center"/>
    </xf>
    <xf numFmtId="3" fontId="64" fillId="6" borderId="19" xfId="0" applyNumberFormat="1" applyFont="1" applyFill="1" applyBorder="1" applyAlignment="1">
      <alignment vertical="center"/>
    </xf>
    <xf numFmtId="0" fontId="14" fillId="6" borderId="19" xfId="0" applyFont="1" applyFill="1" applyBorder="1"/>
    <xf numFmtId="0" fontId="64" fillId="6" borderId="19" xfId="0" applyFont="1" applyFill="1" applyBorder="1" applyAlignment="1">
      <alignment horizontal="center" vertical="center"/>
    </xf>
    <xf numFmtId="14" fontId="62" fillId="6" borderId="19" xfId="0" applyNumberFormat="1" applyFont="1" applyFill="1" applyBorder="1" applyAlignment="1">
      <alignment horizontal="left" vertical="center"/>
    </xf>
    <xf numFmtId="0" fontId="62" fillId="6" borderId="19" xfId="0" applyFont="1" applyFill="1" applyBorder="1" applyAlignment="1">
      <alignment vertical="center"/>
    </xf>
    <xf numFmtId="3" fontId="62" fillId="6" borderId="19" xfId="0" applyNumberFormat="1" applyFont="1" applyFill="1" applyBorder="1" applyAlignment="1">
      <alignment vertical="center"/>
    </xf>
    <xf numFmtId="3" fontId="61" fillId="6" borderId="19" xfId="0" applyNumberFormat="1" applyFont="1" applyFill="1" applyBorder="1" applyAlignment="1">
      <alignment vertical="center"/>
    </xf>
    <xf numFmtId="0" fontId="61" fillId="6" borderId="19" xfId="0" applyFont="1" applyFill="1" applyBorder="1" applyAlignment="1">
      <alignment vertical="center"/>
    </xf>
    <xf numFmtId="3" fontId="60" fillId="6" borderId="19" xfId="0" applyNumberFormat="1" applyFont="1" applyFill="1" applyBorder="1" applyAlignment="1">
      <alignment vertical="center"/>
    </xf>
    <xf numFmtId="3" fontId="63" fillId="6" borderId="19" xfId="0" applyNumberFormat="1" applyFont="1" applyFill="1" applyBorder="1" applyAlignment="1">
      <alignment vertical="center"/>
    </xf>
    <xf numFmtId="0" fontId="63" fillId="6" borderId="19" xfId="0" applyFont="1" applyFill="1" applyBorder="1"/>
    <xf numFmtId="0" fontId="65" fillId="6" borderId="19" xfId="0" applyFont="1" applyFill="1" applyBorder="1" applyAlignment="1">
      <alignment vertical="center"/>
    </xf>
    <xf numFmtId="14" fontId="62" fillId="6" borderId="19" xfId="0" applyNumberFormat="1" applyFont="1" applyFill="1" applyBorder="1" applyAlignment="1">
      <alignment horizontal="center" vertical="center"/>
    </xf>
    <xf numFmtId="3" fontId="67" fillId="6" borderId="19" xfId="0" applyNumberFormat="1" applyFont="1" applyFill="1" applyBorder="1" applyAlignment="1">
      <alignment vertical="center"/>
    </xf>
    <xf numFmtId="0" fontId="66" fillId="6" borderId="19" xfId="0" applyFont="1" applyFill="1" applyBorder="1" applyAlignment="1">
      <alignment vertical="center"/>
    </xf>
    <xf numFmtId="14" fontId="66" fillId="6" borderId="19" xfId="0" applyNumberFormat="1" applyFont="1" applyFill="1" applyBorder="1" applyAlignment="1">
      <alignment horizontal="center" vertical="center"/>
    </xf>
    <xf numFmtId="0" fontId="24" fillId="6" borderId="19" xfId="0" applyFont="1" applyFill="1" applyBorder="1"/>
    <xf numFmtId="0" fontId="61" fillId="6" borderId="19" xfId="0" applyFont="1" applyFill="1" applyBorder="1"/>
    <xf numFmtId="0" fontId="60" fillId="6" borderId="19" xfId="0" applyFont="1" applyFill="1" applyBorder="1" applyAlignment="1">
      <alignment horizontal="center"/>
    </xf>
    <xf numFmtId="3" fontId="60" fillId="6" borderId="19" xfId="0" applyNumberFormat="1" applyFont="1" applyFill="1" applyBorder="1"/>
    <xf numFmtId="3" fontId="61" fillId="6" borderId="19" xfId="0" applyNumberFormat="1" applyFont="1" applyFill="1" applyBorder="1"/>
    <xf numFmtId="14" fontId="61" fillId="6" borderId="19" xfId="0" applyNumberFormat="1" applyFont="1" applyFill="1" applyBorder="1"/>
    <xf numFmtId="14" fontId="14" fillId="0" borderId="19" xfId="0" applyNumberFormat="1" applyFont="1" applyBorder="1" applyAlignment="1">
      <alignment horizontal="center" vertical="center"/>
    </xf>
    <xf numFmtId="0" fontId="14" fillId="0" borderId="37" xfId="0" applyFont="1" applyBorder="1" applyAlignment="1">
      <alignment vertical="center"/>
    </xf>
    <xf numFmtId="0" fontId="14" fillId="0" borderId="5" xfId="0" applyFont="1" applyBorder="1" applyAlignment="1">
      <alignment vertical="center"/>
    </xf>
    <xf numFmtId="165" fontId="14" fillId="0" borderId="5" xfId="0" applyNumberFormat="1" applyFont="1" applyBorder="1" applyAlignment="1">
      <alignment vertical="center"/>
    </xf>
    <xf numFmtId="165" fontId="16" fillId="0" borderId="31" xfId="0" applyNumberFormat="1" applyFont="1" applyBorder="1" applyAlignment="1">
      <alignment vertical="center"/>
    </xf>
    <xf numFmtId="3" fontId="15" fillId="7" borderId="14" xfId="0" applyNumberFormat="1" applyFont="1" applyFill="1" applyBorder="1" applyAlignment="1">
      <alignment vertical="center"/>
    </xf>
    <xf numFmtId="165" fontId="0" fillId="6" borderId="19" xfId="0" applyNumberFormat="1" applyFont="1" applyFill="1" applyBorder="1" applyAlignment="1">
      <alignment horizontal="right" vertical="center"/>
    </xf>
    <xf numFmtId="165" fontId="41" fillId="13" borderId="19" xfId="40" applyNumberFormat="1" applyFont="1" applyFill="1" applyBorder="1" applyAlignment="1">
      <alignment horizontal="left" wrapText="1"/>
    </xf>
    <xf numFmtId="3" fontId="41" fillId="13" borderId="19" xfId="0" applyNumberFormat="1" applyFont="1" applyFill="1" applyBorder="1" applyAlignment="1">
      <alignment horizontal="left"/>
    </xf>
    <xf numFmtId="4" fontId="41" fillId="13" borderId="19" xfId="0" applyNumberFormat="1" applyFont="1" applyFill="1" applyBorder="1" applyAlignment="1">
      <alignment horizontal="left" wrapText="1"/>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2" fillId="0" borderId="0" xfId="0" applyFont="1" applyAlignment="1">
      <alignment horizontal="center" vertical="center"/>
    </xf>
    <xf numFmtId="0" fontId="30" fillId="0" borderId="3" xfId="0" applyFont="1" applyBorder="1"/>
    <xf numFmtId="165" fontId="53" fillId="6" borderId="16" xfId="0" applyNumberFormat="1" applyFont="1" applyFill="1" applyBorder="1"/>
    <xf numFmtId="165" fontId="26" fillId="7" borderId="19" xfId="0" applyNumberFormat="1" applyFont="1" applyFill="1" applyBorder="1"/>
    <xf numFmtId="14" fontId="4" fillId="6" borderId="19" xfId="1" applyNumberFormat="1" applyFont="1" applyFill="1" applyBorder="1" applyAlignment="1">
      <alignment horizontal="left" wrapText="1"/>
    </xf>
    <xf numFmtId="164" fontId="43" fillId="13" borderId="19" xfId="2" applyFont="1" applyFill="1" applyBorder="1" applyAlignment="1">
      <alignment horizontal="right" wrapText="1"/>
    </xf>
    <xf numFmtId="164" fontId="14" fillId="0" borderId="14" xfId="2" applyFont="1" applyBorder="1" applyAlignment="1">
      <alignment horizontal="right" wrapText="1"/>
    </xf>
    <xf numFmtId="3" fontId="15" fillId="7" borderId="14" xfId="0" applyNumberFormat="1" applyFont="1" applyFill="1" applyBorder="1" applyAlignment="1">
      <alignment horizontal="right" vertical="center" wrapText="1"/>
    </xf>
    <xf numFmtId="3" fontId="16" fillId="0" borderId="26" xfId="0" applyNumberFormat="1" applyFont="1" applyBorder="1" applyAlignment="1">
      <alignment horizontal="right" vertical="center" wrapText="1"/>
    </xf>
    <xf numFmtId="0" fontId="16" fillId="0" borderId="0" xfId="0" applyFont="1" applyAlignment="1">
      <alignment horizontal="right" vertical="center" wrapText="1"/>
    </xf>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165" fontId="4" fillId="6" borderId="3" xfId="2" applyNumberFormat="1" applyFont="1" applyFill="1" applyBorder="1" applyAlignment="1">
      <alignment horizontal="right" vertical="center" wrapText="1"/>
    </xf>
    <xf numFmtId="0" fontId="0" fillId="0" borderId="6" xfId="0" applyFont="1" applyBorder="1" applyAlignment="1">
      <alignment horizontal="left" vertical="center" wrapText="1"/>
    </xf>
    <xf numFmtId="165" fontId="0" fillId="0" borderId="19" xfId="0" applyNumberFormat="1" applyFont="1" applyBorder="1" applyAlignment="1">
      <alignment horizontal="left" vertical="center" wrapText="1"/>
    </xf>
    <xf numFmtId="14" fontId="0" fillId="0" borderId="9" xfId="0" applyNumberFormat="1" applyFont="1" applyBorder="1" applyAlignment="1">
      <alignment horizontal="left" vertical="center" wrapText="1"/>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0" fillId="0" borderId="19" xfId="0" applyNumberFormat="1" applyFon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8" fillId="6" borderId="19" xfId="0" applyFont="1" applyFill="1" applyBorder="1" applyAlignment="1">
      <alignment horizontal="left" vertical="center"/>
    </xf>
    <xf numFmtId="0" fontId="68"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14" fontId="41" fillId="13" borderId="19" xfId="1" applyNumberFormat="1" applyFont="1" applyFill="1" applyBorder="1" applyAlignment="1">
      <alignment horizontal="left" vertical="center" wrapText="1"/>
    </xf>
    <xf numFmtId="165" fontId="41" fillId="13"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wrapText="1"/>
    </xf>
    <xf numFmtId="164" fontId="43" fillId="13" borderId="16" xfId="2" applyFont="1" applyFill="1" applyBorder="1" applyAlignment="1">
      <alignment horizontal="righ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8"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3" fontId="0" fillId="6" borderId="16" xfId="1" applyNumberFormat="1" applyFont="1" applyFill="1" applyBorder="1" applyAlignment="1">
      <alignment horizontal="left" wrapText="1"/>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3" fontId="4" fillId="6" borderId="19" xfId="1" pivotButton="1" applyNumberFormat="1" applyFont="1" applyFill="1" applyBorder="1" applyAlignment="1">
      <alignment horizontal="left" wrapText="1"/>
    </xf>
    <xf numFmtId="0" fontId="0" fillId="6" borderId="19" xfId="0" pivotButton="1" applyFont="1" applyFill="1" applyBorder="1" applyAlignment="1">
      <alignment horizontal="left" vertical="center" wrapText="1"/>
    </xf>
    <xf numFmtId="0" fontId="14" fillId="0" borderId="0" xfId="0" applyFont="1" applyBorder="1"/>
    <xf numFmtId="0" fontId="61" fillId="0" borderId="0" xfId="0" applyFont="1" applyBorder="1"/>
    <xf numFmtId="3" fontId="61" fillId="0" borderId="0" xfId="0" applyNumberFormat="1" applyFont="1" applyBorder="1"/>
    <xf numFmtId="0" fontId="60"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5" fillId="18" borderId="0" xfId="0" applyFont="1" applyFill="1" applyAlignment="1">
      <alignment vertical="center"/>
    </xf>
    <xf numFmtId="0" fontId="0" fillId="18" borderId="0" xfId="0" applyFill="1" applyAlignment="1">
      <alignment vertical="center"/>
    </xf>
    <xf numFmtId="4" fontId="20" fillId="0" borderId="0" xfId="0" applyNumberFormat="1" applyFont="1" applyAlignment="1">
      <alignment horizontal="center" vertical="center"/>
    </xf>
    <xf numFmtId="164" fontId="14" fillId="0" borderId="14" xfId="2" applyFont="1" applyBorder="1" applyAlignment="1">
      <alignment horizontal="right" vertical="center" wrapText="1"/>
    </xf>
    <xf numFmtId="3" fontId="43"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43" fillId="13" borderId="11" xfId="1" applyNumberFormat="1" applyFont="1" applyFill="1" applyBorder="1" applyAlignment="1">
      <alignment horizontal="left"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3" fontId="1" fillId="0" borderId="19" xfId="0" applyNumberFormat="1" applyFont="1" applyBorder="1" applyAlignment="1">
      <alignment horizontal="left" vertical="center"/>
    </xf>
    <xf numFmtId="164" fontId="0" fillId="6" borderId="16" xfId="2" applyFont="1" applyFill="1" applyBorder="1" applyAlignment="1">
      <alignment horizontal="right" vertical="center" wrapText="1"/>
    </xf>
    <xf numFmtId="0" fontId="0" fillId="6" borderId="13" xfId="0" pivotButton="1" applyFont="1" applyFill="1" applyBorder="1" applyAlignment="1">
      <alignment horizontal="left" vertical="center"/>
    </xf>
    <xf numFmtId="164" fontId="4" fillId="6" borderId="3" xfId="2" pivotButton="1" applyFont="1" applyFill="1" applyBorder="1" applyAlignment="1">
      <alignment horizontal="right" wrapText="1"/>
    </xf>
    <xf numFmtId="164" fontId="4" fillId="6" borderId="5" xfId="2" pivotButton="1" applyFont="1" applyFill="1" applyBorder="1" applyAlignment="1">
      <alignment horizontal="right" wrapText="1"/>
    </xf>
    <xf numFmtId="0" fontId="0" fillId="6" borderId="2" xfId="0" pivotButton="1" applyFont="1" applyFill="1" applyBorder="1" applyAlignment="1">
      <alignment horizontal="left" vertical="center"/>
    </xf>
    <xf numFmtId="164" fontId="41" fillId="6" borderId="18" xfId="2" applyFont="1" applyFill="1" applyBorder="1" applyAlignment="1">
      <alignment horizontal="right" wrapText="1"/>
    </xf>
    <xf numFmtId="164" fontId="41" fillId="6" borderId="27" xfId="2" applyFont="1" applyFill="1" applyBorder="1" applyAlignment="1">
      <alignment horizontal="right"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165" fontId="41" fillId="0" borderId="18" xfId="0" applyNumberFormat="1" applyFont="1" applyBorder="1" applyAlignment="1">
      <alignment horizontal="right" vertical="center" wrapText="1"/>
    </xf>
    <xf numFmtId="165" fontId="41" fillId="0" borderId="15" xfId="0" applyNumberFormat="1" applyFont="1" applyBorder="1" applyAlignment="1">
      <alignment horizontal="right" vertical="center" wrapText="1"/>
    </xf>
    <xf numFmtId="164" fontId="41" fillId="0" borderId="27" xfId="2" applyFont="1" applyFill="1" applyBorder="1" applyAlignment="1">
      <alignment horizontal="right" vertical="center" wrapText="1"/>
    </xf>
    <xf numFmtId="0" fontId="0" fillId="6" borderId="9" xfId="0" pivotButton="1" applyFont="1" applyFill="1" applyBorder="1" applyAlignment="1">
      <alignment horizontal="left" vertical="center"/>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3"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165" fontId="41" fillId="13" borderId="19" xfId="2" applyNumberFormat="1" applyFont="1" applyFill="1" applyBorder="1" applyAlignment="1">
      <alignment horizontal="right" vertical="center" wrapText="1"/>
    </xf>
    <xf numFmtId="0" fontId="0" fillId="6" borderId="2" xfId="0" applyFont="1" applyFill="1" applyBorder="1" applyAlignment="1">
      <alignment horizontal="left" vertical="center"/>
    </xf>
    <xf numFmtId="3" fontId="41" fillId="13" borderId="19" xfId="0" applyNumberFormat="1" applyFont="1" applyFill="1" applyBorder="1" applyAlignment="1">
      <alignment horizontal="left" vertical="center" wrapText="1"/>
    </xf>
    <xf numFmtId="4" fontId="41" fillId="13" borderId="19" xfId="0" applyNumberFormat="1" applyFont="1" applyFill="1" applyBorder="1" applyAlignment="1">
      <alignment horizontal="left" vertical="center" wrapText="1"/>
    </xf>
    <xf numFmtId="165" fontId="41" fillId="13" borderId="19" xfId="0" applyNumberFormat="1" applyFont="1" applyFill="1" applyBorder="1" applyAlignment="1">
      <alignment horizontal="right" vertical="center" wrapText="1"/>
    </xf>
    <xf numFmtId="165" fontId="1" fillId="0" borderId="9" xfId="0" applyNumberFormat="1" applyFont="1" applyBorder="1" applyAlignment="1">
      <alignment horizontal="left" vertical="center"/>
    </xf>
    <xf numFmtId="165" fontId="41" fillId="6" borderId="18" xfId="0" applyNumberFormat="1" applyFont="1" applyFill="1" applyBorder="1" applyAlignment="1">
      <alignment horizontal="right" vertical="center" wrapText="1"/>
    </xf>
    <xf numFmtId="164" fontId="0" fillId="0" borderId="0" xfId="2" applyFont="1" applyAlignment="1">
      <alignment horizontal="right" wrapText="1"/>
    </xf>
    <xf numFmtId="164" fontId="41" fillId="0" borderId="0" xfId="0" applyNumberFormat="1" applyFont="1"/>
    <xf numFmtId="165" fontId="4" fillId="6" borderId="19" xfId="1" applyNumberFormat="1" applyFont="1" applyFill="1" applyBorder="1" applyAlignment="1">
      <alignment horizontal="left" vertical="center" wrapText="1"/>
    </xf>
    <xf numFmtId="14" fontId="61" fillId="0" borderId="23" xfId="0" applyNumberFormat="1" applyFont="1" applyBorder="1" applyAlignment="1">
      <alignment horizontal="center" vertical="center"/>
    </xf>
    <xf numFmtId="0" fontId="61" fillId="0" borderId="19" xfId="0" applyFont="1" applyBorder="1" applyAlignment="1">
      <alignment vertical="center"/>
    </xf>
    <xf numFmtId="165" fontId="61" fillId="0" borderId="19" xfId="0" applyNumberFormat="1" applyFont="1" applyBorder="1" applyAlignment="1">
      <alignment vertical="center"/>
    </xf>
    <xf numFmtId="165" fontId="61" fillId="0" borderId="14" xfId="0" applyNumberFormat="1" applyFont="1" applyBorder="1" applyAlignment="1">
      <alignment vertical="center"/>
    </xf>
    <xf numFmtId="14" fontId="60" fillId="0" borderId="18" xfId="0" applyNumberFormat="1" applyFont="1" applyBorder="1" applyAlignment="1">
      <alignment horizontal="center" vertical="center"/>
    </xf>
    <xf numFmtId="0" fontId="61" fillId="0" borderId="15" xfId="0" applyFont="1" applyBorder="1" applyAlignment="1">
      <alignment vertical="center"/>
    </xf>
    <xf numFmtId="0" fontId="67" fillId="0" borderId="15" xfId="0" applyFont="1" applyBorder="1" applyAlignment="1">
      <alignment vertical="center"/>
    </xf>
    <xf numFmtId="40" fontId="60" fillId="0" borderId="30" xfId="0" applyNumberFormat="1" applyFont="1" applyBorder="1" applyAlignment="1">
      <alignment vertical="center"/>
    </xf>
    <xf numFmtId="165" fontId="60" fillId="0" borderId="27" xfId="0" applyNumberFormat="1" applyFont="1" applyBorder="1" applyAlignment="1">
      <alignment vertical="center"/>
    </xf>
    <xf numFmtId="0" fontId="61" fillId="0" borderId="28" xfId="0" applyFont="1" applyBorder="1" applyAlignment="1">
      <alignment vertical="center"/>
    </xf>
    <xf numFmtId="165" fontId="0" fillId="6" borderId="6" xfId="1" applyNumberFormat="1" applyFont="1" applyFill="1" applyBorder="1" applyAlignment="1">
      <alignment horizontal="left" vertical="center" wrapText="1"/>
    </xf>
    <xf numFmtId="0" fontId="0" fillId="6" borderId="13" xfId="0" applyFont="1" applyFill="1" applyBorder="1" applyAlignment="1">
      <alignment horizontal="left" vertical="center" wrapText="1"/>
    </xf>
    <xf numFmtId="164" fontId="41" fillId="6" borderId="15" xfId="2" applyFont="1" applyFill="1" applyBorder="1" applyAlignment="1">
      <alignment horizontal="right" wrapText="1"/>
    </xf>
    <xf numFmtId="164" fontId="41" fillId="0" borderId="0" xfId="2" applyFont="1" applyAlignment="1">
      <alignment horizontal="right" wrapText="1"/>
    </xf>
    <xf numFmtId="14" fontId="14" fillId="0" borderId="9" xfId="0" applyNumberFormat="1" applyFont="1" applyBorder="1" applyAlignment="1">
      <alignment horizontal="left" vertical="center"/>
    </xf>
    <xf numFmtId="164" fontId="43" fillId="13" borderId="19" xfId="2" applyFont="1" applyFill="1" applyBorder="1" applyAlignment="1">
      <alignment horizontal="right" vertical="center" wrapText="1"/>
    </xf>
    <xf numFmtId="165" fontId="0" fillId="6" borderId="19" xfId="1" applyNumberFormat="1" applyFont="1" applyFill="1" applyBorder="1" applyAlignment="1">
      <alignment horizontal="left" wrapText="1"/>
    </xf>
    <xf numFmtId="165" fontId="1" fillId="6" borderId="19" xfId="0" applyNumberFormat="1" applyFont="1" applyFill="1" applyBorder="1" applyAlignment="1">
      <alignment horizontal="right" wrapText="1"/>
    </xf>
    <xf numFmtId="3" fontId="0" fillId="6" borderId="11" xfId="1" applyNumberFormat="1" applyFont="1" applyFill="1" applyBorder="1" applyAlignment="1">
      <alignment horizontal="left" vertical="center" wrapText="1"/>
    </xf>
    <xf numFmtId="3" fontId="41" fillId="6" borderId="19" xfId="1" applyNumberFormat="1" applyFont="1" applyFill="1" applyBorder="1" applyAlignment="1">
      <alignment horizontal="left" vertical="center" wrapText="1"/>
    </xf>
    <xf numFmtId="3" fontId="0" fillId="6" borderId="11" xfId="1" applyNumberFormat="1" applyFont="1" applyFill="1" applyBorder="1" applyAlignment="1">
      <alignment horizontal="left" wrapText="1"/>
    </xf>
    <xf numFmtId="164" fontId="0" fillId="0" borderId="0" xfId="0" applyNumberFormat="1"/>
    <xf numFmtId="165" fontId="0" fillId="6" borderId="9" xfId="40" applyNumberFormat="1" applyFont="1" applyFill="1" applyBorder="1" applyAlignment="1">
      <alignment horizontal="left" vertical="center" wrapText="1"/>
    </xf>
    <xf numFmtId="165" fontId="41" fillId="6" borderId="41" xfId="2" applyNumberFormat="1" applyFont="1" applyFill="1" applyBorder="1" applyAlignment="1">
      <alignment horizontal="right" vertical="center" wrapText="1"/>
    </xf>
    <xf numFmtId="168" fontId="41" fillId="6" borderId="27" xfId="0" applyNumberFormat="1" applyFont="1" applyFill="1" applyBorder="1" applyAlignment="1">
      <alignment horizontal="right" vertical="center" wrapText="1"/>
    </xf>
    <xf numFmtId="165" fontId="41" fillId="13" borderId="9" xfId="40" applyNumberFormat="1" applyFont="1" applyFill="1" applyBorder="1" applyAlignment="1">
      <alignment horizontal="left" vertical="center" wrapText="1"/>
    </xf>
    <xf numFmtId="0" fontId="0" fillId="6" borderId="13" xfId="0" applyFont="1" applyFill="1" applyBorder="1" applyAlignment="1">
      <alignment horizontal="left" vertical="center"/>
    </xf>
    <xf numFmtId="4" fontId="4" fillId="6" borderId="16" xfId="1" applyNumberFormat="1" applyFont="1" applyFill="1" applyBorder="1" applyAlignment="1">
      <alignment horizontal="right" wrapText="1"/>
    </xf>
    <xf numFmtId="165" fontId="4" fillId="6" borderId="16" xfId="2" applyNumberFormat="1" applyFont="1" applyFill="1" applyBorder="1" applyAlignment="1">
      <alignment horizontal="right" wrapText="1"/>
    </xf>
    <xf numFmtId="165" fontId="0" fillId="6" borderId="19" xfId="40" applyNumberFormat="1" applyFont="1" applyFill="1" applyBorder="1" applyAlignment="1">
      <alignment horizontal="left" vertical="center" wrapText="1"/>
    </xf>
    <xf numFmtId="0" fontId="62" fillId="0" borderId="0" xfId="0" applyFont="1" applyAlignment="1">
      <alignment horizontal="left" vertical="center"/>
    </xf>
    <xf numFmtId="0" fontId="15" fillId="0" borderId="0" xfId="0" applyFont="1" applyAlignment="1">
      <alignment horizontal="left" vertical="center"/>
    </xf>
    <xf numFmtId="165" fontId="0" fillId="8" borderId="19" xfId="0" applyNumberFormat="1" applyFont="1" applyFill="1" applyBorder="1" applyAlignment="1">
      <alignment horizontal="right" vertical="center" wrapText="1"/>
    </xf>
    <xf numFmtId="164" fontId="19" fillId="8" borderId="19" xfId="2" applyFont="1" applyFill="1" applyBorder="1" applyAlignment="1">
      <alignment horizontal="right" wrapText="1"/>
    </xf>
    <xf numFmtId="14" fontId="13" fillId="3" borderId="4" xfId="0" applyNumberFormat="1" applyFont="1" applyFill="1" applyBorder="1" applyAlignment="1">
      <alignment horizontal="center" vertical="top" wrapText="1"/>
    </xf>
    <xf numFmtId="14" fontId="45"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6" fillId="14" borderId="21" xfId="0" applyNumberFormat="1" applyFont="1" applyFill="1" applyBorder="1" applyAlignment="1">
      <alignment horizontal="center"/>
    </xf>
    <xf numFmtId="0" fontId="62" fillId="11" borderId="20" xfId="0" applyFont="1" applyFill="1" applyBorder="1" applyAlignment="1">
      <alignment horizontal="center" vertical="center"/>
    </xf>
    <xf numFmtId="0" fontId="62" fillId="11" borderId="21" xfId="0" applyFont="1" applyFill="1" applyBorder="1" applyAlignment="1">
      <alignment horizontal="center" vertical="center"/>
    </xf>
    <xf numFmtId="0" fontId="62" fillId="11" borderId="22" xfId="0" applyFont="1" applyFill="1" applyBorder="1" applyAlignment="1">
      <alignment horizontal="center" vertical="center"/>
    </xf>
    <xf numFmtId="0" fontId="62" fillId="0" borderId="0" xfId="0" applyFont="1" applyAlignment="1">
      <alignment horizontal="center" vertical="center"/>
    </xf>
    <xf numFmtId="0" fontId="21" fillId="0" borderId="0" xfId="0" applyFont="1" applyAlignment="1">
      <alignment horizontal="center" vertic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49" fontId="64" fillId="0" borderId="0" xfId="0" applyNumberFormat="1" applyFont="1" applyAlignment="1">
      <alignment horizontal="left" vertical="center"/>
    </xf>
    <xf numFmtId="49" fontId="64" fillId="0" borderId="7" xfId="0" applyNumberFormat="1" applyFont="1" applyBorder="1" applyAlignment="1">
      <alignment horizontal="left" vertical="center"/>
    </xf>
    <xf numFmtId="0" fontId="64" fillId="0" borderId="4"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4" xfId="0" applyFont="1" applyBorder="1" applyAlignment="1">
      <alignment horizontal="left" vertical="center" wrapText="1"/>
    </xf>
    <xf numFmtId="0" fontId="64" fillId="0" borderId="2" xfId="0" applyFont="1" applyBorder="1" applyAlignment="1">
      <alignment horizontal="left" vertical="center" wrapText="1"/>
    </xf>
    <xf numFmtId="0" fontId="15" fillId="0" borderId="0" xfId="0" applyFont="1" applyAlignment="1">
      <alignment horizontal="center" vertical="center"/>
    </xf>
    <xf numFmtId="0" fontId="15" fillId="11" borderId="20" xfId="0" applyFont="1" applyFill="1" applyBorder="1" applyAlignment="1">
      <alignment horizontal="center" vertical="center"/>
    </xf>
    <xf numFmtId="0" fontId="15" fillId="11" borderId="21" xfId="0" applyFont="1" applyFill="1" applyBorder="1" applyAlignment="1">
      <alignment horizontal="center" vertical="center"/>
    </xf>
    <xf numFmtId="0" fontId="15" fillId="11" borderId="22"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65" fontId="17" fillId="0" borderId="10" xfId="0" applyNumberFormat="1" applyFont="1" applyBorder="1" applyAlignment="1">
      <alignment horizontal="left" vertical="center"/>
    </xf>
    <xf numFmtId="165" fontId="17" fillId="0" borderId="11" xfId="0" applyNumberFormat="1" applyFont="1" applyBorder="1" applyAlignment="1">
      <alignment horizontal="left" vertical="center"/>
    </xf>
    <xf numFmtId="165" fontId="17" fillId="0" borderId="0" xfId="0" applyNumberFormat="1" applyFont="1" applyAlignment="1">
      <alignment horizontal="left" vertical="center"/>
    </xf>
    <xf numFmtId="165" fontId="17" fillId="0" borderId="7" xfId="0" applyNumberFormat="1" applyFont="1" applyBorder="1" applyAlignment="1">
      <alignment horizontal="left" vertical="center"/>
    </xf>
    <xf numFmtId="165" fontId="17" fillId="0" borderId="4"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0" fontId="55" fillId="18" borderId="0" xfId="0" applyFont="1" applyFill="1" applyAlignment="1">
      <alignment horizontal="center"/>
    </xf>
    <xf numFmtId="0" fontId="43" fillId="19" borderId="10" xfId="0" applyFont="1" applyFill="1" applyBorder="1" applyAlignment="1">
      <alignment horizontal="center"/>
    </xf>
    <xf numFmtId="0" fontId="43" fillId="19"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0">
    <dxf>
      <alignment horizontal="right" readingOrder="0"/>
    </dxf>
    <dxf>
      <alignment wrapText="1" readingOrder="0"/>
    </dxf>
    <dxf>
      <numFmt numFmtId="164" formatCode="_-* #,##0.00\ _€_-;\-* #,##0.00\ _€_-;_-* &quot;-&quot;??\ _€_-;_-@_-"/>
    </dxf>
    <dxf>
      <alignment horizontal="right" readingOrder="0"/>
    </dxf>
    <dxf>
      <alignment wrapText="1" readingOrder="0"/>
    </dxf>
    <dxf>
      <numFmt numFmtId="164" formatCode="_-* #,##0.00\ _€_-;\-* #,##0.00\ _€_-;_-* &quot;-&quot;??\ _€_-;_-@_-"/>
    </dxf>
    <dxf>
      <alignment wrapText="1" readingOrder="0"/>
    </dxf>
    <dxf>
      <alignment horizontal="right" readingOrder="0"/>
    </dxf>
    <dxf>
      <numFmt numFmtId="164" formatCode="_-* #,##0.00\ _€_-;\-* #,##0.00\ _€_-;_-* &quot;-&quot;??\ _€_-;_-@_-"/>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27</xdr:row>
      <xdr:rowOff>0</xdr:rowOff>
    </xdr:from>
    <xdr:to>
      <xdr:col>7</xdr:col>
      <xdr:colOff>190500</xdr:colOff>
      <xdr:row>28</xdr:row>
      <xdr:rowOff>69215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50165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27</xdr:row>
      <xdr:rowOff>0</xdr:rowOff>
    </xdr:from>
    <xdr:to>
      <xdr:col>7</xdr:col>
      <xdr:colOff>190500</xdr:colOff>
      <xdr:row>28</xdr:row>
      <xdr:rowOff>66675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47625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27</xdr:row>
      <xdr:rowOff>0</xdr:rowOff>
    </xdr:from>
    <xdr:to>
      <xdr:col>7</xdr:col>
      <xdr:colOff>190500</xdr:colOff>
      <xdr:row>28</xdr:row>
      <xdr:rowOff>66675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27</xdr:row>
      <xdr:rowOff>0</xdr:rowOff>
    </xdr:from>
    <xdr:to>
      <xdr:col>8</xdr:col>
      <xdr:colOff>19050</xdr:colOff>
      <xdr:row>28</xdr:row>
      <xdr:rowOff>47625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27</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27</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27</xdr:row>
      <xdr:rowOff>0</xdr:rowOff>
    </xdr:from>
    <xdr:to>
      <xdr:col>8</xdr:col>
      <xdr:colOff>190500</xdr:colOff>
      <xdr:row>28</xdr:row>
      <xdr:rowOff>69215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50165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27</xdr:row>
      <xdr:rowOff>0</xdr:rowOff>
    </xdr:from>
    <xdr:to>
      <xdr:col>8</xdr:col>
      <xdr:colOff>190500</xdr:colOff>
      <xdr:row>28</xdr:row>
      <xdr:rowOff>66675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47625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27</xdr:row>
      <xdr:rowOff>0</xdr:rowOff>
    </xdr:from>
    <xdr:to>
      <xdr:col>8</xdr:col>
      <xdr:colOff>190500</xdr:colOff>
      <xdr:row>28</xdr:row>
      <xdr:rowOff>66675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27</xdr:row>
      <xdr:rowOff>0</xdr:rowOff>
    </xdr:from>
    <xdr:to>
      <xdr:col>8</xdr:col>
      <xdr:colOff>704850</xdr:colOff>
      <xdr:row>28</xdr:row>
      <xdr:rowOff>47625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27</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27</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39</xdr:row>
      <xdr:rowOff>0</xdr:rowOff>
    </xdr:from>
    <xdr:to>
      <xdr:col>7</xdr:col>
      <xdr:colOff>190500</xdr:colOff>
      <xdr:row>40</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39</xdr:row>
      <xdr:rowOff>0</xdr:rowOff>
    </xdr:from>
    <xdr:to>
      <xdr:col>8</xdr:col>
      <xdr:colOff>19050</xdr:colOff>
      <xdr:row>40</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42</xdr:row>
      <xdr:rowOff>0</xdr:rowOff>
    </xdr:from>
    <xdr:to>
      <xdr:col>7</xdr:col>
      <xdr:colOff>190500</xdr:colOff>
      <xdr:row>43</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42</xdr:row>
      <xdr:rowOff>0</xdr:rowOff>
    </xdr:from>
    <xdr:to>
      <xdr:col>8</xdr:col>
      <xdr:colOff>19050</xdr:colOff>
      <xdr:row>43</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42</xdr:row>
      <xdr:rowOff>0</xdr:rowOff>
    </xdr:from>
    <xdr:to>
      <xdr:col>7</xdr:col>
      <xdr:colOff>190500</xdr:colOff>
      <xdr:row>43</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42</xdr:row>
      <xdr:rowOff>0</xdr:rowOff>
    </xdr:from>
    <xdr:to>
      <xdr:col>8</xdr:col>
      <xdr:colOff>19050</xdr:colOff>
      <xdr:row>43</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42</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42</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39</xdr:row>
      <xdr:rowOff>0</xdr:rowOff>
    </xdr:from>
    <xdr:to>
      <xdr:col>8</xdr:col>
      <xdr:colOff>190500</xdr:colOff>
      <xdr:row>40</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39</xdr:row>
      <xdr:rowOff>0</xdr:rowOff>
    </xdr:from>
    <xdr:to>
      <xdr:col>8</xdr:col>
      <xdr:colOff>704850</xdr:colOff>
      <xdr:row>40</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42</xdr:row>
      <xdr:rowOff>0</xdr:rowOff>
    </xdr:from>
    <xdr:to>
      <xdr:col>8</xdr:col>
      <xdr:colOff>190500</xdr:colOff>
      <xdr:row>43</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42</xdr:row>
      <xdr:rowOff>0</xdr:rowOff>
    </xdr:from>
    <xdr:to>
      <xdr:col>8</xdr:col>
      <xdr:colOff>704850</xdr:colOff>
      <xdr:row>43</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42</xdr:row>
      <xdr:rowOff>0</xdr:rowOff>
    </xdr:from>
    <xdr:to>
      <xdr:col>8</xdr:col>
      <xdr:colOff>190500</xdr:colOff>
      <xdr:row>43</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42</xdr:row>
      <xdr:rowOff>0</xdr:rowOff>
    </xdr:from>
    <xdr:to>
      <xdr:col>8</xdr:col>
      <xdr:colOff>704850</xdr:colOff>
      <xdr:row>43</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42</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42</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114300</xdr:colOff>
      <xdr:row>22</xdr:row>
      <xdr:rowOff>0</xdr:rowOff>
    </xdr:from>
    <xdr:to>
      <xdr:col>8</xdr:col>
      <xdr:colOff>190500</xdr:colOff>
      <xdr:row>23</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22</xdr:row>
      <xdr:rowOff>0</xdr:rowOff>
    </xdr:from>
    <xdr:to>
      <xdr:col>8</xdr:col>
      <xdr:colOff>190500</xdr:colOff>
      <xdr:row>23</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22</xdr:row>
      <xdr:rowOff>0</xdr:rowOff>
    </xdr:from>
    <xdr:to>
      <xdr:col>8</xdr:col>
      <xdr:colOff>190500</xdr:colOff>
      <xdr:row>23</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22</xdr:row>
      <xdr:rowOff>0</xdr:rowOff>
    </xdr:from>
    <xdr:to>
      <xdr:col>8</xdr:col>
      <xdr:colOff>704850</xdr:colOff>
      <xdr:row>23</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22</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22</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4602.491968750001" createdVersion="5" refreshedVersion="5" minRefreshableVersion="3" recordCount="48">
  <cacheSource type="worksheet">
    <worksheetSource ref="A2:H50" sheet="Total Expenses"/>
  </cacheSource>
  <cacheFields count="8">
    <cacheField name="Date" numFmtId="14">
      <sharedItems containsSemiMixedTypes="0" containsNonDate="0" containsDate="1" containsString="0" minDate="2022-01-07T00:00:00" maxDate="2022-02-01T00:00:00"/>
    </cacheField>
    <cacheField name="Details" numFmtId="0">
      <sharedItems/>
    </cacheField>
    <cacheField name="Type of expenses " numFmtId="0">
      <sharedItems count="8">
        <s v="Rent &amp; Utilities"/>
        <s v="Bank Fees"/>
        <s v="Transport"/>
        <s v="Internet"/>
        <s v="Transfer fees"/>
        <s v="Services"/>
        <s v="Telephone"/>
        <s v="Personnel"/>
      </sharedItems>
    </cacheField>
    <cacheField name="Department" numFmtId="0">
      <sharedItems count="4">
        <s v="Office"/>
        <s v="Management"/>
        <s v="Legal"/>
        <s v="Team Building"/>
      </sharedItems>
    </cacheField>
    <cacheField name="Spent  in national currency (UGX)" numFmtId="0">
      <sharedItems containsSemiMixedTypes="0" containsString="0" containsNumber="1" containsInteger="1" minValue="1000" maxValue="8544000"/>
    </cacheField>
    <cacheField name="Exchange Rate $" numFmtId="4">
      <sharedItems containsSemiMixedTypes="0" containsString="0" containsNumber="1" containsInteger="1" minValue="3520" maxValue="3520"/>
    </cacheField>
    <cacheField name="Spent in $" numFmtId="165">
      <sharedItems containsSemiMixedTypes="0" containsString="0" containsNumber="1" minValue="0.28409090909090912" maxValue="2427.2727272727275"/>
    </cacheField>
    <cacheField name="Name" numFmtId="165">
      <sharedItems count="4">
        <s v="Bank UGX"/>
        <s v="UGX OPP"/>
        <s v="Lydia"/>
        <s v="Day Guard"/>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4602.491971296295" createdVersion="5" refreshedVersion="5" minRefreshableVersion="3" recordCount="19">
  <cacheSource type="worksheet">
    <worksheetSource ref="A2:H21" sheet="UGX Cash Box  January"/>
  </cacheSource>
  <cacheFields count="8">
    <cacheField name="Date" numFmtId="14">
      <sharedItems containsSemiMixedTypes="0" containsNonDate="0" containsDate="1" containsString="0" minDate="2022-01-01T00:00:00" maxDate="2022-01-29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0" maxValue="309000"/>
    </cacheField>
    <cacheField name="Received" numFmtId="164">
      <sharedItems containsString="0" containsBlank="1" containsNumber="1" containsInteger="1" minValue="1250" maxValue="1149000"/>
    </cacheField>
    <cacheField name="Balance" numFmtId="164">
      <sharedItems containsSemiMixedTypes="0" containsString="0" containsNumber="1" containsInteger="1" minValue="79959" maxValue="1228959"/>
    </cacheField>
    <cacheField name="Name" numFmtId="14">
      <sharedItems containsBlank="1" count="9">
        <m/>
        <s v="Lydia"/>
        <s v="Airtime"/>
        <s v="Augustus" u="1"/>
        <s v="Nankya" u="1"/>
        <s v="i45" u="1"/>
        <s v="Mary" u="1"/>
        <s v="i33" u="1"/>
        <s v="i67"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4602.491971875002" createdVersion="5" refreshedVersion="5" minRefreshableVersion="3" recordCount="8">
  <cacheSource type="worksheet">
    <worksheetSource ref="A3:H11" sheet="Airtime summary"/>
  </cacheSource>
  <cacheFields count="8">
    <cacheField name="Date" numFmtId="14">
      <sharedItems containsSemiMixedTypes="0" containsNonDate="0" containsDate="1" containsString="0" minDate="2021-01-28T00:00:00" maxDate="2022-01-29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0000" maxValue="30000"/>
    </cacheField>
    <cacheField name="Received" numFmtId="164">
      <sharedItems containsString="0" containsBlank="1" containsNumber="1" containsInteger="1" minValue="30000" maxValue="80000"/>
    </cacheField>
    <cacheField name="Balance" numFmtId="164">
      <sharedItems containsSemiMixedTypes="0" containsString="0" containsNumber="1" containsInteger="1" minValue="0" maxValue="80000"/>
    </cacheField>
    <cacheField name="Name" numFmtId="165">
      <sharedItems containsBlank="1" count="9">
        <m/>
        <s v="Lydia"/>
        <s v="Day Guard"/>
        <s v="Augustus" u="1"/>
        <s v="Nankya" u="1"/>
        <s v="i45" u="1"/>
        <s v="Mary" u="1"/>
        <s v="i33" u="1"/>
        <s v="i67"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8">
  <r>
    <d v="2022-01-07T00:00:00"/>
    <s v="Jan. &amp; Feb Rent to Summit Projekt"/>
    <x v="0"/>
    <x v="0"/>
    <n v="8544000"/>
    <n v="3520"/>
    <n v="2427.2727272727275"/>
    <x v="0"/>
  </r>
  <r>
    <d v="2022-01-07T00:00:00"/>
    <s v="Bank Transfer Charges"/>
    <x v="1"/>
    <x v="0"/>
    <n v="2000"/>
    <n v="3520"/>
    <n v="0.56818181818181823"/>
    <x v="0"/>
  </r>
  <r>
    <d v="2022-01-10T00:00:00"/>
    <s v="Bank Transfer Charges"/>
    <x v="1"/>
    <x v="0"/>
    <n v="2000"/>
    <n v="3520"/>
    <n v="0.56818181818181823"/>
    <x v="0"/>
  </r>
  <r>
    <d v="2022-01-11T00:00:00"/>
    <s v="Bank Transfer Charges"/>
    <x v="1"/>
    <x v="0"/>
    <n v="5000"/>
    <n v="3520"/>
    <n v="1.4204545454545454"/>
    <x v="1"/>
  </r>
  <r>
    <d v="2022-01-11T00:00:00"/>
    <s v="Local Transport"/>
    <x v="2"/>
    <x v="1"/>
    <n v="6000"/>
    <n v="3520"/>
    <n v="1.7045454545454546"/>
    <x v="2"/>
  </r>
  <r>
    <d v="2022-01-11T00:00:00"/>
    <s v="Local Transport"/>
    <x v="2"/>
    <x v="1"/>
    <n v="6000"/>
    <n v="3520"/>
    <n v="1.7045454545454546"/>
    <x v="2"/>
  </r>
  <r>
    <d v="2022-01-11T00:00:00"/>
    <s v="Local Transport"/>
    <x v="2"/>
    <x v="1"/>
    <n v="5000"/>
    <n v="3520"/>
    <n v="1.4204545454545454"/>
    <x v="2"/>
  </r>
  <r>
    <d v="2022-01-11T00:00:00"/>
    <s v="Local Transport"/>
    <x v="2"/>
    <x v="1"/>
    <n v="1000"/>
    <n v="3520"/>
    <n v="0.28409090909090912"/>
    <x v="2"/>
  </r>
  <r>
    <d v="2022-01-11T00:00:00"/>
    <s v="Local Transport"/>
    <x v="2"/>
    <x v="1"/>
    <n v="6000"/>
    <n v="3520"/>
    <n v="1.7045454545454546"/>
    <x v="2"/>
  </r>
  <r>
    <d v="2022-01-11T00:00:00"/>
    <s v="January Internet Subscription"/>
    <x v="3"/>
    <x v="0"/>
    <n v="309000"/>
    <n v="3520"/>
    <n v="87.784090909090907"/>
    <x v="2"/>
  </r>
  <r>
    <d v="2022-01-11T00:00:00"/>
    <s v="December water bill-NWSC"/>
    <x v="0"/>
    <x v="0"/>
    <n v="22278"/>
    <n v="3520"/>
    <n v="6.3289772727272728"/>
    <x v="2"/>
  </r>
  <r>
    <d v="2022-01-11T00:00:00"/>
    <s v="Transfer charges"/>
    <x v="4"/>
    <x v="0"/>
    <n v="1500"/>
    <n v="3520"/>
    <n v="0.42613636363636365"/>
    <x v="2"/>
  </r>
  <r>
    <d v="2022-01-11T00:00:00"/>
    <s v="Nov. &amp; Dec 21 Gabagge collection:Globe Clean Services"/>
    <x v="5"/>
    <x v="0"/>
    <n v="100000"/>
    <n v="3520"/>
    <n v="28.40909090909091"/>
    <x v="2"/>
  </r>
  <r>
    <d v="2022-01-11T00:00:00"/>
    <s v="Compound slashing"/>
    <x v="5"/>
    <x v="0"/>
    <n v="50000"/>
    <n v="3520"/>
    <n v="14.204545454545455"/>
    <x v="2"/>
  </r>
  <r>
    <d v="2022-01-11T00:00:00"/>
    <s v="January prepaid electricity"/>
    <x v="0"/>
    <x v="0"/>
    <n v="195000"/>
    <n v="3520"/>
    <n v="55.397727272727273"/>
    <x v="2"/>
  </r>
  <r>
    <d v="2022-01-11T00:00:00"/>
    <s v="Transfer charges"/>
    <x v="4"/>
    <x v="0"/>
    <n v="5000"/>
    <n v="3520"/>
    <n v="1.4204545454545454"/>
    <x v="2"/>
  </r>
  <r>
    <d v="2022-01-11T00:00:00"/>
    <s v="Airtime for Lydia"/>
    <x v="6"/>
    <x v="1"/>
    <n v="30000"/>
    <n v="3520"/>
    <n v="8.5227272727272734"/>
    <x v="2"/>
  </r>
  <r>
    <d v="2022-01-11T00:00:00"/>
    <s v="Airtime for Day Guard"/>
    <x v="6"/>
    <x v="0"/>
    <n v="10000"/>
    <n v="3520"/>
    <n v="2.8409090909090908"/>
    <x v="3"/>
  </r>
  <r>
    <d v="2022-01-12T00:00:00"/>
    <s v="Local Transport"/>
    <x v="2"/>
    <x v="1"/>
    <n v="6000"/>
    <n v="3520"/>
    <n v="1.7045454545454546"/>
    <x v="2"/>
  </r>
  <r>
    <d v="2022-01-12T00:00:00"/>
    <s v="Local Transport"/>
    <x v="2"/>
    <x v="1"/>
    <n v="6000"/>
    <n v="3520"/>
    <n v="1.7045454545454546"/>
    <x v="2"/>
  </r>
  <r>
    <d v="2022-01-13T00:00:00"/>
    <s v="December PAYE-Lydia"/>
    <x v="7"/>
    <x v="1"/>
    <n v="1211440"/>
    <n v="3520"/>
    <n v="344.15909090909093"/>
    <x v="1"/>
  </r>
  <r>
    <d v="2022-01-13T00:00:00"/>
    <s v="December PAYE-Augustus"/>
    <x v="7"/>
    <x v="2"/>
    <n v="719920"/>
    <n v="3520"/>
    <n v="204.52272727272728"/>
    <x v="1"/>
  </r>
  <r>
    <d v="2022-01-13T00:00:00"/>
    <s v="December PAYE-Mary"/>
    <x v="7"/>
    <x v="2"/>
    <n v="549100"/>
    <n v="3520"/>
    <n v="155.99431818181819"/>
    <x v="1"/>
  </r>
  <r>
    <d v="2022-01-13T00:00:00"/>
    <s v="Bank Charges"/>
    <x v="1"/>
    <x v="0"/>
    <n v="2300"/>
    <n v="3520"/>
    <n v="0.65340909090909094"/>
    <x v="1"/>
  </r>
  <r>
    <d v="2022-01-13T00:00:00"/>
    <s v="Local Transport"/>
    <x v="2"/>
    <x v="1"/>
    <n v="6000"/>
    <n v="3520"/>
    <n v="1.7045454545454546"/>
    <x v="2"/>
  </r>
  <r>
    <d v="2022-01-13T00:00:00"/>
    <s v="Local Transport"/>
    <x v="2"/>
    <x v="1"/>
    <n v="6000"/>
    <n v="3520"/>
    <n v="1.7045454545454546"/>
    <x v="2"/>
  </r>
  <r>
    <d v="2022-01-13T00:00:00"/>
    <s v="Local Transport"/>
    <x v="2"/>
    <x v="1"/>
    <n v="10000"/>
    <n v="3520"/>
    <n v="2.8409090909090908"/>
    <x v="2"/>
  </r>
  <r>
    <d v="2022-01-14T00:00:00"/>
    <s v="December NSSF-Lydia"/>
    <x v="7"/>
    <x v="1"/>
    <n v="654720"/>
    <n v="3520"/>
    <n v="186"/>
    <x v="1"/>
  </r>
  <r>
    <d v="2022-01-14T00:00:00"/>
    <s v="December NSSF-Augustus"/>
    <x v="7"/>
    <x v="2"/>
    <n v="408960"/>
    <n v="3520"/>
    <n v="116.18181818181819"/>
    <x v="1"/>
  </r>
  <r>
    <d v="2022-01-14T00:00:00"/>
    <s v="December NSSF-Mary"/>
    <x v="7"/>
    <x v="2"/>
    <n v="323550"/>
    <n v="3520"/>
    <n v="91.91761363636364"/>
    <x v="1"/>
  </r>
  <r>
    <d v="2022-01-14T00:00:00"/>
    <s v="Local Transport"/>
    <x v="2"/>
    <x v="1"/>
    <n v="7000"/>
    <n v="3520"/>
    <n v="1.9886363636363635"/>
    <x v="2"/>
  </r>
  <r>
    <d v="2022-01-14T00:00:00"/>
    <s v="Local Transport"/>
    <x v="2"/>
    <x v="1"/>
    <n v="7000"/>
    <n v="3520"/>
    <n v="1.9886363636363635"/>
    <x v="2"/>
  </r>
  <r>
    <d v="2022-01-14T00:00:00"/>
    <s v="Local Transport"/>
    <x v="2"/>
    <x v="1"/>
    <n v="13000"/>
    <n v="3520"/>
    <n v="3.6931818181818183"/>
    <x v="2"/>
  </r>
  <r>
    <d v="2022-01-14T00:00:00"/>
    <s v="Medical reimbursement to Lydia"/>
    <x v="7"/>
    <x v="3"/>
    <n v="235000"/>
    <n v="3520"/>
    <n v="66.76136363636364"/>
    <x v="2"/>
  </r>
  <r>
    <d v="2022-01-17T00:00:00"/>
    <s v="Airtime for Lydia"/>
    <x v="6"/>
    <x v="1"/>
    <n v="30000"/>
    <n v="3520"/>
    <n v="8.5227272727272734"/>
    <x v="2"/>
  </r>
  <r>
    <d v="2022-01-17T00:00:00"/>
    <s v="Airtime for Day Guard"/>
    <x v="6"/>
    <x v="0"/>
    <n v="10000"/>
    <n v="3520"/>
    <n v="2.8409090909090908"/>
    <x v="3"/>
  </r>
  <r>
    <d v="2022-01-27T00:00:00"/>
    <s v="Transfer charges"/>
    <x v="1"/>
    <x v="0"/>
    <n v="2000"/>
    <n v="3520"/>
    <n v="0.56818181818181823"/>
    <x v="0"/>
  </r>
  <r>
    <d v="2022-01-28T00:00:00"/>
    <s v="Bank Charges"/>
    <x v="1"/>
    <x v="0"/>
    <n v="5000"/>
    <n v="3520"/>
    <n v="1.4204545454545454"/>
    <x v="1"/>
  </r>
  <r>
    <d v="2022-01-28T00:00:00"/>
    <s v="Local Transport"/>
    <x v="2"/>
    <x v="1"/>
    <n v="6000"/>
    <n v="3520"/>
    <n v="1.7045454545454546"/>
    <x v="2"/>
  </r>
  <r>
    <d v="2022-01-28T00:00:00"/>
    <s v="Local Transport"/>
    <x v="2"/>
    <x v="1"/>
    <n v="5000"/>
    <n v="3520"/>
    <n v="1.4204545454545454"/>
    <x v="2"/>
  </r>
  <r>
    <d v="2022-01-28T00:00:00"/>
    <s v="Local Transport"/>
    <x v="2"/>
    <x v="1"/>
    <n v="5000"/>
    <n v="3520"/>
    <n v="1.4204545454545454"/>
    <x v="2"/>
  </r>
  <r>
    <d v="2022-01-28T00:00:00"/>
    <s v="Local Transport"/>
    <x v="2"/>
    <x v="1"/>
    <n v="7000"/>
    <n v="3520"/>
    <n v="1.9886363636363635"/>
    <x v="2"/>
  </r>
  <r>
    <d v="2022-01-28T00:00:00"/>
    <s v="January salary-Augustus"/>
    <x v="7"/>
    <x v="2"/>
    <n v="1870000"/>
    <n v="3520"/>
    <n v="531.25"/>
    <x v="1"/>
  </r>
  <r>
    <d v="2022-01-28T00:00:00"/>
    <s v="Bank Charges"/>
    <x v="1"/>
    <x v="0"/>
    <n v="2600"/>
    <n v="3520"/>
    <n v="0.73863636363636365"/>
    <x v="1"/>
  </r>
  <r>
    <d v="2022-01-28T00:00:00"/>
    <s v="January salary-Rebecca"/>
    <x v="5"/>
    <x v="0"/>
    <n v="300000"/>
    <n v="3520"/>
    <n v="85.227272727272734"/>
    <x v="2"/>
  </r>
  <r>
    <d v="2022-01-31T00:00:00"/>
    <s v="Local Transport"/>
    <x v="2"/>
    <x v="1"/>
    <n v="5000"/>
    <n v="3520"/>
    <n v="1.4204545454545454"/>
    <x v="2"/>
  </r>
  <r>
    <d v="2022-01-31T00:00:00"/>
    <s v="Local Transport"/>
    <x v="2"/>
    <x v="1"/>
    <n v="1000"/>
    <n v="3520"/>
    <n v="0.28409090909090912"/>
    <x v="2"/>
  </r>
  <r>
    <d v="2022-01-31T00:00:00"/>
    <s v="Local Transport"/>
    <x v="2"/>
    <x v="1"/>
    <n v="5000"/>
    <n v="3520"/>
    <n v="1.4204545454545454"/>
    <x v="2"/>
  </r>
</pivotCacheRecords>
</file>

<file path=xl/pivotCache/pivotCacheRecords2.xml><?xml version="1.0" encoding="utf-8"?>
<pivotCacheRecords xmlns="http://schemas.openxmlformats.org/spreadsheetml/2006/main" xmlns:r="http://schemas.openxmlformats.org/officeDocument/2006/relationships" count="19">
  <r>
    <d v="2022-01-01T00:00:00"/>
    <s v="Cash box December . 21"/>
    <m/>
    <m/>
    <m/>
    <m/>
    <n v="79959"/>
    <x v="0"/>
  </r>
  <r>
    <d v="2022-01-11T00:00:00"/>
    <s v="Cash withdraw: chq 147"/>
    <s v="Internal Transfer"/>
    <m/>
    <m/>
    <n v="1149000"/>
    <n v="1228959"/>
    <x v="0"/>
  </r>
  <r>
    <d v="2022-01-11T00:00:00"/>
    <s v="Mission Budget for 1 day"/>
    <s v="Advance"/>
    <s v="Management"/>
    <n v="24000"/>
    <m/>
    <n v="1204959"/>
    <x v="1"/>
  </r>
  <r>
    <d v="2022-01-11T00:00:00"/>
    <s v="January Internet Subscription"/>
    <s v="Internet"/>
    <s v="Office"/>
    <n v="309000"/>
    <m/>
    <n v="895959"/>
    <x v="1"/>
  </r>
  <r>
    <d v="2022-01-11T00:00:00"/>
    <s v="Mission Budget for 1 day"/>
    <s v="Advance"/>
    <s v="Management"/>
    <n v="25000"/>
    <m/>
    <n v="870959"/>
    <x v="1"/>
  </r>
  <r>
    <d v="2022-01-11T00:00:00"/>
    <s v="Reimbursement to the project"/>
    <s v="Advance"/>
    <s v="Management"/>
    <m/>
    <n v="1250"/>
    <n v="872209"/>
    <x v="1"/>
  </r>
  <r>
    <d v="2022-01-11T00:00:00"/>
    <s v="Nov. &amp; Dec 21 Gabagge collection:Globe Clean Services"/>
    <s v="Services"/>
    <s v="Office"/>
    <n v="100000"/>
    <m/>
    <n v="772209"/>
    <x v="1"/>
  </r>
  <r>
    <d v="2022-01-11T00:00:00"/>
    <s v="Mission Budget for 1 day"/>
    <s v="Advance"/>
    <s v="Management"/>
    <n v="50000"/>
    <m/>
    <n v="722209"/>
    <x v="1"/>
  </r>
  <r>
    <d v="2022-01-11T00:00:00"/>
    <s v="Mission Budget for 1 day"/>
    <s v="Advance"/>
    <s v="Management"/>
    <n v="200000"/>
    <m/>
    <n v="522209"/>
    <x v="1"/>
  </r>
  <r>
    <d v="2022-01-11T00:00:00"/>
    <s v="Mission Budget for 1 day"/>
    <s v="Advance"/>
    <s v="Management"/>
    <n v="80000"/>
    <m/>
    <n v="442209"/>
    <x v="2"/>
  </r>
  <r>
    <d v="2022-01-12T00:00:00"/>
    <s v="Mission Budget for 1 day"/>
    <s v="Advance"/>
    <s v="Management"/>
    <n v="12000"/>
    <m/>
    <n v="430209"/>
    <x v="1"/>
  </r>
  <r>
    <d v="2022-01-13T00:00:00"/>
    <s v="Mission Budget for 1 day"/>
    <s v="Advance"/>
    <s v="Management"/>
    <n v="22000"/>
    <m/>
    <n v="408209"/>
    <x v="1"/>
  </r>
  <r>
    <d v="2022-01-14T00:00:00"/>
    <s v="Medical Reimbursement-Lydia"/>
    <s v="Personnel"/>
    <s v="Team Building"/>
    <n v="235000"/>
    <m/>
    <n v="173209"/>
    <x v="1"/>
  </r>
  <r>
    <d v="2022-01-14T00:00:00"/>
    <s v="Mission Budget for 1 day"/>
    <s v="Advance"/>
    <s v="Management"/>
    <n v="22000"/>
    <m/>
    <n v="151209"/>
    <x v="1"/>
  </r>
  <r>
    <d v="2022-01-28T00:00:00"/>
    <s v="Cash withdraw chq:152"/>
    <s v="Internal Transfer"/>
    <m/>
    <m/>
    <n v="410000"/>
    <n v="561209"/>
    <x v="0"/>
  </r>
  <r>
    <d v="2022-01-28T00:00:00"/>
    <s v="Mission Budget for 1 day"/>
    <s v="Advance"/>
    <s v="Management"/>
    <n v="20000"/>
    <m/>
    <n v="541209"/>
    <x v="1"/>
  </r>
  <r>
    <d v="2022-01-28T00:00:00"/>
    <s v="Mission Budget for 1 day"/>
    <s v="Advance"/>
    <s v="Management"/>
    <n v="30000"/>
    <m/>
    <n v="511209"/>
    <x v="2"/>
  </r>
  <r>
    <d v="2022-01-28T00:00:00"/>
    <s v="Rebeca's January salary"/>
    <s v="Services"/>
    <s v="Office"/>
    <n v="300000"/>
    <m/>
    <n v="211209"/>
    <x v="1"/>
  </r>
  <r>
    <d v="2022-01-28T00:00:00"/>
    <s v="Mission Budget for 1 day"/>
    <s v="Advance"/>
    <s v="Management"/>
    <n v="10000"/>
    <m/>
    <n v="201209"/>
    <x v="1"/>
  </r>
</pivotCacheRecords>
</file>

<file path=xl/pivotCache/pivotCacheRecords3.xml><?xml version="1.0" encoding="utf-8"?>
<pivotCacheRecords xmlns="http://schemas.openxmlformats.org/spreadsheetml/2006/main" xmlns:r="http://schemas.openxmlformats.org/officeDocument/2006/relationships" count="8">
  <r>
    <d v="2022-01-01T00:00:00"/>
    <s v="Balance from Dec.2021"/>
    <m/>
    <m/>
    <m/>
    <m/>
    <n v="0"/>
    <x v="0"/>
  </r>
  <r>
    <d v="2022-01-11T00:00:00"/>
    <s v="Airtime"/>
    <s v="Advance"/>
    <s v="Management"/>
    <m/>
    <n v="80000"/>
    <n v="80000"/>
    <x v="0"/>
  </r>
  <r>
    <d v="2022-01-11T00:00:00"/>
    <s v="Airtime for Lydia"/>
    <s v="Telephone"/>
    <s v="Management"/>
    <n v="30000"/>
    <m/>
    <n v="50000"/>
    <x v="1"/>
  </r>
  <r>
    <d v="2022-01-11T00:00:00"/>
    <s v="Airtime for Day Guard"/>
    <s v="Telephone"/>
    <s v="Office"/>
    <n v="10000"/>
    <m/>
    <n v="40000"/>
    <x v="2"/>
  </r>
  <r>
    <d v="2022-01-17T00:00:00"/>
    <s v="Airtime for Lydia"/>
    <s v="Telephone"/>
    <s v="Management"/>
    <n v="30000"/>
    <m/>
    <n v="10000"/>
    <x v="1"/>
  </r>
  <r>
    <d v="2022-01-17T00:00:00"/>
    <s v="Airtime for Day Guard"/>
    <s v="Telephone"/>
    <s v="Office"/>
    <n v="10000"/>
    <m/>
    <n v="0"/>
    <x v="2"/>
  </r>
  <r>
    <d v="2022-01-28T00:00:00"/>
    <s v="Airtime"/>
    <s v="Advance"/>
    <s v="Management"/>
    <m/>
    <n v="30000"/>
    <n v="30000"/>
    <x v="1"/>
  </r>
  <r>
    <d v="2021-01-28T00:00:00"/>
    <s v="Airtime for Lydia"/>
    <s v="Advance"/>
    <s v="Management"/>
    <m/>
    <m/>
    <n v="3000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2" cacheId="1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J9" firstHeaderRow="1" firstDataRow="2" firstDataCol="1"/>
  <pivotFields count="8">
    <pivotField numFmtId="14" showAll="0"/>
    <pivotField showAll="0"/>
    <pivotField axis="axisCol" showAll="0">
      <items count="9">
        <item x="1"/>
        <item x="3"/>
        <item x="7"/>
        <item x="0"/>
        <item x="5"/>
        <item x="6"/>
        <item x="4"/>
        <item x="2"/>
        <item t="default"/>
      </items>
    </pivotField>
    <pivotField axis="axisRow" showAll="0">
      <items count="5">
        <item x="2"/>
        <item x="1"/>
        <item x="0"/>
        <item x="3"/>
        <item t="default"/>
      </items>
    </pivotField>
    <pivotField dataField="1" showAll="0"/>
    <pivotField numFmtId="4" showAll="0"/>
    <pivotField numFmtId="165" showAll="0"/>
    <pivotField showAll="0"/>
  </pivotFields>
  <rowFields count="1">
    <field x="3"/>
  </rowFields>
  <rowItems count="5">
    <i>
      <x/>
    </i>
    <i>
      <x v="1"/>
    </i>
    <i>
      <x v="2"/>
    </i>
    <i>
      <x v="3"/>
    </i>
    <i t="grand">
      <x/>
    </i>
  </rowItems>
  <colFields count="1">
    <field x="2"/>
  </colFields>
  <colItems count="9">
    <i>
      <x/>
    </i>
    <i>
      <x v="1"/>
    </i>
    <i>
      <x v="2"/>
    </i>
    <i>
      <x v="3"/>
    </i>
    <i>
      <x v="4"/>
    </i>
    <i>
      <x v="5"/>
    </i>
    <i>
      <x v="6"/>
    </i>
    <i>
      <x v="7"/>
    </i>
    <i t="grand">
      <x/>
    </i>
  </colItems>
  <dataFields count="1">
    <dataField name="Sum of Spent  in national currency (UGX)" fld="4" baseField="0" baseItem="0" numFmtId="164"/>
  </dataFields>
  <formats count="1">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1" cacheId="19"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8"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5">
        <item x="0"/>
        <item x="3"/>
        <item x="2"/>
        <item x="1"/>
        <item t="default"/>
      </items>
    </pivotField>
  </pivotFields>
  <rowFields count="1">
    <field x="7"/>
  </rowFields>
  <rowItems count="5">
    <i>
      <x/>
    </i>
    <i>
      <x v="1"/>
    </i>
    <i>
      <x v="2"/>
    </i>
    <i>
      <x v="3"/>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8">
      <pivotArea outline="0" collapsedLevelsAreSubtotals="1" fieldPosition="0"/>
    </format>
    <format dxfId="7">
      <pivotArea outline="0" collapsedLevelsAreSubtotals="1"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2" cacheId="2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7" firstHeaderRow="0" firstDataRow="1" firstDataCol="1"/>
  <pivotFields count="8">
    <pivotField numFmtId="14" showAll="0"/>
    <pivotField showAll="0"/>
    <pivotField showAll="0"/>
    <pivotField showAll="0"/>
    <pivotField dataField="1" showAll="0" sumSubtotal="1"/>
    <pivotField dataField="1" showAll="0" sumSubtotal="1"/>
    <pivotField numFmtId="164" showAll="0"/>
    <pivotField axis="axisRow" showAll="0">
      <items count="10">
        <item x="2"/>
        <item m="1" x="3"/>
        <item m="1" x="7"/>
        <item m="1" x="5"/>
        <item m="1" x="8"/>
        <item x="1"/>
        <item m="1" x="6"/>
        <item m="1" x="4"/>
        <item x="0"/>
        <item t="default"/>
      </items>
    </pivotField>
  </pivotFields>
  <rowFields count="1">
    <field x="7"/>
  </rowFields>
  <rowItems count="4">
    <i>
      <x/>
    </i>
    <i>
      <x v="5"/>
    </i>
    <i>
      <x v="8"/>
    </i>
    <i t="grand">
      <x/>
    </i>
  </rowItems>
  <colFields count="1">
    <field x="-2"/>
  </colFields>
  <colItems count="2">
    <i>
      <x/>
    </i>
    <i i="1">
      <x v="1"/>
    </i>
  </colItems>
  <dataFields count="2">
    <dataField name="Sum of spent in national currency (Ugx)" fld="4" baseField="7" baseItem="2"/>
    <dataField name="Sum of Received" fld="5" baseField="7" baseItem="2"/>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2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6:B20" firstHeaderRow="1" firstDataRow="1" firstDataCol="1"/>
  <pivotFields count="8">
    <pivotField numFmtId="14" showAll="0"/>
    <pivotField showAll="0"/>
    <pivotField showAll="0"/>
    <pivotField showAll="0"/>
    <pivotField dataField="1" showAll="0"/>
    <pivotField showAll="0"/>
    <pivotField showAll="0"/>
    <pivotField axis="axisRow" showAll="0">
      <items count="10">
        <item m="1" x="3"/>
        <item x="2"/>
        <item m="1" x="7"/>
        <item m="1" x="5"/>
        <item m="1" x="8"/>
        <item x="1"/>
        <item m="1" x="6"/>
        <item m="1" x="4"/>
        <item x="0"/>
        <item t="default"/>
      </items>
    </pivotField>
  </pivotFields>
  <rowFields count="1">
    <field x="7"/>
  </rowFields>
  <rowItems count="4">
    <i>
      <x v="1"/>
    </i>
    <i>
      <x v="5"/>
    </i>
    <i>
      <x v="8"/>
    </i>
    <i t="grand">
      <x/>
    </i>
  </rowItems>
  <colItems count="1">
    <i/>
  </colItems>
  <dataFields count="1">
    <dataField name="Sum of Spent  in national currency (UGX)" fld="4" baseField="7" baseItem="0" numFmtId="164"/>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9"/>
  <sheetViews>
    <sheetView workbookViewId="0">
      <selection activeCell="D11" sqref="D11"/>
    </sheetView>
  </sheetViews>
  <sheetFormatPr defaultRowHeight="15" x14ac:dyDescent="0.25"/>
  <cols>
    <col min="1" max="1" width="37.7109375" bestFit="1" customWidth="1"/>
    <col min="2" max="2" width="16.28515625" customWidth="1"/>
    <col min="3" max="3" width="13.140625" bestFit="1" customWidth="1"/>
    <col min="4" max="4" width="14.7109375" bestFit="1" customWidth="1"/>
    <col min="5" max="5" width="14.85546875" bestFit="1" customWidth="1"/>
    <col min="6" max="6" width="13.140625" bestFit="1" customWidth="1"/>
    <col min="7" max="7" width="12" bestFit="1" customWidth="1"/>
    <col min="8" max="8" width="12.5703125" bestFit="1" customWidth="1"/>
    <col min="9" max="9" width="13.140625" bestFit="1" customWidth="1"/>
    <col min="10" max="10" width="15.7109375" bestFit="1" customWidth="1"/>
  </cols>
  <sheetData>
    <row r="3" spans="1:10" x14ac:dyDescent="0.25">
      <c r="A3" s="503" t="s">
        <v>117</v>
      </c>
      <c r="B3" s="503" t="s">
        <v>132</v>
      </c>
    </row>
    <row r="4" spans="1:10" x14ac:dyDescent="0.25">
      <c r="A4" s="503" t="s">
        <v>114</v>
      </c>
      <c r="B4" t="s">
        <v>124</v>
      </c>
      <c r="C4" t="s">
        <v>159</v>
      </c>
      <c r="D4" t="s">
        <v>126</v>
      </c>
      <c r="E4" t="s">
        <v>144</v>
      </c>
      <c r="F4" t="s">
        <v>123</v>
      </c>
      <c r="G4" t="s">
        <v>98</v>
      </c>
      <c r="H4" t="s">
        <v>172</v>
      </c>
      <c r="I4" t="s">
        <v>64</v>
      </c>
      <c r="J4" t="s">
        <v>116</v>
      </c>
    </row>
    <row r="5" spans="1:10" x14ac:dyDescent="0.25">
      <c r="A5" s="212" t="s">
        <v>50</v>
      </c>
      <c r="B5" s="589"/>
      <c r="C5" s="589"/>
      <c r="D5" s="589">
        <v>3871530</v>
      </c>
      <c r="E5" s="589"/>
      <c r="F5" s="589"/>
      <c r="G5" s="589"/>
      <c r="H5" s="589"/>
      <c r="I5" s="589"/>
      <c r="J5" s="589">
        <v>3871530</v>
      </c>
    </row>
    <row r="6" spans="1:10" x14ac:dyDescent="0.25">
      <c r="A6" s="212" t="s">
        <v>14</v>
      </c>
      <c r="B6" s="589"/>
      <c r="C6" s="589"/>
      <c r="D6" s="589">
        <v>1866160</v>
      </c>
      <c r="E6" s="589"/>
      <c r="F6" s="589"/>
      <c r="G6" s="589">
        <v>60000</v>
      </c>
      <c r="H6" s="589"/>
      <c r="I6" s="589">
        <v>119000</v>
      </c>
      <c r="J6" s="589">
        <v>2045160</v>
      </c>
    </row>
    <row r="7" spans="1:10" x14ac:dyDescent="0.25">
      <c r="A7" s="212" t="s">
        <v>85</v>
      </c>
      <c r="B7" s="589">
        <v>20900</v>
      </c>
      <c r="C7" s="589">
        <v>309000</v>
      </c>
      <c r="D7" s="589"/>
      <c r="E7" s="589">
        <v>8761278</v>
      </c>
      <c r="F7" s="589">
        <v>450000</v>
      </c>
      <c r="G7" s="589">
        <v>20000</v>
      </c>
      <c r="H7" s="589">
        <v>6500</v>
      </c>
      <c r="I7" s="589"/>
      <c r="J7" s="589">
        <v>9567678</v>
      </c>
    </row>
    <row r="8" spans="1:10" x14ac:dyDescent="0.25">
      <c r="A8" s="212" t="s">
        <v>195</v>
      </c>
      <c r="B8" s="589"/>
      <c r="C8" s="589"/>
      <c r="D8" s="589">
        <v>235000</v>
      </c>
      <c r="E8" s="589"/>
      <c r="F8" s="589"/>
      <c r="G8" s="589"/>
      <c r="H8" s="589"/>
      <c r="I8" s="589"/>
      <c r="J8" s="589">
        <v>235000</v>
      </c>
    </row>
    <row r="9" spans="1:10" x14ac:dyDescent="0.25">
      <c r="A9" s="212" t="s">
        <v>116</v>
      </c>
      <c r="B9" s="589">
        <v>20900</v>
      </c>
      <c r="C9" s="589">
        <v>309000</v>
      </c>
      <c r="D9" s="589">
        <v>5972690</v>
      </c>
      <c r="E9" s="589">
        <v>8761278</v>
      </c>
      <c r="F9" s="589">
        <v>450000</v>
      </c>
      <c r="G9" s="589">
        <v>80000</v>
      </c>
      <c r="H9" s="589">
        <v>6500</v>
      </c>
      <c r="I9" s="589">
        <v>119000</v>
      </c>
      <c r="J9" s="589">
        <v>15719368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zoomScale="125" workbookViewId="0">
      <selection activeCell="G6" sqref="G6"/>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0.570312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12"/>
      <c r="B1" s="612"/>
      <c r="C1" s="612"/>
      <c r="D1" s="612"/>
      <c r="E1" s="612"/>
      <c r="F1" s="612"/>
      <c r="G1" s="612"/>
      <c r="H1" s="612"/>
      <c r="I1" s="612"/>
      <c r="J1" s="612"/>
      <c r="K1" s="612"/>
    </row>
    <row r="2" spans="1:11" x14ac:dyDescent="0.2">
      <c r="A2" s="367"/>
      <c r="B2" s="367"/>
      <c r="C2" s="367"/>
      <c r="D2" s="367"/>
      <c r="E2" s="367"/>
      <c r="F2" s="367"/>
      <c r="G2" s="367"/>
      <c r="H2" s="367"/>
      <c r="I2" s="367"/>
      <c r="J2" s="367"/>
      <c r="K2" s="367"/>
    </row>
    <row r="3" spans="1:11" x14ac:dyDescent="0.2">
      <c r="A3" s="368" t="s">
        <v>16</v>
      </c>
      <c r="B3" s="369"/>
      <c r="C3" s="369"/>
      <c r="D3" s="369"/>
      <c r="E3" s="369"/>
      <c r="F3" s="369"/>
      <c r="G3" s="369"/>
      <c r="H3" s="369"/>
      <c r="I3" s="369"/>
      <c r="J3" s="369"/>
      <c r="K3" s="369"/>
    </row>
    <row r="4" spans="1:11" x14ac:dyDescent="0.2">
      <c r="A4" s="370" t="s">
        <v>19</v>
      </c>
      <c r="B4" s="370"/>
      <c r="C4" s="370" t="s">
        <v>18</v>
      </c>
      <c r="D4" s="371"/>
      <c r="E4" s="370"/>
      <c r="F4" s="370"/>
      <c r="G4" s="370"/>
      <c r="H4" s="370"/>
      <c r="I4" s="369"/>
      <c r="J4" s="369"/>
      <c r="K4" s="369"/>
    </row>
    <row r="5" spans="1:11" x14ac:dyDescent="0.2">
      <c r="A5" s="370" t="s">
        <v>86</v>
      </c>
      <c r="B5" s="370"/>
      <c r="C5" s="370" t="s">
        <v>142</v>
      </c>
      <c r="D5" s="370"/>
      <c r="E5" s="370"/>
      <c r="F5" s="370"/>
      <c r="G5" s="370"/>
      <c r="H5" s="370"/>
      <c r="I5" s="369"/>
      <c r="J5" s="369"/>
      <c r="K5" s="369"/>
    </row>
    <row r="6" spans="1:11" x14ac:dyDescent="0.2">
      <c r="A6" s="372"/>
      <c r="B6" s="370"/>
      <c r="C6" s="370">
        <v>2022</v>
      </c>
      <c r="D6" s="370"/>
      <c r="E6" s="370"/>
      <c r="F6" s="370"/>
      <c r="G6" s="370"/>
      <c r="H6" s="370"/>
      <c r="I6" s="613" t="s">
        <v>20</v>
      </c>
      <c r="J6" s="614"/>
      <c r="K6" s="615"/>
    </row>
    <row r="7" spans="1:11" x14ac:dyDescent="0.2">
      <c r="A7" s="372"/>
      <c r="B7" s="370"/>
      <c r="C7" s="370"/>
      <c r="D7" s="370"/>
      <c r="E7" s="370"/>
      <c r="F7" s="370"/>
      <c r="G7" s="370"/>
      <c r="H7" s="370"/>
      <c r="I7" s="373" t="s">
        <v>21</v>
      </c>
      <c r="J7" s="616" t="s">
        <v>31</v>
      </c>
      <c r="K7" s="617"/>
    </row>
    <row r="8" spans="1:11" ht="12.75" customHeight="1" x14ac:dyDescent="0.2">
      <c r="A8" s="370"/>
      <c r="B8" s="370"/>
      <c r="C8" s="370"/>
      <c r="D8" s="370"/>
      <c r="E8" s="370"/>
      <c r="F8" s="370"/>
      <c r="G8" s="370"/>
      <c r="H8" s="369"/>
      <c r="I8" s="373" t="s">
        <v>22</v>
      </c>
      <c r="J8" s="618" t="s">
        <v>95</v>
      </c>
      <c r="K8" s="619"/>
    </row>
    <row r="9" spans="1:11" ht="12.75" customHeight="1" x14ac:dyDescent="0.2">
      <c r="A9" s="611" t="s">
        <v>23</v>
      </c>
      <c r="B9" s="611"/>
      <c r="C9" s="611"/>
      <c r="D9" s="611"/>
      <c r="E9" s="611"/>
      <c r="F9" s="611"/>
      <c r="G9" s="611"/>
      <c r="H9" s="611"/>
      <c r="I9" s="374" t="s">
        <v>24</v>
      </c>
      <c r="J9" s="622" t="s">
        <v>96</v>
      </c>
      <c r="K9" s="623"/>
    </row>
    <row r="10" spans="1:11" ht="15.75" customHeight="1" thickBot="1" x14ac:dyDescent="0.25">
      <c r="A10" s="611" t="s">
        <v>30</v>
      </c>
      <c r="B10" s="611"/>
      <c r="C10" s="611"/>
      <c r="D10" s="611"/>
      <c r="E10" s="611"/>
      <c r="F10" s="459"/>
      <c r="G10" s="376"/>
      <c r="H10" s="370"/>
      <c r="I10" s="369"/>
      <c r="J10" s="369"/>
      <c r="K10" s="369"/>
    </row>
    <row r="11" spans="1:11" ht="12.75" customHeight="1" x14ac:dyDescent="0.2">
      <c r="A11" s="608" t="s">
        <v>25</v>
      </c>
      <c r="B11" s="609"/>
      <c r="C11" s="609"/>
      <c r="D11" s="609"/>
      <c r="E11" s="610"/>
      <c r="F11" s="459"/>
      <c r="G11" s="608" t="s">
        <v>20</v>
      </c>
      <c r="H11" s="609"/>
      <c r="I11" s="609"/>
      <c r="J11" s="609"/>
      <c r="K11" s="610"/>
    </row>
    <row r="12" spans="1:11" x14ac:dyDescent="0.2">
      <c r="A12" s="377"/>
      <c r="B12" s="378"/>
      <c r="C12" s="378"/>
      <c r="D12" s="378"/>
      <c r="E12" s="379"/>
      <c r="F12" s="369"/>
      <c r="G12" s="377"/>
      <c r="H12" s="378" t="s">
        <v>15</v>
      </c>
      <c r="I12" s="378" t="s">
        <v>15</v>
      </c>
      <c r="J12" s="378" t="s">
        <v>15</v>
      </c>
      <c r="K12" s="379" t="s">
        <v>15</v>
      </c>
    </row>
    <row r="13" spans="1:11" s="12" customFormat="1" x14ac:dyDescent="0.2">
      <c r="A13" s="380" t="s">
        <v>0</v>
      </c>
      <c r="B13" s="381" t="s">
        <v>26</v>
      </c>
      <c r="C13" s="381" t="s">
        <v>27</v>
      </c>
      <c r="D13" s="381" t="s">
        <v>28</v>
      </c>
      <c r="E13" s="382" t="s">
        <v>29</v>
      </c>
      <c r="F13" s="383"/>
      <c r="G13" s="380" t="s">
        <v>0</v>
      </c>
      <c r="H13" s="381" t="s">
        <v>26</v>
      </c>
      <c r="I13" s="381" t="s">
        <v>27</v>
      </c>
      <c r="J13" s="381" t="s">
        <v>28</v>
      </c>
      <c r="K13" s="382" t="s">
        <v>29</v>
      </c>
    </row>
    <row r="14" spans="1:11" ht="12.75" customHeight="1" x14ac:dyDescent="0.2">
      <c r="A14" s="394">
        <v>44562</v>
      </c>
      <c r="B14" s="395"/>
      <c r="C14" s="18" t="s">
        <v>47</v>
      </c>
      <c r="D14" s="396">
        <v>61033</v>
      </c>
      <c r="E14" s="397"/>
      <c r="F14" s="369"/>
      <c r="G14" s="394">
        <v>44562</v>
      </c>
      <c r="H14" s="395"/>
      <c r="I14" s="18" t="s">
        <v>47</v>
      </c>
      <c r="J14" s="396"/>
      <c r="K14" s="519">
        <v>61033</v>
      </c>
    </row>
    <row r="15" spans="1:11" ht="15" x14ac:dyDescent="0.2">
      <c r="A15" s="118">
        <v>44571</v>
      </c>
      <c r="B15" s="398">
        <v>1</v>
      </c>
      <c r="C15" s="109" t="s">
        <v>135</v>
      </c>
      <c r="D15" s="399">
        <v>5016690</v>
      </c>
      <c r="E15" s="400"/>
      <c r="F15" s="384"/>
      <c r="G15" s="118">
        <v>44571</v>
      </c>
      <c r="H15" s="398">
        <v>1</v>
      </c>
      <c r="I15" s="109" t="s">
        <v>148</v>
      </c>
      <c r="J15" s="399"/>
      <c r="K15" s="400">
        <v>5016690</v>
      </c>
    </row>
    <row r="16" spans="1:11" ht="15" x14ac:dyDescent="0.2">
      <c r="A16" s="118">
        <v>44572</v>
      </c>
      <c r="B16" s="401">
        <v>2</v>
      </c>
      <c r="C16" s="109" t="s">
        <v>149</v>
      </c>
      <c r="D16" s="399"/>
      <c r="E16" s="400">
        <v>1149000</v>
      </c>
      <c r="F16" s="384"/>
      <c r="G16" s="118">
        <v>44572</v>
      </c>
      <c r="H16" s="401">
        <v>2</v>
      </c>
      <c r="I16" s="109" t="s">
        <v>150</v>
      </c>
      <c r="J16" s="399">
        <v>1149000</v>
      </c>
      <c r="K16" s="400"/>
    </row>
    <row r="17" spans="1:11" ht="12" customHeight="1" x14ac:dyDescent="0.2">
      <c r="A17" s="118">
        <v>44572</v>
      </c>
      <c r="B17" s="401">
        <v>3</v>
      </c>
      <c r="C17" s="109" t="s">
        <v>133</v>
      </c>
      <c r="D17" s="402"/>
      <c r="E17" s="19">
        <v>5000</v>
      </c>
      <c r="F17" s="384"/>
      <c r="G17" s="118">
        <v>44572</v>
      </c>
      <c r="H17" s="401">
        <v>3</v>
      </c>
      <c r="I17" s="109" t="s">
        <v>133</v>
      </c>
      <c r="J17" s="402">
        <v>5000</v>
      </c>
      <c r="K17" s="19"/>
    </row>
    <row r="18" spans="1:11" ht="13.5" customHeight="1" x14ac:dyDescent="0.2">
      <c r="A18" s="118">
        <v>44574</v>
      </c>
      <c r="B18" s="398">
        <v>4</v>
      </c>
      <c r="C18" s="109" t="s">
        <v>180</v>
      </c>
      <c r="D18" s="402"/>
      <c r="E18" s="19">
        <v>2480460</v>
      </c>
      <c r="F18" s="384"/>
      <c r="G18" s="118">
        <v>44209</v>
      </c>
      <c r="H18" s="398">
        <v>4</v>
      </c>
      <c r="I18" s="109" t="s">
        <v>180</v>
      </c>
      <c r="J18" s="402">
        <v>2480460</v>
      </c>
      <c r="K18" s="19"/>
    </row>
    <row r="19" spans="1:11" ht="13.5" customHeight="1" x14ac:dyDescent="0.2">
      <c r="A19" s="118">
        <v>44574</v>
      </c>
      <c r="B19" s="401">
        <v>5</v>
      </c>
      <c r="C19" s="109" t="s">
        <v>133</v>
      </c>
      <c r="D19" s="402"/>
      <c r="E19" s="19">
        <v>2300</v>
      </c>
      <c r="F19" s="384"/>
      <c r="G19" s="118">
        <v>44574</v>
      </c>
      <c r="H19" s="401">
        <v>5</v>
      </c>
      <c r="I19" s="109" t="s">
        <v>133</v>
      </c>
      <c r="J19" s="402">
        <v>2300</v>
      </c>
      <c r="K19" s="19"/>
    </row>
    <row r="20" spans="1:11" ht="13.5" customHeight="1" x14ac:dyDescent="0.2">
      <c r="A20" s="118">
        <v>44575</v>
      </c>
      <c r="B20" s="401">
        <v>6</v>
      </c>
      <c r="C20" s="109" t="s">
        <v>189</v>
      </c>
      <c r="D20" s="402"/>
      <c r="E20" s="19">
        <v>1387230</v>
      </c>
      <c r="F20" s="384"/>
      <c r="G20" s="118">
        <v>44575</v>
      </c>
      <c r="H20" s="401">
        <v>6</v>
      </c>
      <c r="I20" s="109" t="s">
        <v>189</v>
      </c>
      <c r="J20" s="402">
        <v>1387230</v>
      </c>
      <c r="K20" s="19"/>
    </row>
    <row r="21" spans="1:11" ht="13.5" customHeight="1" x14ac:dyDescent="0.2">
      <c r="A21" s="118">
        <v>44588</v>
      </c>
      <c r="B21" s="398">
        <v>7</v>
      </c>
      <c r="C21" s="109" t="s">
        <v>135</v>
      </c>
      <c r="D21" s="402">
        <v>3770000</v>
      </c>
      <c r="E21" s="19"/>
      <c r="F21" s="384"/>
      <c r="G21" s="118">
        <v>44588</v>
      </c>
      <c r="H21" s="398">
        <v>7</v>
      </c>
      <c r="I21" s="109" t="s">
        <v>135</v>
      </c>
      <c r="J21" s="402"/>
      <c r="K21" s="19">
        <v>3770000</v>
      </c>
    </row>
    <row r="22" spans="1:11" ht="13.5" customHeight="1" x14ac:dyDescent="0.2">
      <c r="A22" s="118">
        <v>44589</v>
      </c>
      <c r="B22" s="401">
        <v>8</v>
      </c>
      <c r="C22" s="109" t="s">
        <v>199</v>
      </c>
      <c r="D22" s="402"/>
      <c r="E22" s="19">
        <v>410000</v>
      </c>
      <c r="F22" s="384"/>
      <c r="G22" s="118">
        <v>44589</v>
      </c>
      <c r="H22" s="401">
        <v>8</v>
      </c>
      <c r="I22" s="109" t="s">
        <v>199</v>
      </c>
      <c r="J22" s="402">
        <v>410000</v>
      </c>
      <c r="K22" s="19"/>
    </row>
    <row r="23" spans="1:11" ht="13.5" customHeight="1" x14ac:dyDescent="0.2">
      <c r="A23" s="118">
        <v>44589</v>
      </c>
      <c r="B23" s="401">
        <v>9</v>
      </c>
      <c r="C23" s="109" t="s">
        <v>184</v>
      </c>
      <c r="D23" s="402"/>
      <c r="E23" s="19">
        <v>5000</v>
      </c>
      <c r="F23" s="384"/>
      <c r="G23" s="118">
        <v>44589</v>
      </c>
      <c r="H23" s="401">
        <v>9</v>
      </c>
      <c r="I23" s="109" t="s">
        <v>184</v>
      </c>
      <c r="J23" s="402">
        <v>5000</v>
      </c>
      <c r="K23" s="19"/>
    </row>
    <row r="24" spans="1:11" ht="13.5" customHeight="1" x14ac:dyDescent="0.2">
      <c r="A24" s="118">
        <v>44589</v>
      </c>
      <c r="B24" s="398">
        <v>10</v>
      </c>
      <c r="C24" s="109" t="s">
        <v>221</v>
      </c>
      <c r="D24" s="402"/>
      <c r="E24" s="19">
        <v>1870000</v>
      </c>
      <c r="F24" s="384"/>
      <c r="G24" s="118">
        <v>44589</v>
      </c>
      <c r="H24" s="398">
        <v>10</v>
      </c>
      <c r="I24" s="109" t="s">
        <v>221</v>
      </c>
      <c r="J24" s="402">
        <v>1870000</v>
      </c>
      <c r="K24" s="19"/>
    </row>
    <row r="25" spans="1:11" ht="13.5" customHeight="1" x14ac:dyDescent="0.2">
      <c r="A25" s="118">
        <v>44589</v>
      </c>
      <c r="B25" s="401">
        <v>11</v>
      </c>
      <c r="C25" s="109" t="s">
        <v>133</v>
      </c>
      <c r="D25" s="402"/>
      <c r="E25" s="19">
        <v>2600</v>
      </c>
      <c r="F25" s="384"/>
      <c r="G25" s="118">
        <v>44589</v>
      </c>
      <c r="H25" s="401">
        <v>11</v>
      </c>
      <c r="I25" s="109" t="s">
        <v>133</v>
      </c>
      <c r="J25" s="402">
        <v>2600</v>
      </c>
      <c r="K25" s="19"/>
    </row>
    <row r="26" spans="1:11" x14ac:dyDescent="0.2">
      <c r="A26" s="403"/>
      <c r="B26" s="404"/>
      <c r="C26" s="405" t="s">
        <v>66</v>
      </c>
      <c r="D26" s="406">
        <f>SUM(D14:D25)-SUM(E14:E25)</f>
        <v>1536133</v>
      </c>
      <c r="E26" s="407"/>
      <c r="F26" s="384"/>
      <c r="G26" s="403"/>
      <c r="H26" s="404"/>
      <c r="I26" s="405" t="s">
        <v>66</v>
      </c>
      <c r="J26" s="406"/>
      <c r="K26" s="445">
        <f>SUM(K14:K25)-SUM(J14:J25)</f>
        <v>1536133</v>
      </c>
    </row>
    <row r="27" spans="1:11" ht="13.5" thickBot="1" x14ac:dyDescent="0.25">
      <c r="A27" s="20"/>
      <c r="B27" s="21"/>
      <c r="C27" s="21"/>
      <c r="D27" s="21"/>
      <c r="E27" s="408"/>
      <c r="F27" s="384"/>
      <c r="G27" s="20"/>
      <c r="H27" s="21"/>
      <c r="I27" s="21"/>
      <c r="J27" s="21"/>
      <c r="K27" s="408"/>
    </row>
    <row r="28" spans="1:11" x14ac:dyDescent="0.2">
      <c r="A28" s="8"/>
      <c r="B28" s="6"/>
      <c r="C28" s="6" t="s">
        <v>17</v>
      </c>
      <c r="D28" s="8"/>
      <c r="E28" s="8"/>
      <c r="F28" s="384"/>
      <c r="G28" s="8"/>
      <c r="H28" s="6"/>
      <c r="I28" s="6" t="s">
        <v>17</v>
      </c>
      <c r="J28" s="8"/>
      <c r="K28" s="8"/>
    </row>
    <row r="29" spans="1:11" x14ac:dyDescent="0.2">
      <c r="A29" s="8"/>
      <c r="B29" s="6"/>
      <c r="C29" s="6"/>
      <c r="D29" s="8"/>
      <c r="E29" s="488"/>
      <c r="F29" s="384"/>
      <c r="G29" s="8"/>
      <c r="H29" s="6"/>
      <c r="I29" s="6"/>
      <c r="J29" s="8"/>
      <c r="K29" s="8"/>
    </row>
    <row r="30" spans="1:11" x14ac:dyDescent="0.2">
      <c r="A30" s="13"/>
      <c r="B30" s="13"/>
      <c r="C30" s="409"/>
      <c r="D30" s="410"/>
      <c r="E30" s="14"/>
      <c r="F30" s="384"/>
      <c r="G30" s="13"/>
      <c r="H30" s="13"/>
      <c r="I30" s="409"/>
      <c r="J30" s="410"/>
      <c r="K30" s="14"/>
    </row>
    <row r="31" spans="1:11" x14ac:dyDescent="0.2">
      <c r="A31" s="13"/>
      <c r="B31" s="13"/>
      <c r="C31" s="411"/>
      <c r="D31" s="412"/>
      <c r="E31" s="14"/>
      <c r="F31" s="384"/>
      <c r="G31" s="13"/>
      <c r="H31" s="13"/>
      <c r="I31" s="411"/>
      <c r="J31" s="412"/>
      <c r="K31" s="14"/>
    </row>
    <row r="32" spans="1:11" x14ac:dyDescent="0.2">
      <c r="C32" s="413"/>
      <c r="D32" s="414"/>
      <c r="E32" s="177"/>
      <c r="F32" s="384"/>
      <c r="I32" s="413"/>
      <c r="J32" s="414"/>
      <c r="K32" s="177"/>
    </row>
    <row r="33" spans="1:12" x14ac:dyDescent="0.2">
      <c r="C33" s="413"/>
      <c r="D33" s="414"/>
      <c r="F33" s="384"/>
      <c r="I33" s="413"/>
      <c r="J33" s="414"/>
    </row>
    <row r="34" spans="1:12" x14ac:dyDescent="0.2">
      <c r="A34" s="415"/>
      <c r="B34" s="416"/>
      <c r="C34" s="417"/>
      <c r="D34" s="418"/>
      <c r="E34" s="418"/>
      <c r="F34" s="418"/>
      <c r="G34" s="415"/>
      <c r="H34" s="416"/>
      <c r="I34" s="417"/>
      <c r="J34" s="418"/>
      <c r="K34" s="418"/>
      <c r="L34" s="419"/>
    </row>
    <row r="35" spans="1:12" x14ac:dyDescent="0.2">
      <c r="A35" s="415"/>
      <c r="B35" s="416"/>
      <c r="C35" s="417"/>
      <c r="D35" s="418"/>
      <c r="E35" s="418"/>
      <c r="F35" s="418"/>
      <c r="G35" s="415"/>
      <c r="H35" s="416"/>
      <c r="I35" s="417"/>
      <c r="J35" s="418"/>
      <c r="K35" s="418"/>
      <c r="L35" s="419"/>
    </row>
    <row r="36" spans="1:12" x14ac:dyDescent="0.2">
      <c r="A36" s="415"/>
      <c r="B36" s="420"/>
      <c r="C36" s="417"/>
      <c r="D36" s="418"/>
      <c r="E36" s="418"/>
      <c r="F36" s="418"/>
      <c r="G36" s="415"/>
      <c r="H36" s="420"/>
      <c r="I36" s="417"/>
      <c r="J36" s="418"/>
      <c r="K36" s="418"/>
      <c r="L36" s="419"/>
    </row>
    <row r="37" spans="1:12" x14ac:dyDescent="0.2">
      <c r="A37" s="415"/>
      <c r="B37" s="420"/>
      <c r="C37" s="417"/>
      <c r="D37" s="418"/>
      <c r="E37" s="418"/>
      <c r="F37" s="418"/>
      <c r="G37" s="415"/>
      <c r="H37" s="420"/>
      <c r="I37" s="417"/>
      <c r="J37" s="418"/>
      <c r="K37" s="418"/>
      <c r="L37" s="419"/>
    </row>
    <row r="38" spans="1:12" x14ac:dyDescent="0.2">
      <c r="A38" s="415"/>
      <c r="B38" s="420"/>
      <c r="C38" s="417"/>
      <c r="D38" s="418"/>
      <c r="E38" s="418"/>
      <c r="F38" s="418"/>
      <c r="G38" s="415"/>
      <c r="H38" s="420"/>
      <c r="I38" s="417"/>
      <c r="J38" s="418"/>
      <c r="K38" s="418"/>
      <c r="L38" s="419"/>
    </row>
    <row r="39" spans="1:12" x14ac:dyDescent="0.2">
      <c r="A39" s="421"/>
      <c r="B39" s="417"/>
      <c r="C39" s="422"/>
      <c r="D39" s="423"/>
      <c r="E39" s="417"/>
      <c r="F39" s="424"/>
      <c r="G39" s="421"/>
      <c r="H39" s="425"/>
      <c r="I39" s="422"/>
      <c r="J39" s="424"/>
      <c r="K39" s="426"/>
      <c r="L39" s="419"/>
    </row>
    <row r="40" spans="1:12" x14ac:dyDescent="0.2">
      <c r="A40" s="425"/>
      <c r="B40" s="425"/>
      <c r="C40" s="425"/>
      <c r="D40" s="425"/>
      <c r="E40" s="427"/>
      <c r="F40" s="425"/>
      <c r="G40" s="427"/>
      <c r="H40" s="425"/>
      <c r="I40" s="425"/>
      <c r="J40" s="425"/>
      <c r="K40" s="425"/>
      <c r="L40" s="419"/>
    </row>
    <row r="41" spans="1:12" x14ac:dyDescent="0.2">
      <c r="A41" s="417"/>
      <c r="B41" s="422"/>
      <c r="C41" s="422"/>
      <c r="D41" s="417"/>
      <c r="E41" s="417"/>
      <c r="F41" s="427"/>
      <c r="G41" s="422"/>
      <c r="H41" s="417"/>
      <c r="I41" s="422"/>
      <c r="J41" s="417"/>
      <c r="K41" s="428"/>
      <c r="L41" s="419"/>
    </row>
    <row r="42" spans="1:12" s="15" customFormat="1" x14ac:dyDescent="0.2">
      <c r="A42" s="429"/>
      <c r="B42" s="429"/>
      <c r="C42" s="430"/>
      <c r="D42" s="431"/>
      <c r="E42" s="432"/>
      <c r="F42" s="432"/>
      <c r="G42" s="432"/>
      <c r="H42" s="432"/>
      <c r="I42" s="433"/>
      <c r="J42" s="429"/>
      <c r="K42" s="429"/>
      <c r="L42" s="434"/>
    </row>
    <row r="43" spans="1:12" s="15" customFormat="1" x14ac:dyDescent="0.2">
      <c r="A43" s="435"/>
      <c r="B43" s="435"/>
      <c r="C43" s="436"/>
      <c r="D43" s="437"/>
      <c r="E43" s="438"/>
      <c r="F43" s="432"/>
      <c r="G43" s="435"/>
      <c r="H43" s="435"/>
      <c r="I43" s="435"/>
      <c r="J43" s="435"/>
      <c r="K43" s="435"/>
      <c r="L43" s="434"/>
    </row>
    <row r="44" spans="1:12" x14ac:dyDescent="0.2">
      <c r="A44" s="435"/>
      <c r="B44" s="435"/>
      <c r="C44" s="436"/>
      <c r="D44" s="437"/>
      <c r="E44" s="435"/>
      <c r="F44" s="435"/>
      <c r="G44" s="435"/>
      <c r="H44" s="435"/>
      <c r="I44" s="435"/>
      <c r="J44" s="435"/>
      <c r="K44" s="435"/>
      <c r="L44" s="419"/>
    </row>
    <row r="45" spans="1:12" x14ac:dyDescent="0.2">
      <c r="A45" s="435"/>
      <c r="B45" s="435"/>
      <c r="C45" s="436"/>
      <c r="D45" s="439"/>
      <c r="E45" s="438"/>
      <c r="F45" s="435"/>
      <c r="G45" s="435"/>
      <c r="H45" s="435"/>
      <c r="I45" s="435"/>
      <c r="J45" s="435"/>
      <c r="K45" s="435"/>
      <c r="L45" s="419"/>
    </row>
    <row r="46" spans="1:12" x14ac:dyDescent="0.2">
      <c r="A46" s="385"/>
      <c r="B46" s="385"/>
      <c r="C46" s="385"/>
      <c r="D46" s="386"/>
      <c r="E46" s="385"/>
      <c r="F46" s="385"/>
      <c r="G46" s="385"/>
      <c r="H46" s="385"/>
      <c r="I46" s="385"/>
      <c r="J46" s="385"/>
      <c r="K46" s="385"/>
    </row>
    <row r="47" spans="1:12" x14ac:dyDescent="0.2">
      <c r="A47" s="385"/>
      <c r="B47" s="385"/>
      <c r="C47" s="385"/>
      <c r="D47" s="385"/>
      <c r="E47" s="385"/>
      <c r="F47" s="385"/>
      <c r="G47" s="385"/>
      <c r="H47" s="385"/>
      <c r="I47" s="385"/>
      <c r="J47" s="385"/>
      <c r="K47" s="385"/>
    </row>
    <row r="48" spans="1:12" x14ac:dyDescent="0.2">
      <c r="A48" s="385"/>
      <c r="B48" s="385"/>
      <c r="C48" s="387"/>
      <c r="D48" s="385"/>
      <c r="E48" s="385"/>
      <c r="F48" s="385"/>
      <c r="G48" s="385"/>
      <c r="H48" s="385"/>
      <c r="I48" s="385"/>
      <c r="J48" s="385"/>
      <c r="K48" s="385"/>
    </row>
    <row r="49" spans="1:11" x14ac:dyDescent="0.2">
      <c r="A49" s="385"/>
      <c r="B49" s="385"/>
      <c r="C49" s="385"/>
      <c r="D49" s="386"/>
      <c r="E49" s="385"/>
      <c r="F49" s="385"/>
      <c r="G49" s="385"/>
      <c r="H49" s="385"/>
      <c r="I49" s="385"/>
      <c r="J49" s="385"/>
      <c r="K49" s="385"/>
    </row>
    <row r="50" spans="1:11" x14ac:dyDescent="0.2">
      <c r="A50" s="385"/>
      <c r="B50" s="385"/>
      <c r="C50" s="385"/>
      <c r="D50" s="386"/>
      <c r="E50" s="385"/>
      <c r="F50" s="385"/>
      <c r="G50" s="385"/>
      <c r="H50" s="385"/>
      <c r="I50" s="385"/>
      <c r="J50" s="385"/>
      <c r="K50" s="385"/>
    </row>
    <row r="51" spans="1:11" x14ac:dyDescent="0.2">
      <c r="C51" s="109"/>
      <c r="D51" s="19"/>
    </row>
    <row r="52" spans="1:11" x14ac:dyDescent="0.2">
      <c r="D52" s="177"/>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125" workbookViewId="0">
      <selection sqref="A1:K1"/>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33" customWidth="1"/>
    <col min="5" max="5" width="9.85546875" style="33" customWidth="1"/>
    <col min="6" max="6" width="3.28515625" style="3" customWidth="1"/>
    <col min="7" max="7" width="10.42578125" style="3" customWidth="1"/>
    <col min="8" max="8" width="3.28515625" style="3" bestFit="1" customWidth="1"/>
    <col min="9" max="9" width="29.28515625" style="3" customWidth="1"/>
    <col min="10" max="10" width="9.42578125" style="33" customWidth="1"/>
    <col min="11" max="11" width="10.28515625" style="3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12"/>
      <c r="B1" s="612"/>
      <c r="C1" s="612"/>
      <c r="D1" s="612"/>
      <c r="E1" s="612"/>
      <c r="F1" s="612"/>
      <c r="G1" s="612"/>
      <c r="H1" s="612"/>
      <c r="I1" s="612"/>
      <c r="J1" s="612"/>
      <c r="K1" s="612"/>
    </row>
    <row r="2" spans="1:11" x14ac:dyDescent="0.2">
      <c r="A2" s="7"/>
      <c r="B2" s="7"/>
      <c r="C2" s="7"/>
      <c r="D2" s="27"/>
      <c r="E2" s="27"/>
      <c r="F2" s="7"/>
      <c r="G2" s="7"/>
      <c r="H2" s="7"/>
      <c r="I2" s="7"/>
      <c r="J2" s="27"/>
      <c r="K2" s="27"/>
    </row>
    <row r="3" spans="1:11" x14ac:dyDescent="0.2">
      <c r="A3" s="4" t="s">
        <v>16</v>
      </c>
      <c r="B3" s="5"/>
      <c r="C3" s="5"/>
      <c r="D3" s="28"/>
      <c r="E3" s="28"/>
      <c r="F3" s="5"/>
      <c r="G3" s="5"/>
      <c r="H3" s="5"/>
      <c r="I3" s="5"/>
      <c r="J3" s="28"/>
      <c r="K3" s="28"/>
    </row>
    <row r="4" spans="1:11" x14ac:dyDescent="0.2">
      <c r="A4" s="6" t="s">
        <v>19</v>
      </c>
      <c r="B4" s="6"/>
      <c r="C4" s="6" t="s">
        <v>18</v>
      </c>
      <c r="D4" s="29"/>
      <c r="E4" s="30"/>
      <c r="F4" s="6"/>
      <c r="G4" s="6"/>
      <c r="H4" s="6"/>
      <c r="I4" s="5"/>
      <c r="J4" s="28"/>
      <c r="K4" s="28"/>
    </row>
    <row r="5" spans="1:11" x14ac:dyDescent="0.2">
      <c r="A5" s="6" t="s">
        <v>86</v>
      </c>
      <c r="B5" s="6"/>
      <c r="C5" s="6" t="s">
        <v>142</v>
      </c>
      <c r="D5" s="30"/>
      <c r="E5" s="30"/>
      <c r="F5" s="6"/>
      <c r="G5" s="6"/>
      <c r="H5" s="6"/>
      <c r="I5" s="5"/>
      <c r="J5" s="28"/>
      <c r="K5" s="28"/>
    </row>
    <row r="6" spans="1:11" x14ac:dyDescent="0.2">
      <c r="A6" s="6"/>
      <c r="B6" s="6"/>
      <c r="C6" s="599">
        <v>2022</v>
      </c>
      <c r="D6" s="30"/>
      <c r="E6" s="30"/>
      <c r="F6" s="6"/>
      <c r="G6" s="6"/>
      <c r="H6" s="6"/>
      <c r="I6" s="5"/>
      <c r="J6" s="28"/>
      <c r="K6" s="28"/>
    </row>
    <row r="7" spans="1:11" x14ac:dyDescent="0.2">
      <c r="A7" s="8"/>
      <c r="B7" s="6"/>
      <c r="C7" s="6"/>
      <c r="D7" s="30"/>
      <c r="E7" s="30"/>
      <c r="F7" s="6"/>
      <c r="G7" s="6"/>
      <c r="H7" s="6"/>
      <c r="I7" s="8"/>
      <c r="J7" s="32"/>
      <c r="K7" s="28"/>
    </row>
    <row r="8" spans="1:11" x14ac:dyDescent="0.2">
      <c r="A8" s="6"/>
      <c r="B8" s="6"/>
      <c r="C8" s="6"/>
      <c r="D8" s="30"/>
      <c r="E8" s="30"/>
      <c r="F8" s="6"/>
      <c r="G8" s="6"/>
      <c r="H8" s="6"/>
      <c r="I8" s="5"/>
      <c r="J8" s="28"/>
      <c r="K8" s="28"/>
    </row>
    <row r="9" spans="1:11" x14ac:dyDescent="0.2">
      <c r="A9" s="8"/>
      <c r="B9" s="6"/>
      <c r="C9" s="6"/>
      <c r="D9" s="30"/>
      <c r="E9" s="30"/>
      <c r="F9" s="6"/>
      <c r="G9" s="6"/>
      <c r="H9" s="6"/>
      <c r="I9" s="628" t="s">
        <v>20</v>
      </c>
      <c r="J9" s="629"/>
      <c r="K9" s="630"/>
    </row>
    <row r="10" spans="1:11" x14ac:dyDescent="0.2">
      <c r="A10" s="8"/>
      <c r="B10" s="6"/>
      <c r="C10" s="6"/>
      <c r="D10" s="30"/>
      <c r="E10" s="30"/>
      <c r="F10" s="6"/>
      <c r="G10" s="6"/>
      <c r="H10" s="6"/>
      <c r="I10" s="9" t="s">
        <v>21</v>
      </c>
      <c r="J10" s="631" t="s">
        <v>31</v>
      </c>
      <c r="K10" s="632"/>
    </row>
    <row r="11" spans="1:11" ht="12.75" customHeight="1" x14ac:dyDescent="0.2">
      <c r="A11" s="6"/>
      <c r="B11" s="6"/>
      <c r="C11" s="6"/>
      <c r="D11" s="30"/>
      <c r="E11" s="30"/>
      <c r="F11" s="6"/>
      <c r="G11" s="6"/>
      <c r="H11" s="5"/>
      <c r="I11" s="9" t="s">
        <v>22</v>
      </c>
      <c r="J11" s="633" t="s">
        <v>32</v>
      </c>
      <c r="K11" s="634"/>
    </row>
    <row r="12" spans="1:11" ht="12.75" customHeight="1" x14ac:dyDescent="0.2">
      <c r="A12" s="624" t="s">
        <v>23</v>
      </c>
      <c r="B12" s="624"/>
      <c r="C12" s="624"/>
      <c r="D12" s="624"/>
      <c r="E12" s="624"/>
      <c r="F12" s="624"/>
      <c r="G12" s="624"/>
      <c r="H12" s="624"/>
      <c r="I12" s="10" t="s">
        <v>24</v>
      </c>
      <c r="J12" s="635" t="s">
        <v>33</v>
      </c>
      <c r="K12" s="636"/>
    </row>
    <row r="13" spans="1:11" ht="15.75" customHeight="1" x14ac:dyDescent="0.2">
      <c r="A13" s="624" t="s">
        <v>39</v>
      </c>
      <c r="B13" s="624"/>
      <c r="C13" s="624"/>
      <c r="D13" s="624"/>
      <c r="E13" s="624"/>
      <c r="F13" s="16"/>
      <c r="G13" s="11"/>
      <c r="H13" s="6"/>
      <c r="I13" s="5"/>
      <c r="J13" s="28"/>
      <c r="K13" s="28"/>
    </row>
    <row r="14" spans="1:11" x14ac:dyDescent="0.2">
      <c r="A14" s="5"/>
      <c r="B14" s="5"/>
      <c r="C14" s="5"/>
      <c r="D14" s="28"/>
      <c r="E14" s="28"/>
      <c r="F14" s="5"/>
      <c r="G14" s="5"/>
      <c r="H14" s="5"/>
      <c r="I14" s="5"/>
      <c r="J14" s="28"/>
      <c r="K14" s="28"/>
    </row>
    <row r="15" spans="1:11" ht="13.5" thickBot="1" x14ac:dyDescent="0.25">
      <c r="A15" s="5"/>
      <c r="B15" s="5"/>
      <c r="C15" s="5"/>
      <c r="D15" s="28"/>
      <c r="E15" s="28"/>
      <c r="F15" s="5"/>
      <c r="G15" s="5"/>
      <c r="H15" s="5"/>
      <c r="I15" s="5"/>
      <c r="J15" s="28"/>
      <c r="K15" s="28"/>
    </row>
    <row r="16" spans="1:11" ht="12.75" customHeight="1" x14ac:dyDescent="0.2">
      <c r="A16" s="625" t="s">
        <v>25</v>
      </c>
      <c r="B16" s="626"/>
      <c r="C16" s="626"/>
      <c r="D16" s="626"/>
      <c r="E16" s="627"/>
      <c r="F16" s="16"/>
      <c r="G16" s="625" t="s">
        <v>20</v>
      </c>
      <c r="H16" s="626"/>
      <c r="I16" s="626"/>
      <c r="J16" s="626"/>
      <c r="K16" s="627"/>
    </row>
    <row r="17" spans="1:11" x14ac:dyDescent="0.2">
      <c r="A17" s="112"/>
      <c r="B17" s="113"/>
      <c r="C17" s="113"/>
      <c r="D17" s="114"/>
      <c r="E17" s="115"/>
      <c r="F17" s="5"/>
      <c r="G17" s="112"/>
      <c r="H17" s="113" t="s">
        <v>15</v>
      </c>
      <c r="I17" s="113" t="s">
        <v>15</v>
      </c>
      <c r="J17" s="114" t="s">
        <v>15</v>
      </c>
      <c r="K17" s="115" t="s">
        <v>15</v>
      </c>
    </row>
    <row r="18" spans="1:11" s="12" customFormat="1" x14ac:dyDescent="0.2">
      <c r="A18" s="116" t="s">
        <v>0</v>
      </c>
      <c r="B18" s="117" t="s">
        <v>26</v>
      </c>
      <c r="C18" s="117" t="s">
        <v>27</v>
      </c>
      <c r="D18" s="110" t="s">
        <v>28</v>
      </c>
      <c r="E18" s="111" t="s">
        <v>29</v>
      </c>
      <c r="F18" s="17"/>
      <c r="G18" s="116" t="s">
        <v>0</v>
      </c>
      <c r="H18" s="117" t="s">
        <v>26</v>
      </c>
      <c r="I18" s="117" t="s">
        <v>27</v>
      </c>
      <c r="J18" s="110" t="s">
        <v>28</v>
      </c>
      <c r="K18" s="111" t="s">
        <v>29</v>
      </c>
    </row>
    <row r="19" spans="1:11" ht="12.75" customHeight="1" thickBot="1" x14ac:dyDescent="0.25">
      <c r="A19" s="568">
        <v>44562</v>
      </c>
      <c r="B19" s="569"/>
      <c r="C19" s="569" t="s">
        <v>66</v>
      </c>
      <c r="D19" s="570">
        <v>3.91</v>
      </c>
      <c r="E19" s="571"/>
      <c r="F19" s="369"/>
      <c r="G19" s="568">
        <v>44562</v>
      </c>
      <c r="H19" s="569"/>
      <c r="I19" s="569" t="s">
        <v>66</v>
      </c>
      <c r="J19" s="570"/>
      <c r="K19" s="571">
        <v>3.91</v>
      </c>
    </row>
    <row r="20" spans="1:11" ht="12.75" customHeight="1" thickBot="1" x14ac:dyDescent="0.25">
      <c r="A20" s="572"/>
      <c r="B20" s="573"/>
      <c r="C20" s="574" t="s">
        <v>47</v>
      </c>
      <c r="D20" s="575">
        <f>SUM(D19:D19)-SUM(E19:E19)</f>
        <v>3.91</v>
      </c>
      <c r="E20" s="576"/>
      <c r="F20" s="577"/>
      <c r="G20" s="572"/>
      <c r="H20" s="573"/>
      <c r="I20" s="574" t="s">
        <v>47</v>
      </c>
      <c r="J20" s="575"/>
      <c r="K20" s="576">
        <f>SUM(K19:K19)-SUM(J19:J19)</f>
        <v>3.91</v>
      </c>
    </row>
    <row r="21" spans="1:11" ht="12.75" customHeight="1" x14ac:dyDescent="0.2">
      <c r="A21" s="441"/>
      <c r="B21" s="442"/>
      <c r="C21" s="442"/>
      <c r="D21" s="443"/>
      <c r="E21" s="444"/>
      <c r="F21" s="5"/>
      <c r="G21" s="441"/>
      <c r="H21" s="442"/>
      <c r="I21" s="442"/>
      <c r="J21" s="443"/>
      <c r="K21" s="444"/>
    </row>
    <row r="22" spans="1:11" ht="12.75" customHeight="1" x14ac:dyDescent="0.2">
      <c r="A22" s="440"/>
      <c r="B22" s="18"/>
      <c r="C22" s="18"/>
      <c r="D22" s="31"/>
      <c r="E22" s="31"/>
      <c r="F22" s="18"/>
      <c r="G22" s="440"/>
      <c r="H22" s="18"/>
      <c r="I22" s="18"/>
      <c r="J22" s="31"/>
      <c r="K22" s="31"/>
    </row>
  </sheetData>
  <mergeCells count="9">
    <mergeCell ref="A13:E13"/>
    <mergeCell ref="A16:E16"/>
    <mergeCell ref="G16:K16"/>
    <mergeCell ref="A1:K1"/>
    <mergeCell ref="I9:K9"/>
    <mergeCell ref="J10:K10"/>
    <mergeCell ref="J11:K11"/>
    <mergeCell ref="A12:H12"/>
    <mergeCell ref="J12:K12"/>
  </mergeCells>
  <pageMargins left="0.7" right="0.7" top="0.75" bottom="0.75" header="0.3" footer="0.3"/>
  <pageSetup paperSize="9" orientation="landscape" horizontalDpi="4294967293"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10.28515625" customWidth="1"/>
    <col min="11" max="11" width="15" customWidth="1"/>
  </cols>
  <sheetData>
    <row r="1" spans="1:11" ht="18.75" x14ac:dyDescent="0.3">
      <c r="E1" s="126" t="s">
        <v>18</v>
      </c>
      <c r="F1" s="126"/>
      <c r="G1" s="126"/>
    </row>
    <row r="2" spans="1:11" ht="18.75" x14ac:dyDescent="0.3">
      <c r="E2" s="126" t="s">
        <v>51</v>
      </c>
      <c r="F2" s="126"/>
      <c r="G2" s="126"/>
    </row>
    <row r="3" spans="1:11" ht="18.75" x14ac:dyDescent="0.3">
      <c r="E3" s="176">
        <v>44592</v>
      </c>
      <c r="F3" s="126"/>
      <c r="G3" s="126"/>
    </row>
    <row r="4" spans="1:11" x14ac:dyDescent="0.25">
      <c r="C4" s="164" t="s">
        <v>60</v>
      </c>
      <c r="I4" s="164" t="s">
        <v>61</v>
      </c>
    </row>
    <row r="5" spans="1:11" x14ac:dyDescent="0.25">
      <c r="A5" s="127" t="s">
        <v>55</v>
      </c>
      <c r="B5" s="125"/>
      <c r="C5" s="125"/>
      <c r="D5" s="125"/>
      <c r="E5" s="125"/>
      <c r="G5" s="127" t="s">
        <v>55</v>
      </c>
      <c r="H5" s="125"/>
      <c r="I5" s="125"/>
      <c r="J5" s="125"/>
      <c r="K5" s="125"/>
    </row>
    <row r="6" spans="1:11" x14ac:dyDescent="0.25">
      <c r="A6" s="125"/>
      <c r="B6" s="125">
        <v>50000</v>
      </c>
      <c r="C6" s="125" t="s">
        <v>52</v>
      </c>
      <c r="D6" s="125">
        <v>2</v>
      </c>
      <c r="E6" s="128">
        <f>B6*D6</f>
        <v>100000</v>
      </c>
      <c r="G6" s="125"/>
      <c r="H6" s="125">
        <v>100</v>
      </c>
      <c r="I6" s="125" t="s">
        <v>52</v>
      </c>
      <c r="J6" s="125">
        <v>0</v>
      </c>
      <c r="K6" s="128">
        <f>H6*J6</f>
        <v>0</v>
      </c>
    </row>
    <row r="7" spans="1:11" x14ac:dyDescent="0.25">
      <c r="A7" s="125"/>
      <c r="B7" s="125">
        <v>20000</v>
      </c>
      <c r="C7" s="125" t="s">
        <v>52</v>
      </c>
      <c r="D7" s="125">
        <v>0</v>
      </c>
      <c r="E7" s="128">
        <f t="shared" ref="E7:E11" si="0">B7*D7</f>
        <v>0</v>
      </c>
      <c r="G7" s="125"/>
      <c r="H7" s="125">
        <v>20</v>
      </c>
      <c r="I7" s="125" t="s">
        <v>52</v>
      </c>
      <c r="J7" s="125">
        <v>0</v>
      </c>
      <c r="K7" s="128">
        <f t="shared" ref="K7:K10" si="1">H7*J7</f>
        <v>0</v>
      </c>
    </row>
    <row r="8" spans="1:11" x14ac:dyDescent="0.25">
      <c r="A8" s="125"/>
      <c r="B8" s="125">
        <v>10000</v>
      </c>
      <c r="C8" s="125" t="s">
        <v>52</v>
      </c>
      <c r="D8" s="125">
        <v>10</v>
      </c>
      <c r="E8" s="128">
        <f t="shared" si="0"/>
        <v>100000</v>
      </c>
      <c r="G8" s="125"/>
      <c r="H8" s="125">
        <v>10</v>
      </c>
      <c r="I8" s="125" t="s">
        <v>52</v>
      </c>
      <c r="J8" s="125">
        <v>0</v>
      </c>
      <c r="K8" s="128">
        <f t="shared" si="1"/>
        <v>0</v>
      </c>
    </row>
    <row r="9" spans="1:11" x14ac:dyDescent="0.25">
      <c r="A9" s="125"/>
      <c r="B9" s="125">
        <v>5000</v>
      </c>
      <c r="C9" s="125" t="s">
        <v>52</v>
      </c>
      <c r="D9" s="125">
        <v>0</v>
      </c>
      <c r="E9" s="128">
        <f t="shared" si="0"/>
        <v>0</v>
      </c>
      <c r="G9" s="125"/>
      <c r="H9" s="125">
        <v>5</v>
      </c>
      <c r="I9" s="125" t="s">
        <v>52</v>
      </c>
      <c r="J9" s="125">
        <v>0</v>
      </c>
      <c r="K9" s="128">
        <f t="shared" si="1"/>
        <v>0</v>
      </c>
    </row>
    <row r="10" spans="1:11" x14ac:dyDescent="0.25">
      <c r="A10" s="125"/>
      <c r="B10" s="125">
        <v>2000</v>
      </c>
      <c r="C10" s="125" t="s">
        <v>52</v>
      </c>
      <c r="D10" s="125">
        <v>0</v>
      </c>
      <c r="E10" s="128">
        <f t="shared" si="0"/>
        <v>0</v>
      </c>
      <c r="G10" s="125"/>
      <c r="H10" s="125">
        <v>1</v>
      </c>
      <c r="I10" s="125" t="s">
        <v>52</v>
      </c>
      <c r="J10" s="125">
        <v>5</v>
      </c>
      <c r="K10" s="128">
        <f t="shared" si="1"/>
        <v>5</v>
      </c>
    </row>
    <row r="11" spans="1:11" x14ac:dyDescent="0.25">
      <c r="A11" s="125"/>
      <c r="B11" s="125">
        <v>1000</v>
      </c>
      <c r="C11" s="125" t="s">
        <v>52</v>
      </c>
      <c r="D11" s="125">
        <v>0</v>
      </c>
      <c r="E11" s="128">
        <f t="shared" si="0"/>
        <v>0</v>
      </c>
      <c r="G11" s="125"/>
      <c r="H11" s="125"/>
      <c r="I11" s="125"/>
      <c r="J11" s="125"/>
      <c r="K11" s="128"/>
    </row>
    <row r="12" spans="1:11" x14ac:dyDescent="0.25">
      <c r="A12" s="125"/>
      <c r="B12" s="125"/>
      <c r="C12" s="125"/>
      <c r="D12" s="125"/>
      <c r="E12" s="125"/>
      <c r="G12" s="125"/>
      <c r="H12" s="125"/>
      <c r="I12" s="125"/>
      <c r="J12" s="125"/>
      <c r="K12" s="125"/>
    </row>
    <row r="13" spans="1:11" x14ac:dyDescent="0.25">
      <c r="A13" s="130" t="s">
        <v>58</v>
      </c>
      <c r="B13" s="125"/>
      <c r="C13" s="125"/>
      <c r="D13" s="125"/>
      <c r="E13" s="125"/>
      <c r="G13" s="130"/>
      <c r="H13" s="125"/>
      <c r="I13" s="125"/>
      <c r="J13" s="125"/>
      <c r="K13" s="125"/>
    </row>
    <row r="14" spans="1:11" x14ac:dyDescent="0.25">
      <c r="A14" s="125"/>
      <c r="B14" s="125">
        <v>500</v>
      </c>
      <c r="C14" s="125" t="s">
        <v>52</v>
      </c>
      <c r="D14" s="125">
        <v>2</v>
      </c>
      <c r="E14" s="125">
        <f>B14*D14</f>
        <v>1000</v>
      </c>
      <c r="G14" s="125"/>
      <c r="H14" s="125"/>
      <c r="I14" s="125"/>
      <c r="J14" s="125"/>
      <c r="K14" s="125"/>
    </row>
    <row r="15" spans="1:11" x14ac:dyDescent="0.25">
      <c r="A15" s="125"/>
      <c r="B15" s="125">
        <v>200</v>
      </c>
      <c r="C15" s="125" t="s">
        <v>52</v>
      </c>
      <c r="D15" s="125">
        <v>1</v>
      </c>
      <c r="E15" s="125">
        <f t="shared" ref="E15:E17" si="2">B15*D15</f>
        <v>200</v>
      </c>
      <c r="G15" s="125"/>
      <c r="H15" s="125"/>
      <c r="I15" s="125"/>
      <c r="J15" s="125"/>
      <c r="K15" s="125"/>
    </row>
    <row r="16" spans="1:11" x14ac:dyDescent="0.25">
      <c r="A16" s="125"/>
      <c r="B16" s="125">
        <v>100</v>
      </c>
      <c r="C16" s="125" t="s">
        <v>52</v>
      </c>
      <c r="D16" s="125">
        <v>0</v>
      </c>
      <c r="E16" s="125">
        <f t="shared" si="2"/>
        <v>0</v>
      </c>
      <c r="G16" s="125"/>
      <c r="H16" s="125"/>
      <c r="I16" s="125"/>
      <c r="J16" s="125"/>
      <c r="K16" s="125"/>
    </row>
    <row r="17" spans="1:11" x14ac:dyDescent="0.25">
      <c r="A17" s="125"/>
      <c r="B17" s="125">
        <v>50</v>
      </c>
      <c r="C17" s="125" t="s">
        <v>52</v>
      </c>
      <c r="D17" s="125">
        <v>0</v>
      </c>
      <c r="E17" s="125">
        <f t="shared" si="2"/>
        <v>0</v>
      </c>
      <c r="G17" s="125"/>
      <c r="H17" s="125"/>
      <c r="I17" s="125"/>
      <c r="J17" s="125"/>
      <c r="K17" s="125"/>
    </row>
    <row r="18" spans="1:11" x14ac:dyDescent="0.25">
      <c r="A18" s="125"/>
      <c r="B18" s="125"/>
      <c r="C18" s="125"/>
      <c r="D18" s="125"/>
      <c r="E18" s="125"/>
      <c r="G18" s="125"/>
      <c r="H18" s="125"/>
      <c r="I18" s="125"/>
      <c r="J18" s="125"/>
      <c r="K18" s="125"/>
    </row>
    <row r="19" spans="1:11" x14ac:dyDescent="0.25">
      <c r="A19" s="125"/>
      <c r="B19" s="125"/>
      <c r="C19" s="125"/>
      <c r="D19" s="125"/>
      <c r="E19" s="125"/>
      <c r="G19" s="125"/>
      <c r="H19" s="125"/>
      <c r="I19" s="125"/>
      <c r="J19" s="125"/>
      <c r="K19" s="125"/>
    </row>
    <row r="20" spans="1:11" x14ac:dyDescent="0.25">
      <c r="A20" s="125"/>
      <c r="B20" s="125"/>
      <c r="C20" s="125"/>
      <c r="D20" s="125"/>
      <c r="E20" s="129">
        <f>SUM(E6:E17)</f>
        <v>201200</v>
      </c>
      <c r="G20" s="125"/>
      <c r="H20" s="125"/>
      <c r="I20" s="125"/>
      <c r="J20" s="125"/>
      <c r="K20" s="129">
        <f>SUM(K6:K17)</f>
        <v>5</v>
      </c>
    </row>
    <row r="21" spans="1:11" x14ac:dyDescent="0.25">
      <c r="A21" s="125"/>
      <c r="B21" s="125"/>
      <c r="C21" s="125"/>
      <c r="D21" s="125"/>
      <c r="E21" s="127"/>
      <c r="G21" s="125"/>
      <c r="H21" s="125"/>
      <c r="I21" s="125"/>
      <c r="J21" s="125"/>
      <c r="K21" s="127"/>
    </row>
    <row r="22" spans="1:11" x14ac:dyDescent="0.25">
      <c r="A22" s="125" t="s">
        <v>53</v>
      </c>
      <c r="B22" s="125"/>
      <c r="C22" s="125"/>
      <c r="D22" s="125"/>
      <c r="E22" s="129">
        <f>E20</f>
        <v>201200</v>
      </c>
      <c r="G22" s="125" t="s">
        <v>53</v>
      </c>
      <c r="H22" s="125"/>
      <c r="I22" s="125"/>
      <c r="J22" s="125"/>
      <c r="K22" s="129">
        <f>K20</f>
        <v>5</v>
      </c>
    </row>
    <row r="23" spans="1:11" x14ac:dyDescent="0.25">
      <c r="A23" s="125" t="s">
        <v>40</v>
      </c>
      <c r="B23" s="125"/>
      <c r="C23" s="125"/>
      <c r="D23" s="125"/>
      <c r="E23" s="129">
        <f>'UGX Cash Box  January'!G22</f>
        <v>201209</v>
      </c>
      <c r="G23" s="125" t="s">
        <v>40</v>
      </c>
      <c r="H23" s="125"/>
      <c r="I23" s="125"/>
      <c r="J23" s="125"/>
      <c r="K23" s="129">
        <f>'USD-cash box January'!G6</f>
        <v>5</v>
      </c>
    </row>
    <row r="24" spans="1:11" x14ac:dyDescent="0.25">
      <c r="A24" s="125" t="s">
        <v>54</v>
      </c>
      <c r="B24" s="125"/>
      <c r="C24" s="125"/>
      <c r="D24" s="125"/>
      <c r="E24" s="128">
        <f>E22-E23</f>
        <v>-9</v>
      </c>
      <c r="G24" s="125" t="s">
        <v>54</v>
      </c>
      <c r="H24" s="125"/>
      <c r="I24" s="125"/>
      <c r="J24" s="125"/>
      <c r="K24" s="128">
        <f>K22-K23</f>
        <v>0</v>
      </c>
    </row>
    <row r="26" spans="1:11" x14ac:dyDescent="0.25">
      <c r="A26" t="s">
        <v>56</v>
      </c>
      <c r="C26" t="s">
        <v>94</v>
      </c>
      <c r="G26" t="s">
        <v>56</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1" workbookViewId="0">
      <selection activeCell="D41" sqref="D41"/>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637" t="s">
        <v>219</v>
      </c>
      <c r="E1" s="637"/>
      <c r="F1" s="637"/>
      <c r="G1" s="637"/>
      <c r="H1" s="637"/>
      <c r="I1" s="637"/>
      <c r="J1" s="637"/>
    </row>
    <row r="2" spans="1:14" ht="15" customHeight="1" x14ac:dyDescent="0.25">
      <c r="D2" s="637"/>
      <c r="E2" s="637"/>
      <c r="F2" s="637"/>
      <c r="G2" s="637"/>
      <c r="H2" s="637"/>
      <c r="I2" s="637"/>
      <c r="J2" s="637"/>
    </row>
    <row r="4" spans="1:14" x14ac:dyDescent="0.25">
      <c r="A4" s="328"/>
      <c r="B4" s="313"/>
      <c r="C4" s="638"/>
      <c r="D4" s="638"/>
      <c r="E4" s="638"/>
      <c r="F4" s="638"/>
      <c r="G4" s="638"/>
      <c r="H4" s="638"/>
      <c r="I4" s="638"/>
      <c r="J4" s="638"/>
      <c r="K4" s="638"/>
      <c r="L4" s="638"/>
      <c r="M4" s="638"/>
      <c r="N4" s="639"/>
    </row>
    <row r="5" spans="1:14" x14ac:dyDescent="0.25">
      <c r="A5" s="329" t="s">
        <v>2</v>
      </c>
      <c r="B5" s="314"/>
      <c r="C5" s="315" t="s">
        <v>103</v>
      </c>
      <c r="D5" s="315" t="s">
        <v>104</v>
      </c>
      <c r="E5" s="315" t="s">
        <v>105</v>
      </c>
      <c r="F5" s="315" t="s">
        <v>106</v>
      </c>
      <c r="G5" s="315" t="s">
        <v>102</v>
      </c>
      <c r="H5" s="315" t="s">
        <v>107</v>
      </c>
      <c r="I5" s="315" t="s">
        <v>108</v>
      </c>
      <c r="J5" s="315" t="s">
        <v>109</v>
      </c>
      <c r="K5" s="315" t="s">
        <v>110</v>
      </c>
      <c r="L5" s="315" t="s">
        <v>111</v>
      </c>
      <c r="M5" s="315" t="s">
        <v>112</v>
      </c>
      <c r="N5" s="315" t="s">
        <v>113</v>
      </c>
    </row>
    <row r="6" spans="1:14" x14ac:dyDescent="0.25">
      <c r="A6" s="330"/>
      <c r="B6" s="316" t="s">
        <v>89</v>
      </c>
      <c r="C6" s="317"/>
      <c r="D6" s="318"/>
      <c r="E6" s="319"/>
      <c r="F6" s="318"/>
      <c r="G6" s="318"/>
      <c r="H6" s="318"/>
      <c r="I6" s="339"/>
      <c r="J6" s="318"/>
      <c r="K6" s="318"/>
      <c r="L6" s="318"/>
      <c r="M6" s="318"/>
      <c r="N6" s="318"/>
    </row>
    <row r="7" spans="1:14" x14ac:dyDescent="0.25">
      <c r="A7" s="331"/>
      <c r="B7" s="320" t="s">
        <v>90</v>
      </c>
      <c r="C7" s="321"/>
      <c r="D7" s="321"/>
      <c r="E7" s="321"/>
      <c r="F7" s="321"/>
      <c r="G7" s="321"/>
      <c r="H7" s="321"/>
      <c r="I7" s="321"/>
      <c r="J7" s="321"/>
      <c r="K7" s="321"/>
      <c r="L7" s="321"/>
      <c r="M7" s="321"/>
      <c r="N7" s="321"/>
    </row>
    <row r="8" spans="1:14" x14ac:dyDescent="0.25">
      <c r="A8" s="332"/>
      <c r="B8" s="322" t="s">
        <v>41</v>
      </c>
      <c r="C8" s="323"/>
      <c r="D8" s="324"/>
      <c r="E8" s="324"/>
      <c r="F8" s="324"/>
      <c r="G8" s="324"/>
      <c r="H8" s="324"/>
      <c r="I8" s="324"/>
      <c r="J8" s="324"/>
      <c r="K8" s="324"/>
      <c r="L8" s="324"/>
      <c r="M8" s="324"/>
      <c r="N8" s="324"/>
    </row>
    <row r="9" spans="1:14" x14ac:dyDescent="0.25">
      <c r="A9" s="329"/>
      <c r="B9" s="325" t="s">
        <v>89</v>
      </c>
      <c r="C9" s="326"/>
      <c r="D9" s="326"/>
      <c r="E9" s="327"/>
      <c r="F9" s="327"/>
      <c r="G9" s="326"/>
      <c r="H9" s="326"/>
      <c r="I9" s="327"/>
      <c r="J9" s="326"/>
      <c r="K9" s="326"/>
      <c r="L9" s="326"/>
      <c r="M9" s="326"/>
      <c r="N9" s="326"/>
    </row>
    <row r="10" spans="1:14" x14ac:dyDescent="0.25">
      <c r="A10" s="331"/>
      <c r="B10" s="320" t="s">
        <v>90</v>
      </c>
      <c r="C10" s="321"/>
      <c r="D10" s="321"/>
      <c r="E10" s="321"/>
      <c r="F10" s="321"/>
      <c r="G10" s="321"/>
      <c r="H10" s="321"/>
      <c r="I10" s="321"/>
      <c r="J10" s="321"/>
      <c r="K10" s="321"/>
      <c r="L10" s="321"/>
      <c r="M10" s="321"/>
      <c r="N10" s="321"/>
    </row>
    <row r="11" spans="1:14" x14ac:dyDescent="0.25">
      <c r="A11" s="332"/>
      <c r="B11" s="322" t="s">
        <v>41</v>
      </c>
      <c r="C11" s="324"/>
      <c r="D11" s="324"/>
      <c r="E11" s="324"/>
      <c r="F11" s="324"/>
      <c r="G11" s="324"/>
      <c r="H11" s="324"/>
      <c r="I11" s="324"/>
      <c r="J11" s="324"/>
      <c r="K11" s="324"/>
      <c r="L11" s="324"/>
      <c r="M11" s="324"/>
      <c r="N11" s="324"/>
    </row>
    <row r="12" spans="1:14" x14ac:dyDescent="0.25">
      <c r="A12" s="329"/>
      <c r="B12" s="325" t="s">
        <v>89</v>
      </c>
      <c r="C12" s="326"/>
      <c r="D12" s="326"/>
      <c r="E12" s="327"/>
      <c r="F12" s="327"/>
      <c r="G12" s="326"/>
      <c r="H12" s="326"/>
      <c r="I12" s="327"/>
      <c r="J12" s="326"/>
      <c r="K12" s="326"/>
      <c r="L12" s="326"/>
      <c r="M12" s="326"/>
      <c r="N12" s="326"/>
    </row>
    <row r="13" spans="1:14" x14ac:dyDescent="0.25">
      <c r="A13" s="331"/>
      <c r="B13" s="320" t="s">
        <v>90</v>
      </c>
      <c r="C13" s="321"/>
      <c r="D13" s="321"/>
      <c r="E13" s="321"/>
      <c r="F13" s="321"/>
      <c r="G13" s="321"/>
      <c r="H13" s="321"/>
      <c r="I13" s="321"/>
      <c r="J13" s="321"/>
      <c r="K13" s="321"/>
      <c r="L13" s="321"/>
      <c r="M13" s="321"/>
      <c r="N13" s="321"/>
    </row>
    <row r="14" spans="1:14" x14ac:dyDescent="0.25">
      <c r="A14" s="332"/>
      <c r="B14" s="322" t="s">
        <v>41</v>
      </c>
      <c r="C14" s="324"/>
      <c r="D14" s="324"/>
      <c r="E14" s="324"/>
      <c r="F14" s="324"/>
      <c r="G14" s="324"/>
      <c r="H14" s="324"/>
      <c r="I14" s="324"/>
      <c r="J14" s="324"/>
      <c r="K14" s="324"/>
      <c r="L14" s="324"/>
      <c r="M14" s="324"/>
      <c r="N14" s="324"/>
    </row>
    <row r="15" spans="1:14" x14ac:dyDescent="0.25">
      <c r="A15" s="329"/>
      <c r="B15" s="325" t="s">
        <v>89</v>
      </c>
      <c r="C15" s="326"/>
      <c r="D15" s="326"/>
      <c r="E15" s="327"/>
      <c r="F15" s="327"/>
      <c r="G15" s="326"/>
      <c r="H15" s="326"/>
      <c r="I15" s="327"/>
      <c r="J15" s="326"/>
      <c r="K15" s="326"/>
      <c r="L15" s="326"/>
      <c r="M15" s="326"/>
      <c r="N15" s="326"/>
    </row>
    <row r="16" spans="1:14" x14ac:dyDescent="0.25">
      <c r="A16" s="331"/>
      <c r="B16" s="320" t="s">
        <v>90</v>
      </c>
      <c r="C16" s="321"/>
      <c r="D16" s="321"/>
      <c r="E16" s="321"/>
      <c r="F16" s="321"/>
      <c r="G16" s="321"/>
      <c r="H16" s="321"/>
      <c r="I16" s="321"/>
      <c r="J16" s="321"/>
      <c r="K16" s="321"/>
      <c r="L16" s="321"/>
      <c r="M16" s="321"/>
      <c r="N16" s="321"/>
    </row>
    <row r="17" spans="1:14" x14ac:dyDescent="0.25">
      <c r="A17" s="332"/>
      <c r="B17" s="322" t="s">
        <v>41</v>
      </c>
      <c r="C17" s="324"/>
      <c r="D17" s="324"/>
      <c r="E17" s="324"/>
      <c r="F17" s="324"/>
      <c r="G17" s="324"/>
      <c r="H17" s="324"/>
      <c r="I17" s="324"/>
      <c r="J17" s="324"/>
      <c r="K17" s="324"/>
      <c r="L17" s="324"/>
      <c r="M17" s="324"/>
      <c r="N17" s="324"/>
    </row>
    <row r="18" spans="1:14" x14ac:dyDescent="0.25">
      <c r="A18" s="547"/>
      <c r="B18" s="547"/>
      <c r="C18" s="548"/>
      <c r="D18" s="548"/>
      <c r="E18" s="548"/>
      <c r="F18" s="548"/>
      <c r="G18" s="548"/>
      <c r="H18" s="548"/>
      <c r="I18" s="548"/>
      <c r="J18" s="548"/>
      <c r="K18" s="548"/>
      <c r="L18" s="548"/>
      <c r="M18" s="548"/>
      <c r="N18" s="548"/>
    </row>
    <row r="19" spans="1:14" x14ac:dyDescent="0.25">
      <c r="A19" s="547"/>
      <c r="B19" s="547"/>
      <c r="C19" s="548"/>
      <c r="D19" s="548"/>
      <c r="E19" s="548"/>
      <c r="F19" s="548"/>
      <c r="G19" s="548"/>
      <c r="H19" s="548"/>
      <c r="I19" s="548"/>
      <c r="J19" s="548"/>
      <c r="K19" s="548"/>
      <c r="L19" s="548"/>
      <c r="M19" s="548"/>
      <c r="N19" s="548"/>
    </row>
    <row r="20" spans="1:14" ht="15" customHeight="1" x14ac:dyDescent="0.25">
      <c r="C20" s="515"/>
      <c r="D20" s="516" t="s">
        <v>220</v>
      </c>
      <c r="E20" s="516"/>
      <c r="F20" s="516"/>
      <c r="G20" s="516"/>
      <c r="H20" s="516"/>
      <c r="I20" s="516"/>
      <c r="J20" s="516"/>
      <c r="K20" s="517"/>
    </row>
    <row r="21" spans="1:14" ht="15" customHeight="1" x14ac:dyDescent="0.25">
      <c r="C21" s="515"/>
      <c r="D21" s="516"/>
      <c r="E21" s="516"/>
      <c r="F21" s="516"/>
      <c r="G21" s="516"/>
      <c r="H21" s="516"/>
      <c r="I21" s="516"/>
      <c r="J21" s="516"/>
      <c r="K21" s="517"/>
    </row>
    <row r="23" spans="1:14" x14ac:dyDescent="0.25">
      <c r="A23" s="328"/>
      <c r="B23" s="313"/>
      <c r="C23" s="638"/>
      <c r="D23" s="638"/>
      <c r="E23" s="638"/>
      <c r="F23" s="638"/>
      <c r="G23" s="638"/>
      <c r="H23" s="638"/>
      <c r="I23" s="638"/>
      <c r="J23" s="638"/>
      <c r="K23" s="638"/>
      <c r="L23" s="638"/>
      <c r="M23" s="638"/>
      <c r="N23" s="639"/>
    </row>
    <row r="24" spans="1:14" x14ac:dyDescent="0.25">
      <c r="A24" s="329" t="s">
        <v>2</v>
      </c>
      <c r="B24" s="314"/>
      <c r="C24" s="315" t="s">
        <v>103</v>
      </c>
      <c r="D24" s="315" t="s">
        <v>104</v>
      </c>
      <c r="E24" s="315" t="s">
        <v>105</v>
      </c>
      <c r="F24" s="315" t="s">
        <v>106</v>
      </c>
      <c r="G24" s="315" t="s">
        <v>102</v>
      </c>
      <c r="H24" s="315" t="s">
        <v>107</v>
      </c>
      <c r="I24" s="315" t="s">
        <v>108</v>
      </c>
      <c r="J24" s="315" t="s">
        <v>109</v>
      </c>
      <c r="K24" s="315" t="s">
        <v>110</v>
      </c>
      <c r="L24" s="315" t="s">
        <v>111</v>
      </c>
      <c r="M24" s="315" t="s">
        <v>112</v>
      </c>
      <c r="N24" s="315" t="s">
        <v>113</v>
      </c>
    </row>
    <row r="25" spans="1:14" x14ac:dyDescent="0.25">
      <c r="A25" s="330"/>
      <c r="B25" s="316" t="s">
        <v>41</v>
      </c>
      <c r="C25" s="317"/>
      <c r="D25" s="318"/>
      <c r="E25" s="319"/>
      <c r="F25" s="318"/>
      <c r="G25" s="318"/>
      <c r="H25" s="318"/>
      <c r="I25" s="339"/>
      <c r="J25" s="318"/>
      <c r="K25" s="318"/>
      <c r="L25" s="318"/>
      <c r="M25" s="318"/>
      <c r="N25" s="318"/>
    </row>
    <row r="26" spans="1:14" x14ac:dyDescent="0.25">
      <c r="A26" s="331"/>
      <c r="B26" s="320" t="s">
        <v>90</v>
      </c>
      <c r="C26" s="321"/>
      <c r="D26" s="321"/>
      <c r="E26" s="321"/>
      <c r="F26" s="321"/>
      <c r="G26" s="321"/>
      <c r="H26" s="321"/>
      <c r="I26" s="321"/>
      <c r="J26" s="321"/>
      <c r="K26" s="321"/>
      <c r="L26" s="321"/>
      <c r="M26" s="321"/>
      <c r="N26" s="321"/>
    </row>
    <row r="27" spans="1:14" x14ac:dyDescent="0.25">
      <c r="A27" s="332"/>
      <c r="B27" s="322" t="s">
        <v>118</v>
      </c>
      <c r="C27" s="323"/>
      <c r="D27" s="324"/>
      <c r="E27" s="324"/>
      <c r="F27" s="324"/>
      <c r="G27" s="324"/>
      <c r="H27" s="324"/>
      <c r="I27" s="324"/>
      <c r="J27" s="324"/>
      <c r="K27" s="324"/>
      <c r="L27" s="324"/>
      <c r="M27" s="324"/>
      <c r="N27" s="324"/>
    </row>
    <row r="28" spans="1:14" x14ac:dyDescent="0.25">
      <c r="A28" s="329"/>
      <c r="B28" s="325" t="s">
        <v>41</v>
      </c>
      <c r="C28" s="326"/>
      <c r="D28" s="326"/>
      <c r="E28" s="327"/>
      <c r="F28" s="327"/>
      <c r="G28" s="326"/>
      <c r="H28" s="326"/>
      <c r="I28" s="327"/>
      <c r="J28" s="326"/>
      <c r="K28" s="326"/>
      <c r="L28" s="326"/>
      <c r="M28" s="326"/>
      <c r="N28" s="326"/>
    </row>
    <row r="29" spans="1:14" x14ac:dyDescent="0.25">
      <c r="A29" s="331"/>
      <c r="B29" s="320" t="s">
        <v>90</v>
      </c>
      <c r="C29" s="321"/>
      <c r="D29" s="321"/>
      <c r="E29" s="321"/>
      <c r="F29" s="321"/>
      <c r="G29" s="321"/>
      <c r="H29" s="321"/>
      <c r="I29" s="321"/>
      <c r="J29" s="321"/>
      <c r="K29" s="321"/>
      <c r="L29" s="321"/>
      <c r="M29" s="321"/>
      <c r="N29" s="321"/>
    </row>
    <row r="30" spans="1:14" x14ac:dyDescent="0.25">
      <c r="A30" s="332"/>
      <c r="B30" s="322" t="s">
        <v>118</v>
      </c>
      <c r="C30" s="324"/>
      <c r="D30" s="324"/>
      <c r="E30" s="324"/>
      <c r="F30" s="324"/>
      <c r="G30" s="324"/>
      <c r="H30" s="324"/>
      <c r="I30" s="324"/>
      <c r="J30" s="324"/>
      <c r="K30" s="324"/>
      <c r="L30" s="324"/>
      <c r="M30" s="324"/>
      <c r="N30" s="324"/>
    </row>
    <row r="31" spans="1:14" x14ac:dyDescent="0.25">
      <c r="A31" s="330"/>
      <c r="B31" s="316" t="s">
        <v>41</v>
      </c>
      <c r="C31" s="317"/>
      <c r="D31" s="318"/>
      <c r="E31" s="319"/>
      <c r="F31" s="318"/>
      <c r="G31" s="318"/>
      <c r="H31" s="318"/>
      <c r="I31" s="339"/>
      <c r="J31" s="318"/>
      <c r="K31" s="318"/>
      <c r="L31" s="318"/>
      <c r="M31" s="318"/>
      <c r="N31" s="318"/>
    </row>
    <row r="32" spans="1:14" x14ac:dyDescent="0.25">
      <c r="A32" s="331"/>
      <c r="B32" s="320" t="s">
        <v>90</v>
      </c>
      <c r="C32" s="321"/>
      <c r="D32" s="321"/>
      <c r="E32" s="321"/>
      <c r="F32" s="321"/>
      <c r="G32" s="321"/>
      <c r="H32" s="321"/>
      <c r="I32" s="321"/>
      <c r="J32" s="321"/>
      <c r="K32" s="321"/>
      <c r="L32" s="321"/>
      <c r="M32" s="321"/>
      <c r="N32" s="321"/>
    </row>
    <row r="33" spans="1:14" x14ac:dyDescent="0.25">
      <c r="A33" s="332"/>
      <c r="B33" s="322" t="s">
        <v>118</v>
      </c>
      <c r="C33" s="323"/>
      <c r="D33" s="324"/>
      <c r="E33" s="324"/>
      <c r="F33" s="324"/>
      <c r="G33" s="324"/>
      <c r="H33" s="324"/>
      <c r="I33" s="324"/>
      <c r="J33" s="324"/>
      <c r="K33" s="324"/>
      <c r="L33" s="324"/>
      <c r="M33" s="324"/>
      <c r="N33" s="324"/>
    </row>
    <row r="34" spans="1:14" x14ac:dyDescent="0.25">
      <c r="A34" s="329"/>
      <c r="B34" s="325" t="s">
        <v>41</v>
      </c>
      <c r="C34" s="326"/>
      <c r="D34" s="326"/>
      <c r="E34" s="327"/>
      <c r="F34" s="327"/>
      <c r="G34" s="326"/>
      <c r="H34" s="326"/>
      <c r="I34" s="327"/>
      <c r="J34" s="326"/>
      <c r="K34" s="326"/>
      <c r="L34" s="326"/>
      <c r="M34" s="326"/>
      <c r="N34" s="326"/>
    </row>
    <row r="35" spans="1:14" x14ac:dyDescent="0.25">
      <c r="A35" s="331"/>
      <c r="B35" s="320" t="s">
        <v>90</v>
      </c>
      <c r="C35" s="321"/>
      <c r="D35" s="321"/>
      <c r="E35" s="321"/>
      <c r="F35" s="321"/>
      <c r="G35" s="321"/>
      <c r="H35" s="321"/>
      <c r="I35" s="321"/>
      <c r="J35" s="321"/>
      <c r="K35" s="321"/>
      <c r="L35" s="321"/>
      <c r="M35" s="321"/>
      <c r="N35" s="321"/>
    </row>
    <row r="36" spans="1:14" x14ac:dyDescent="0.25">
      <c r="A36" s="332"/>
      <c r="B36" s="322" t="s">
        <v>118</v>
      </c>
      <c r="C36" s="324"/>
      <c r="D36" s="324"/>
      <c r="E36" s="324"/>
      <c r="F36" s="324"/>
      <c r="G36" s="324"/>
      <c r="H36" s="324"/>
      <c r="I36" s="324"/>
      <c r="J36" s="324"/>
      <c r="K36" s="324"/>
      <c r="L36" s="324"/>
      <c r="M36" s="324"/>
      <c r="N36" s="324"/>
    </row>
    <row r="37" spans="1:14" x14ac:dyDescent="0.25">
      <c r="A37" s="329"/>
      <c r="B37" s="325" t="s">
        <v>41</v>
      </c>
      <c r="C37" s="326"/>
      <c r="D37" s="326"/>
      <c r="E37" s="327"/>
      <c r="F37" s="327"/>
      <c r="G37" s="326"/>
      <c r="H37" s="326"/>
      <c r="I37" s="327"/>
      <c r="J37" s="326"/>
      <c r="K37" s="326"/>
      <c r="L37" s="326"/>
      <c r="M37" s="326"/>
      <c r="N37" s="326"/>
    </row>
    <row r="38" spans="1:14" x14ac:dyDescent="0.25">
      <c r="A38" s="331"/>
      <c r="B38" s="320" t="s">
        <v>90</v>
      </c>
      <c r="C38" s="321"/>
      <c r="D38" s="321"/>
      <c r="E38" s="321"/>
      <c r="F38" s="321"/>
      <c r="G38" s="321"/>
      <c r="H38" s="321"/>
      <c r="I38" s="321"/>
      <c r="J38" s="321"/>
      <c r="K38" s="321"/>
      <c r="L38" s="321"/>
      <c r="M38" s="321"/>
      <c r="N38" s="321"/>
    </row>
    <row r="39" spans="1:14" ht="15.75" thickBot="1" x14ac:dyDescent="0.3">
      <c r="A39" s="332"/>
      <c r="B39" s="322" t="s">
        <v>118</v>
      </c>
      <c r="C39" s="324"/>
      <c r="D39" s="324"/>
      <c r="E39" s="324"/>
      <c r="F39" s="324"/>
      <c r="G39" s="324"/>
      <c r="H39" s="520"/>
      <c r="I39" s="324"/>
      <c r="J39" s="324"/>
      <c r="K39" s="324"/>
      <c r="L39" s="324"/>
      <c r="M39" s="324">
        <f>M37-M38</f>
        <v>0</v>
      </c>
      <c r="N39" s="324"/>
    </row>
    <row r="40" spans="1:14" ht="15.75" thickBot="1" x14ac:dyDescent="0.3">
      <c r="H40" s="521"/>
      <c r="I40" s="521">
        <f>I27+I30+I33+I36+I39</f>
        <v>0</v>
      </c>
      <c r="J40" s="521">
        <f>J27+J30+J33+J36+J39</f>
        <v>0</v>
      </c>
      <c r="K40" s="521">
        <f>K27+K30+K33+K36+K39</f>
        <v>0</v>
      </c>
      <c r="L40" s="521">
        <f t="shared" ref="L40" si="0">L27+L30+L33+L36+L39</f>
        <v>0</v>
      </c>
      <c r="M40" s="521">
        <f>M27+M30+M33+M36+M39</f>
        <v>0</v>
      </c>
      <c r="N40" s="521"/>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topLeftCell="A37" zoomScale="117" zoomScaleNormal="85" workbookViewId="0">
      <selection activeCell="A54" sqref="A54"/>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53" bestFit="1" customWidth="1"/>
    <col min="7" max="7" width="18.7109375" style="353"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8" customWidth="1"/>
    <col min="15" max="15" width="41.140625" style="26" customWidth="1"/>
    <col min="16" max="16384" width="10.85546875" style="26"/>
  </cols>
  <sheetData>
    <row r="1" spans="1:14" s="81" customFormat="1" ht="31.5" x14ac:dyDescent="0.25">
      <c r="A1" s="640" t="s">
        <v>44</v>
      </c>
      <c r="B1" s="640"/>
      <c r="C1" s="640"/>
      <c r="D1" s="640"/>
      <c r="E1" s="640"/>
      <c r="F1" s="640"/>
      <c r="G1" s="640"/>
      <c r="H1" s="640"/>
      <c r="I1" s="640"/>
      <c r="J1" s="640"/>
      <c r="K1" s="640"/>
      <c r="L1" s="640"/>
      <c r="M1" s="640"/>
      <c r="N1" s="640"/>
    </row>
    <row r="2" spans="1:14" s="81" customFormat="1" ht="18.75" x14ac:dyDescent="0.25">
      <c r="A2" s="641" t="s">
        <v>48</v>
      </c>
      <c r="B2" s="641"/>
      <c r="C2" s="641"/>
      <c r="D2" s="641"/>
      <c r="E2" s="641"/>
      <c r="F2" s="641"/>
      <c r="G2" s="641"/>
      <c r="H2" s="641"/>
      <c r="I2" s="641"/>
      <c r="J2" s="641"/>
      <c r="K2" s="641"/>
      <c r="L2" s="641"/>
      <c r="M2" s="641"/>
      <c r="N2" s="641"/>
    </row>
    <row r="3" spans="1:14" s="81" customFormat="1" ht="45.75" thickBot="1" x14ac:dyDescent="0.3">
      <c r="A3" s="171" t="s">
        <v>0</v>
      </c>
      <c r="B3" s="172" t="s">
        <v>5</v>
      </c>
      <c r="C3" s="172" t="s">
        <v>10</v>
      </c>
      <c r="D3" s="173" t="s">
        <v>8</v>
      </c>
      <c r="E3" s="173" t="s">
        <v>13</v>
      </c>
      <c r="F3" s="173" t="s">
        <v>34</v>
      </c>
      <c r="G3" s="173" t="s">
        <v>41</v>
      </c>
      <c r="H3" s="173" t="s">
        <v>2</v>
      </c>
      <c r="I3" s="173" t="s">
        <v>3</v>
      </c>
      <c r="J3" s="172" t="s">
        <v>9</v>
      </c>
      <c r="K3" s="172" t="s">
        <v>1</v>
      </c>
      <c r="L3" s="172" t="s">
        <v>4</v>
      </c>
      <c r="M3" s="172" t="s">
        <v>12</v>
      </c>
      <c r="N3" s="174" t="s">
        <v>11</v>
      </c>
    </row>
    <row r="4" spans="1:14" s="22" customFormat="1" ht="27.95" customHeight="1" x14ac:dyDescent="0.25">
      <c r="A4" s="490">
        <v>44573</v>
      </c>
      <c r="B4" s="491" t="s">
        <v>134</v>
      </c>
      <c r="C4" s="491"/>
      <c r="D4" s="549"/>
      <c r="E4" s="550"/>
      <c r="F4" s="550"/>
      <c r="G4" s="551">
        <v>-6000</v>
      </c>
      <c r="H4" s="552"/>
      <c r="I4" s="553"/>
      <c r="J4" s="554"/>
      <c r="K4" s="555"/>
      <c r="L4" s="221"/>
      <c r="M4" s="556"/>
      <c r="N4" s="557"/>
    </row>
    <row r="5" spans="1:14" s="22" customFormat="1" ht="13.5" customHeight="1" x14ac:dyDescent="0.25">
      <c r="A5" s="484">
        <v>44572</v>
      </c>
      <c r="B5" s="211" t="s">
        <v>157</v>
      </c>
      <c r="C5" s="211" t="s">
        <v>49</v>
      </c>
      <c r="D5" s="485" t="s">
        <v>14</v>
      </c>
      <c r="E5" s="209"/>
      <c r="F5" s="209">
        <v>24000</v>
      </c>
      <c r="G5" s="558">
        <f>G4-E5+F5</f>
        <v>18000</v>
      </c>
      <c r="H5" s="304" t="s">
        <v>42</v>
      </c>
      <c r="I5" s="304" t="s">
        <v>18</v>
      </c>
      <c r="J5" s="527" t="s">
        <v>160</v>
      </c>
      <c r="K5" s="211" t="s">
        <v>67</v>
      </c>
      <c r="L5" s="211" t="s">
        <v>45</v>
      </c>
      <c r="M5" s="560"/>
      <c r="N5" s="561"/>
    </row>
    <row r="6" spans="1:14" x14ac:dyDescent="0.25">
      <c r="A6" s="197">
        <v>44572</v>
      </c>
      <c r="B6" s="198" t="s">
        <v>158</v>
      </c>
      <c r="C6" s="198" t="s">
        <v>159</v>
      </c>
      <c r="D6" s="199" t="s">
        <v>85</v>
      </c>
      <c r="E6" s="489">
        <v>309000</v>
      </c>
      <c r="F6" s="175">
        <v>309000</v>
      </c>
      <c r="G6" s="352">
        <f>G5-E6+F6</f>
        <v>18000</v>
      </c>
      <c r="H6" s="337" t="s">
        <v>42</v>
      </c>
      <c r="I6" s="178" t="s">
        <v>18</v>
      </c>
      <c r="J6" s="479" t="s">
        <v>162</v>
      </c>
      <c r="K6" s="198" t="s">
        <v>67</v>
      </c>
      <c r="L6" s="178" t="s">
        <v>45</v>
      </c>
      <c r="M6" s="178"/>
      <c r="N6" s="203"/>
    </row>
    <row r="7" spans="1:14" x14ac:dyDescent="0.25">
      <c r="A7" s="484">
        <v>44572</v>
      </c>
      <c r="B7" s="211" t="s">
        <v>157</v>
      </c>
      <c r="C7" s="211" t="s">
        <v>49</v>
      </c>
      <c r="D7" s="485" t="s">
        <v>14</v>
      </c>
      <c r="E7" s="562"/>
      <c r="F7" s="209">
        <v>25000</v>
      </c>
      <c r="G7" s="558">
        <f>G6-E7+F7</f>
        <v>43000</v>
      </c>
      <c r="H7" s="304" t="s">
        <v>42</v>
      </c>
      <c r="I7" s="208" t="s">
        <v>18</v>
      </c>
      <c r="J7" s="527" t="s">
        <v>164</v>
      </c>
      <c r="K7" s="211" t="s">
        <v>67</v>
      </c>
      <c r="L7" s="208" t="s">
        <v>45</v>
      </c>
      <c r="M7" s="208"/>
      <c r="N7" s="207"/>
    </row>
    <row r="8" spans="1:14" ht="30" x14ac:dyDescent="0.25">
      <c r="A8" s="463">
        <v>44572</v>
      </c>
      <c r="B8" s="215" t="s">
        <v>163</v>
      </c>
      <c r="C8" s="215" t="s">
        <v>123</v>
      </c>
      <c r="D8" s="584" t="s">
        <v>85</v>
      </c>
      <c r="E8" s="585">
        <v>100000</v>
      </c>
      <c r="F8" s="185">
        <v>100000</v>
      </c>
      <c r="G8" s="351">
        <f t="shared" ref="G8:G43" si="0">G7-E8+F8</f>
        <v>43000</v>
      </c>
      <c r="H8" s="469" t="s">
        <v>42</v>
      </c>
      <c r="I8" s="216" t="s">
        <v>18</v>
      </c>
      <c r="J8" s="479" t="s">
        <v>170</v>
      </c>
      <c r="K8" s="220" t="s">
        <v>67</v>
      </c>
      <c r="L8" s="216" t="s">
        <v>45</v>
      </c>
      <c r="M8" s="216"/>
      <c r="N8" s="200"/>
    </row>
    <row r="9" spans="1:14" x14ac:dyDescent="0.25">
      <c r="A9" s="484">
        <v>44572</v>
      </c>
      <c r="B9" s="211" t="s">
        <v>157</v>
      </c>
      <c r="C9" s="211" t="s">
        <v>49</v>
      </c>
      <c r="D9" s="485" t="s">
        <v>14</v>
      </c>
      <c r="E9" s="562"/>
      <c r="F9" s="209">
        <v>50000</v>
      </c>
      <c r="G9" s="558">
        <f t="shared" si="0"/>
        <v>93000</v>
      </c>
      <c r="H9" s="304" t="s">
        <v>42</v>
      </c>
      <c r="I9" s="208" t="s">
        <v>18</v>
      </c>
      <c r="J9" s="527" t="s">
        <v>165</v>
      </c>
      <c r="K9" s="211" t="s">
        <v>67</v>
      </c>
      <c r="L9" s="208" t="s">
        <v>45</v>
      </c>
      <c r="M9" s="208"/>
      <c r="N9" s="207"/>
    </row>
    <row r="10" spans="1:14" x14ac:dyDescent="0.25">
      <c r="A10" s="484">
        <v>44572</v>
      </c>
      <c r="B10" s="207" t="s">
        <v>157</v>
      </c>
      <c r="C10" s="207" t="s">
        <v>49</v>
      </c>
      <c r="D10" s="302" t="s">
        <v>14</v>
      </c>
      <c r="E10" s="562"/>
      <c r="F10" s="583">
        <v>200000</v>
      </c>
      <c r="G10" s="558">
        <f t="shared" si="0"/>
        <v>293000</v>
      </c>
      <c r="H10" s="304" t="s">
        <v>42</v>
      </c>
      <c r="I10" s="208" t="s">
        <v>18</v>
      </c>
      <c r="J10" s="527" t="s">
        <v>166</v>
      </c>
      <c r="K10" s="211" t="s">
        <v>67</v>
      </c>
      <c r="L10" s="208" t="s">
        <v>45</v>
      </c>
      <c r="M10" s="208"/>
      <c r="N10" s="207"/>
    </row>
    <row r="11" spans="1:14" ht="15.75" customHeight="1" x14ac:dyDescent="0.25">
      <c r="A11" s="197">
        <v>44572</v>
      </c>
      <c r="B11" s="198" t="s">
        <v>65</v>
      </c>
      <c r="C11" s="198" t="s">
        <v>64</v>
      </c>
      <c r="D11" s="199" t="s">
        <v>14</v>
      </c>
      <c r="E11" s="206">
        <v>6000</v>
      </c>
      <c r="F11" s="185"/>
      <c r="G11" s="352">
        <f t="shared" si="0"/>
        <v>287000</v>
      </c>
      <c r="H11" s="337" t="s">
        <v>42</v>
      </c>
      <c r="I11" s="178" t="s">
        <v>18</v>
      </c>
      <c r="J11" s="479" t="s">
        <v>160</v>
      </c>
      <c r="K11" s="453" t="s">
        <v>67</v>
      </c>
      <c r="L11" s="178" t="s">
        <v>45</v>
      </c>
      <c r="M11" s="178"/>
      <c r="N11" s="180" t="s">
        <v>101</v>
      </c>
    </row>
    <row r="12" spans="1:14" x14ac:dyDescent="0.25">
      <c r="A12" s="197">
        <v>44572</v>
      </c>
      <c r="B12" s="198" t="s">
        <v>65</v>
      </c>
      <c r="C12" s="198" t="s">
        <v>64</v>
      </c>
      <c r="D12" s="199" t="s">
        <v>14</v>
      </c>
      <c r="E12" s="185">
        <v>6000</v>
      </c>
      <c r="F12" s="175"/>
      <c r="G12" s="352">
        <f t="shared" si="0"/>
        <v>281000</v>
      </c>
      <c r="H12" s="337" t="s">
        <v>42</v>
      </c>
      <c r="I12" s="178" t="s">
        <v>18</v>
      </c>
      <c r="J12" s="215" t="s">
        <v>160</v>
      </c>
      <c r="K12" s="453" t="s">
        <v>67</v>
      </c>
      <c r="L12" s="178" t="s">
        <v>45</v>
      </c>
      <c r="M12" s="178"/>
      <c r="N12" s="180" t="s">
        <v>121</v>
      </c>
    </row>
    <row r="13" spans="1:14" x14ac:dyDescent="0.25">
      <c r="A13" s="197">
        <v>44572</v>
      </c>
      <c r="B13" s="198" t="s">
        <v>65</v>
      </c>
      <c r="C13" s="198" t="s">
        <v>64</v>
      </c>
      <c r="D13" s="199" t="s">
        <v>14</v>
      </c>
      <c r="E13" s="185">
        <v>5000</v>
      </c>
      <c r="F13" s="175"/>
      <c r="G13" s="352">
        <f t="shared" si="0"/>
        <v>276000</v>
      </c>
      <c r="H13" s="337" t="s">
        <v>42</v>
      </c>
      <c r="I13" s="178" t="s">
        <v>18</v>
      </c>
      <c r="J13" s="215" t="s">
        <v>160</v>
      </c>
      <c r="K13" s="453" t="s">
        <v>67</v>
      </c>
      <c r="L13" s="178" t="s">
        <v>45</v>
      </c>
      <c r="M13" s="178"/>
      <c r="N13" s="180" t="s">
        <v>137</v>
      </c>
    </row>
    <row r="14" spans="1:14" x14ac:dyDescent="0.25">
      <c r="A14" s="197">
        <v>44572</v>
      </c>
      <c r="B14" s="198" t="s">
        <v>65</v>
      </c>
      <c r="C14" s="198" t="s">
        <v>64</v>
      </c>
      <c r="D14" s="199" t="s">
        <v>14</v>
      </c>
      <c r="E14" s="185">
        <v>1000</v>
      </c>
      <c r="F14" s="175"/>
      <c r="G14" s="352">
        <f t="shared" si="0"/>
        <v>275000</v>
      </c>
      <c r="H14" s="337" t="s">
        <v>42</v>
      </c>
      <c r="I14" s="178" t="s">
        <v>18</v>
      </c>
      <c r="J14" s="215" t="s">
        <v>160</v>
      </c>
      <c r="K14" s="453" t="s">
        <v>67</v>
      </c>
      <c r="L14" s="178" t="s">
        <v>45</v>
      </c>
      <c r="M14" s="178"/>
      <c r="N14" s="180" t="s">
        <v>168</v>
      </c>
    </row>
    <row r="15" spans="1:14" x14ac:dyDescent="0.25">
      <c r="A15" s="197">
        <v>44572</v>
      </c>
      <c r="B15" s="198" t="s">
        <v>65</v>
      </c>
      <c r="C15" s="198" t="s">
        <v>64</v>
      </c>
      <c r="D15" s="199" t="s">
        <v>14</v>
      </c>
      <c r="E15" s="185">
        <v>6000</v>
      </c>
      <c r="F15" s="175"/>
      <c r="G15" s="352">
        <f t="shared" si="0"/>
        <v>269000</v>
      </c>
      <c r="H15" s="337" t="s">
        <v>42</v>
      </c>
      <c r="I15" s="178" t="s">
        <v>18</v>
      </c>
      <c r="J15" s="215" t="s">
        <v>160</v>
      </c>
      <c r="K15" s="453" t="s">
        <v>67</v>
      </c>
      <c r="L15" s="178" t="s">
        <v>45</v>
      </c>
      <c r="M15" s="178"/>
      <c r="N15" s="180" t="s">
        <v>169</v>
      </c>
    </row>
    <row r="16" spans="1:14" x14ac:dyDescent="0.25">
      <c r="A16" s="197">
        <v>44572</v>
      </c>
      <c r="B16" s="198" t="s">
        <v>171</v>
      </c>
      <c r="C16" s="198" t="s">
        <v>144</v>
      </c>
      <c r="D16" s="578" t="s">
        <v>85</v>
      </c>
      <c r="E16" s="185">
        <v>22278</v>
      </c>
      <c r="F16" s="175"/>
      <c r="G16" s="352">
        <f t="shared" si="0"/>
        <v>246722</v>
      </c>
      <c r="H16" s="337" t="s">
        <v>42</v>
      </c>
      <c r="I16" s="178" t="s">
        <v>18</v>
      </c>
      <c r="J16" s="215" t="s">
        <v>164</v>
      </c>
      <c r="K16" s="453" t="s">
        <v>67</v>
      </c>
      <c r="L16" s="178" t="s">
        <v>45</v>
      </c>
      <c r="M16" s="178"/>
      <c r="N16" s="180"/>
    </row>
    <row r="17" spans="1:14" x14ac:dyDescent="0.25">
      <c r="A17" s="197">
        <v>44572</v>
      </c>
      <c r="B17" s="198" t="s">
        <v>125</v>
      </c>
      <c r="C17" s="198" t="s">
        <v>172</v>
      </c>
      <c r="D17" s="578" t="s">
        <v>85</v>
      </c>
      <c r="E17" s="185">
        <v>1500</v>
      </c>
      <c r="F17" s="175"/>
      <c r="G17" s="352">
        <f t="shared" si="0"/>
        <v>245222</v>
      </c>
      <c r="H17" s="337" t="s">
        <v>42</v>
      </c>
      <c r="I17" s="178" t="s">
        <v>18</v>
      </c>
      <c r="J17" s="215" t="s">
        <v>164</v>
      </c>
      <c r="K17" s="453" t="s">
        <v>67</v>
      </c>
      <c r="L17" s="178" t="s">
        <v>45</v>
      </c>
      <c r="M17" s="178"/>
      <c r="N17" s="180"/>
    </row>
    <row r="18" spans="1:14" x14ac:dyDescent="0.25">
      <c r="A18" s="197">
        <v>44572</v>
      </c>
      <c r="B18" s="198" t="s">
        <v>120</v>
      </c>
      <c r="C18" s="198" t="s">
        <v>49</v>
      </c>
      <c r="D18" s="578" t="s">
        <v>14</v>
      </c>
      <c r="E18" s="185"/>
      <c r="F18" s="175">
        <v>-1250</v>
      </c>
      <c r="G18" s="352">
        <f t="shared" si="0"/>
        <v>243972</v>
      </c>
      <c r="H18" s="597" t="s">
        <v>42</v>
      </c>
      <c r="I18" s="178" t="s">
        <v>18</v>
      </c>
      <c r="J18" s="215"/>
      <c r="K18" s="198" t="s">
        <v>67</v>
      </c>
      <c r="L18" s="178" t="s">
        <v>45</v>
      </c>
      <c r="M18" s="178"/>
      <c r="N18" s="180"/>
    </row>
    <row r="19" spans="1:14" x14ac:dyDescent="0.25">
      <c r="A19" s="197">
        <v>44572</v>
      </c>
      <c r="B19" s="198" t="s">
        <v>173</v>
      </c>
      <c r="C19" s="198" t="s">
        <v>123</v>
      </c>
      <c r="D19" s="199" t="s">
        <v>85</v>
      </c>
      <c r="E19" s="185">
        <v>50000</v>
      </c>
      <c r="F19" s="175"/>
      <c r="G19" s="352">
        <f t="shared" si="0"/>
        <v>193972</v>
      </c>
      <c r="H19" s="337" t="s">
        <v>42</v>
      </c>
      <c r="I19" s="178" t="s">
        <v>18</v>
      </c>
      <c r="J19" s="215" t="s">
        <v>165</v>
      </c>
      <c r="K19" s="453" t="s">
        <v>67</v>
      </c>
      <c r="L19" s="178" t="s">
        <v>45</v>
      </c>
      <c r="M19" s="178"/>
      <c r="N19" s="180"/>
    </row>
    <row r="20" spans="1:14" x14ac:dyDescent="0.25">
      <c r="A20" s="197">
        <v>44572</v>
      </c>
      <c r="B20" s="198" t="s">
        <v>174</v>
      </c>
      <c r="C20" s="198" t="s">
        <v>144</v>
      </c>
      <c r="D20" s="199" t="s">
        <v>85</v>
      </c>
      <c r="E20" s="185">
        <v>195000</v>
      </c>
      <c r="F20" s="175"/>
      <c r="G20" s="352">
        <f t="shared" si="0"/>
        <v>-1028</v>
      </c>
      <c r="H20" s="337" t="s">
        <v>42</v>
      </c>
      <c r="I20" s="178" t="s">
        <v>18</v>
      </c>
      <c r="J20" s="215" t="s">
        <v>175</v>
      </c>
      <c r="K20" s="453" t="s">
        <v>67</v>
      </c>
      <c r="L20" s="178" t="s">
        <v>45</v>
      </c>
      <c r="M20" s="178"/>
      <c r="N20" s="180"/>
    </row>
    <row r="21" spans="1:14" x14ac:dyDescent="0.25">
      <c r="A21" s="197">
        <v>44572</v>
      </c>
      <c r="B21" s="198" t="s">
        <v>125</v>
      </c>
      <c r="C21" s="198" t="s">
        <v>172</v>
      </c>
      <c r="D21" s="199" t="s">
        <v>85</v>
      </c>
      <c r="E21" s="185">
        <v>5000</v>
      </c>
      <c r="F21" s="175"/>
      <c r="G21" s="352">
        <f t="shared" si="0"/>
        <v>-6028</v>
      </c>
      <c r="H21" s="337" t="s">
        <v>42</v>
      </c>
      <c r="I21" s="178" t="s">
        <v>18</v>
      </c>
      <c r="J21" s="215" t="s">
        <v>175</v>
      </c>
      <c r="K21" s="453" t="s">
        <v>67</v>
      </c>
      <c r="L21" s="178" t="s">
        <v>45</v>
      </c>
      <c r="M21" s="178"/>
      <c r="N21" s="180"/>
    </row>
    <row r="22" spans="1:14" x14ac:dyDescent="0.25">
      <c r="A22" s="484">
        <v>44573</v>
      </c>
      <c r="B22" s="211" t="s">
        <v>157</v>
      </c>
      <c r="C22" s="211" t="s">
        <v>49</v>
      </c>
      <c r="D22" s="485" t="s">
        <v>14</v>
      </c>
      <c r="E22" s="210"/>
      <c r="F22" s="209">
        <v>12000</v>
      </c>
      <c r="G22" s="558">
        <f t="shared" si="0"/>
        <v>5972</v>
      </c>
      <c r="H22" s="304" t="s">
        <v>42</v>
      </c>
      <c r="I22" s="208" t="s">
        <v>18</v>
      </c>
      <c r="J22" s="305" t="s">
        <v>179</v>
      </c>
      <c r="K22" s="211" t="s">
        <v>67</v>
      </c>
      <c r="L22" s="208" t="s">
        <v>45</v>
      </c>
      <c r="M22" s="208"/>
      <c r="N22" s="207"/>
    </row>
    <row r="23" spans="1:14" x14ac:dyDescent="0.25">
      <c r="A23" s="197">
        <v>44573</v>
      </c>
      <c r="B23" s="198" t="s">
        <v>65</v>
      </c>
      <c r="C23" s="198" t="s">
        <v>64</v>
      </c>
      <c r="D23" s="199" t="s">
        <v>14</v>
      </c>
      <c r="E23" s="185">
        <v>6000</v>
      </c>
      <c r="F23" s="175"/>
      <c r="G23" s="352">
        <f t="shared" si="0"/>
        <v>-28</v>
      </c>
      <c r="H23" s="337" t="s">
        <v>42</v>
      </c>
      <c r="I23" s="178" t="s">
        <v>18</v>
      </c>
      <c r="J23" s="215" t="s">
        <v>179</v>
      </c>
      <c r="K23" s="453" t="s">
        <v>67</v>
      </c>
      <c r="L23" s="178" t="s">
        <v>45</v>
      </c>
      <c r="M23" s="178"/>
      <c r="N23" s="180" t="s">
        <v>101</v>
      </c>
    </row>
    <row r="24" spans="1:14" x14ac:dyDescent="0.25">
      <c r="A24" s="197">
        <v>44573</v>
      </c>
      <c r="B24" s="587" t="s">
        <v>65</v>
      </c>
      <c r="C24" s="198" t="s">
        <v>64</v>
      </c>
      <c r="D24" s="199" t="s">
        <v>14</v>
      </c>
      <c r="E24" s="185">
        <v>6000</v>
      </c>
      <c r="F24" s="175"/>
      <c r="G24" s="352">
        <f t="shared" si="0"/>
        <v>-6028</v>
      </c>
      <c r="H24" s="337" t="s">
        <v>42</v>
      </c>
      <c r="I24" s="178" t="s">
        <v>18</v>
      </c>
      <c r="J24" s="215" t="s">
        <v>179</v>
      </c>
      <c r="K24" s="453" t="s">
        <v>67</v>
      </c>
      <c r="L24" s="178" t="s">
        <v>45</v>
      </c>
      <c r="M24" s="178"/>
      <c r="N24" s="180" t="s">
        <v>119</v>
      </c>
    </row>
    <row r="25" spans="1:14" x14ac:dyDescent="0.25">
      <c r="A25" s="484">
        <v>44574</v>
      </c>
      <c r="B25" s="211" t="s">
        <v>157</v>
      </c>
      <c r="C25" s="211" t="s">
        <v>49</v>
      </c>
      <c r="D25" s="485" t="s">
        <v>14</v>
      </c>
      <c r="E25" s="210"/>
      <c r="F25" s="209">
        <v>22000</v>
      </c>
      <c r="G25" s="558">
        <f t="shared" si="0"/>
        <v>15972</v>
      </c>
      <c r="H25" s="304" t="s">
        <v>42</v>
      </c>
      <c r="I25" s="208" t="s">
        <v>18</v>
      </c>
      <c r="J25" s="305" t="s">
        <v>187</v>
      </c>
      <c r="K25" s="211" t="s">
        <v>67</v>
      </c>
      <c r="L25" s="208" t="s">
        <v>45</v>
      </c>
      <c r="M25" s="208"/>
      <c r="N25" s="207"/>
    </row>
    <row r="26" spans="1:14" x14ac:dyDescent="0.25">
      <c r="A26" s="197">
        <v>44574</v>
      </c>
      <c r="B26" s="198" t="s">
        <v>65</v>
      </c>
      <c r="C26" s="198" t="s">
        <v>64</v>
      </c>
      <c r="D26" s="199" t="s">
        <v>14</v>
      </c>
      <c r="E26" s="185">
        <v>6000</v>
      </c>
      <c r="F26" s="175"/>
      <c r="G26" s="352">
        <f t="shared" si="0"/>
        <v>9972</v>
      </c>
      <c r="H26" s="337" t="s">
        <v>42</v>
      </c>
      <c r="I26" s="178" t="s">
        <v>18</v>
      </c>
      <c r="J26" s="215" t="s">
        <v>187</v>
      </c>
      <c r="K26" s="453" t="s">
        <v>67</v>
      </c>
      <c r="L26" s="178" t="s">
        <v>45</v>
      </c>
      <c r="M26" s="178"/>
      <c r="N26" s="180" t="s">
        <v>101</v>
      </c>
    </row>
    <row r="27" spans="1:14" x14ac:dyDescent="0.25">
      <c r="A27" s="197">
        <v>44574</v>
      </c>
      <c r="B27" s="198" t="s">
        <v>65</v>
      </c>
      <c r="C27" s="198" t="s">
        <v>64</v>
      </c>
      <c r="D27" s="199" t="s">
        <v>14</v>
      </c>
      <c r="E27" s="185">
        <v>6000</v>
      </c>
      <c r="F27" s="175"/>
      <c r="G27" s="352">
        <f t="shared" si="0"/>
        <v>3972</v>
      </c>
      <c r="H27" s="337" t="s">
        <v>42</v>
      </c>
      <c r="I27" s="178" t="s">
        <v>18</v>
      </c>
      <c r="J27" s="215" t="s">
        <v>187</v>
      </c>
      <c r="K27" s="453" t="s">
        <v>67</v>
      </c>
      <c r="L27" s="178" t="s">
        <v>45</v>
      </c>
      <c r="M27" s="178"/>
      <c r="N27" s="180" t="s">
        <v>121</v>
      </c>
    </row>
    <row r="28" spans="1:14" x14ac:dyDescent="0.25">
      <c r="A28" s="197">
        <v>44574</v>
      </c>
      <c r="B28" s="198" t="s">
        <v>65</v>
      </c>
      <c r="C28" s="198" t="s">
        <v>64</v>
      </c>
      <c r="D28" s="199" t="s">
        <v>14</v>
      </c>
      <c r="E28" s="185">
        <v>10000</v>
      </c>
      <c r="F28" s="175"/>
      <c r="G28" s="352">
        <f t="shared" si="0"/>
        <v>-6028</v>
      </c>
      <c r="H28" s="337" t="s">
        <v>42</v>
      </c>
      <c r="I28" s="178" t="s">
        <v>18</v>
      </c>
      <c r="J28" s="215" t="s">
        <v>187</v>
      </c>
      <c r="K28" s="453" t="s">
        <v>67</v>
      </c>
      <c r="L28" s="178" t="s">
        <v>45</v>
      </c>
      <c r="M28" s="178"/>
      <c r="N28" s="180" t="s">
        <v>136</v>
      </c>
    </row>
    <row r="29" spans="1:14" x14ac:dyDescent="0.25">
      <c r="A29" s="484">
        <v>44575</v>
      </c>
      <c r="B29" s="211" t="s">
        <v>157</v>
      </c>
      <c r="C29" s="211" t="s">
        <v>49</v>
      </c>
      <c r="D29" s="485" t="s">
        <v>14</v>
      </c>
      <c r="E29" s="210"/>
      <c r="F29" s="209">
        <v>22000</v>
      </c>
      <c r="G29" s="558">
        <f t="shared" si="0"/>
        <v>15972</v>
      </c>
      <c r="H29" s="304" t="s">
        <v>42</v>
      </c>
      <c r="I29" s="208" t="s">
        <v>18</v>
      </c>
      <c r="J29" s="305" t="s">
        <v>197</v>
      </c>
      <c r="K29" s="211" t="s">
        <v>67</v>
      </c>
      <c r="L29" s="208" t="s">
        <v>45</v>
      </c>
      <c r="M29" s="208"/>
      <c r="N29" s="207"/>
    </row>
    <row r="30" spans="1:14" x14ac:dyDescent="0.25">
      <c r="A30" s="197">
        <v>44575</v>
      </c>
      <c r="B30" s="198" t="s">
        <v>208</v>
      </c>
      <c r="C30" s="198" t="s">
        <v>126</v>
      </c>
      <c r="D30" s="199" t="s">
        <v>195</v>
      </c>
      <c r="E30" s="185">
        <v>235000</v>
      </c>
      <c r="F30" s="175">
        <v>235000</v>
      </c>
      <c r="G30" s="352">
        <f t="shared" si="0"/>
        <v>15972</v>
      </c>
      <c r="H30" s="337"/>
      <c r="I30" s="178"/>
      <c r="J30" s="220"/>
      <c r="K30" s="453"/>
      <c r="L30" s="178"/>
      <c r="M30" s="178"/>
      <c r="N30" s="180"/>
    </row>
    <row r="31" spans="1:14" x14ac:dyDescent="0.25">
      <c r="A31" s="197">
        <v>44575</v>
      </c>
      <c r="B31" s="198" t="s">
        <v>65</v>
      </c>
      <c r="C31" s="198" t="s">
        <v>64</v>
      </c>
      <c r="D31" s="199" t="s">
        <v>14</v>
      </c>
      <c r="E31" s="185">
        <v>7000</v>
      </c>
      <c r="F31" s="175"/>
      <c r="G31" s="352">
        <f t="shared" si="0"/>
        <v>8972</v>
      </c>
      <c r="H31" s="337" t="s">
        <v>42</v>
      </c>
      <c r="I31" s="178" t="s">
        <v>18</v>
      </c>
      <c r="J31" s="215" t="s">
        <v>197</v>
      </c>
      <c r="K31" s="453" t="s">
        <v>67</v>
      </c>
      <c r="L31" s="178" t="s">
        <v>45</v>
      </c>
      <c r="M31" s="178"/>
      <c r="N31" s="180" t="s">
        <v>101</v>
      </c>
    </row>
    <row r="32" spans="1:14" x14ac:dyDescent="0.25">
      <c r="A32" s="197">
        <v>44575</v>
      </c>
      <c r="B32" s="198" t="s">
        <v>65</v>
      </c>
      <c r="C32" s="198" t="s">
        <v>64</v>
      </c>
      <c r="D32" s="199" t="s">
        <v>14</v>
      </c>
      <c r="E32" s="185">
        <v>7000</v>
      </c>
      <c r="F32" s="175"/>
      <c r="G32" s="352">
        <f t="shared" si="0"/>
        <v>1972</v>
      </c>
      <c r="H32" s="337" t="s">
        <v>42</v>
      </c>
      <c r="I32" s="178" t="s">
        <v>18</v>
      </c>
      <c r="J32" s="215" t="s">
        <v>197</v>
      </c>
      <c r="K32" s="453" t="s">
        <v>67</v>
      </c>
      <c r="L32" s="178" t="s">
        <v>45</v>
      </c>
      <c r="M32" s="178"/>
      <c r="N32" s="180" t="s">
        <v>121</v>
      </c>
    </row>
    <row r="33" spans="1:14" x14ac:dyDescent="0.25">
      <c r="A33" s="197">
        <v>44575</v>
      </c>
      <c r="B33" s="198" t="s">
        <v>65</v>
      </c>
      <c r="C33" s="198" t="s">
        <v>64</v>
      </c>
      <c r="D33" s="199" t="s">
        <v>14</v>
      </c>
      <c r="E33" s="185">
        <v>13000</v>
      </c>
      <c r="F33" s="175"/>
      <c r="G33" s="352">
        <f t="shared" si="0"/>
        <v>-11028</v>
      </c>
      <c r="H33" s="337" t="s">
        <v>42</v>
      </c>
      <c r="I33" s="178" t="s">
        <v>18</v>
      </c>
      <c r="J33" s="215" t="s">
        <v>197</v>
      </c>
      <c r="K33" s="453" t="s">
        <v>67</v>
      </c>
      <c r="L33" s="178" t="s">
        <v>45</v>
      </c>
      <c r="M33" s="178"/>
      <c r="N33" s="180" t="s">
        <v>136</v>
      </c>
    </row>
    <row r="34" spans="1:14" x14ac:dyDescent="0.25">
      <c r="A34" s="484">
        <v>44589</v>
      </c>
      <c r="B34" s="211" t="s">
        <v>157</v>
      </c>
      <c r="C34" s="211" t="s">
        <v>49</v>
      </c>
      <c r="D34" s="485" t="s">
        <v>14</v>
      </c>
      <c r="E34" s="210"/>
      <c r="F34" s="209">
        <v>20000</v>
      </c>
      <c r="G34" s="558">
        <f t="shared" si="0"/>
        <v>8972</v>
      </c>
      <c r="H34" s="304" t="s">
        <v>42</v>
      </c>
      <c r="I34" s="208" t="s">
        <v>18</v>
      </c>
      <c r="J34" s="305" t="s">
        <v>201</v>
      </c>
      <c r="K34" s="211" t="s">
        <v>67</v>
      </c>
      <c r="L34" s="208" t="s">
        <v>45</v>
      </c>
      <c r="M34" s="208"/>
      <c r="N34" s="207"/>
    </row>
    <row r="35" spans="1:14" x14ac:dyDescent="0.25">
      <c r="A35" s="197">
        <v>44589</v>
      </c>
      <c r="B35" s="198" t="s">
        <v>65</v>
      </c>
      <c r="C35" s="198" t="s">
        <v>64</v>
      </c>
      <c r="D35" s="199" t="s">
        <v>14</v>
      </c>
      <c r="E35" s="185">
        <v>6000</v>
      </c>
      <c r="F35" s="175"/>
      <c r="G35" s="352">
        <f t="shared" si="0"/>
        <v>2972</v>
      </c>
      <c r="H35" s="337" t="s">
        <v>42</v>
      </c>
      <c r="I35" s="178" t="s">
        <v>18</v>
      </c>
      <c r="J35" s="215" t="s">
        <v>201</v>
      </c>
      <c r="K35" s="453" t="s">
        <v>67</v>
      </c>
      <c r="L35" s="178" t="s">
        <v>45</v>
      </c>
      <c r="M35" s="178"/>
      <c r="N35" s="180" t="s">
        <v>101</v>
      </c>
    </row>
    <row r="36" spans="1:14" x14ac:dyDescent="0.25">
      <c r="A36" s="197">
        <v>44589</v>
      </c>
      <c r="B36" s="198" t="s">
        <v>65</v>
      </c>
      <c r="C36" s="198" t="s">
        <v>64</v>
      </c>
      <c r="D36" s="199" t="s">
        <v>14</v>
      </c>
      <c r="E36" s="185">
        <v>5000</v>
      </c>
      <c r="F36" s="175"/>
      <c r="G36" s="352">
        <f t="shared" si="0"/>
        <v>-2028</v>
      </c>
      <c r="H36" s="337" t="s">
        <v>42</v>
      </c>
      <c r="I36" s="178" t="s">
        <v>18</v>
      </c>
      <c r="J36" s="215" t="s">
        <v>201</v>
      </c>
      <c r="K36" s="453" t="s">
        <v>67</v>
      </c>
      <c r="L36" s="178" t="s">
        <v>45</v>
      </c>
      <c r="M36" s="178"/>
      <c r="N36" s="180" t="s">
        <v>121</v>
      </c>
    </row>
    <row r="37" spans="1:14" x14ac:dyDescent="0.25">
      <c r="A37" s="197">
        <v>44589</v>
      </c>
      <c r="B37" s="198" t="s">
        <v>65</v>
      </c>
      <c r="C37" s="198" t="s">
        <v>64</v>
      </c>
      <c r="D37" s="199" t="s">
        <v>14</v>
      </c>
      <c r="E37" s="185">
        <v>5000</v>
      </c>
      <c r="F37" s="175"/>
      <c r="G37" s="352">
        <f t="shared" si="0"/>
        <v>-7028</v>
      </c>
      <c r="H37" s="337" t="s">
        <v>42</v>
      </c>
      <c r="I37" s="178" t="s">
        <v>18</v>
      </c>
      <c r="J37" s="215" t="s">
        <v>201</v>
      </c>
      <c r="K37" s="453" t="s">
        <v>67</v>
      </c>
      <c r="L37" s="178" t="s">
        <v>45</v>
      </c>
      <c r="M37" s="178"/>
      <c r="N37" s="180" t="s">
        <v>137</v>
      </c>
    </row>
    <row r="38" spans="1:14" x14ac:dyDescent="0.25">
      <c r="A38" s="197">
        <v>44589</v>
      </c>
      <c r="B38" s="198" t="s">
        <v>65</v>
      </c>
      <c r="C38" s="198" t="s">
        <v>64</v>
      </c>
      <c r="D38" s="199" t="s">
        <v>14</v>
      </c>
      <c r="E38" s="185">
        <v>7000</v>
      </c>
      <c r="F38" s="175"/>
      <c r="G38" s="352">
        <f t="shared" si="0"/>
        <v>-14028</v>
      </c>
      <c r="H38" s="337" t="s">
        <v>42</v>
      </c>
      <c r="I38" s="178" t="s">
        <v>18</v>
      </c>
      <c r="J38" s="215" t="s">
        <v>201</v>
      </c>
      <c r="K38" s="453" t="s">
        <v>67</v>
      </c>
      <c r="L38" s="178" t="s">
        <v>45</v>
      </c>
      <c r="M38" s="178"/>
      <c r="N38" s="180" t="s">
        <v>119</v>
      </c>
    </row>
    <row r="39" spans="1:14" x14ac:dyDescent="0.25">
      <c r="A39" s="197">
        <v>44589</v>
      </c>
      <c r="B39" s="198" t="s">
        <v>216</v>
      </c>
      <c r="C39" s="198" t="s">
        <v>123</v>
      </c>
      <c r="D39" s="199" t="s">
        <v>85</v>
      </c>
      <c r="E39" s="185">
        <v>300000</v>
      </c>
      <c r="F39" s="175">
        <v>300000</v>
      </c>
      <c r="G39" s="352">
        <f t="shared" si="0"/>
        <v>-14028</v>
      </c>
      <c r="H39" s="590" t="s">
        <v>42</v>
      </c>
      <c r="I39" s="178" t="s">
        <v>18</v>
      </c>
      <c r="J39" s="215"/>
      <c r="K39" s="198" t="s">
        <v>67</v>
      </c>
      <c r="L39" s="178" t="s">
        <v>45</v>
      </c>
      <c r="M39" s="178"/>
      <c r="N39" s="180"/>
    </row>
    <row r="40" spans="1:14" x14ac:dyDescent="0.25">
      <c r="A40" s="484">
        <v>44589</v>
      </c>
      <c r="B40" s="211" t="s">
        <v>157</v>
      </c>
      <c r="C40" s="211" t="s">
        <v>49</v>
      </c>
      <c r="D40" s="485" t="s">
        <v>14</v>
      </c>
      <c r="E40" s="210"/>
      <c r="F40" s="209">
        <v>10000</v>
      </c>
      <c r="G40" s="558">
        <f t="shared" si="0"/>
        <v>-4028</v>
      </c>
      <c r="H40" s="593" t="s">
        <v>42</v>
      </c>
      <c r="I40" s="208" t="s">
        <v>18</v>
      </c>
      <c r="J40" s="305"/>
      <c r="K40" s="211" t="s">
        <v>67</v>
      </c>
      <c r="L40" s="208" t="s">
        <v>45</v>
      </c>
      <c r="M40" s="208"/>
      <c r="N40" s="207"/>
    </row>
    <row r="41" spans="1:14" x14ac:dyDescent="0.25">
      <c r="A41" s="197">
        <v>44592</v>
      </c>
      <c r="B41" s="198" t="s">
        <v>65</v>
      </c>
      <c r="C41" s="198" t="s">
        <v>64</v>
      </c>
      <c r="D41" s="199" t="s">
        <v>14</v>
      </c>
      <c r="E41" s="185">
        <v>5000</v>
      </c>
      <c r="F41" s="175"/>
      <c r="G41" s="352">
        <f t="shared" si="0"/>
        <v>-9028</v>
      </c>
      <c r="H41" s="590" t="s">
        <v>42</v>
      </c>
      <c r="I41" s="178" t="s">
        <v>18</v>
      </c>
      <c r="J41" s="215"/>
      <c r="K41" s="198" t="s">
        <v>67</v>
      </c>
      <c r="L41" s="178" t="s">
        <v>45</v>
      </c>
      <c r="M41" s="178"/>
      <c r="N41" s="180" t="s">
        <v>217</v>
      </c>
    </row>
    <row r="42" spans="1:14" x14ac:dyDescent="0.25">
      <c r="A42" s="197">
        <v>44592</v>
      </c>
      <c r="B42" s="198" t="s">
        <v>65</v>
      </c>
      <c r="C42" s="198" t="s">
        <v>64</v>
      </c>
      <c r="D42" s="199" t="s">
        <v>14</v>
      </c>
      <c r="E42" s="185">
        <v>1000</v>
      </c>
      <c r="F42" s="175"/>
      <c r="G42" s="352">
        <f t="shared" si="0"/>
        <v>-10028</v>
      </c>
      <c r="H42" s="590" t="s">
        <v>42</v>
      </c>
      <c r="I42" s="178" t="s">
        <v>18</v>
      </c>
      <c r="J42" s="215"/>
      <c r="K42" s="198" t="s">
        <v>67</v>
      </c>
      <c r="L42" s="178" t="s">
        <v>45</v>
      </c>
      <c r="M42" s="178"/>
      <c r="N42" s="180" t="s">
        <v>218</v>
      </c>
    </row>
    <row r="43" spans="1:14" ht="15.75" thickBot="1" x14ac:dyDescent="0.3">
      <c r="A43" s="197">
        <v>44592</v>
      </c>
      <c r="B43" s="198" t="s">
        <v>65</v>
      </c>
      <c r="C43" s="198" t="s">
        <v>64</v>
      </c>
      <c r="D43" s="199" t="s">
        <v>14</v>
      </c>
      <c r="E43" s="184">
        <v>5000</v>
      </c>
      <c r="F43" s="187"/>
      <c r="G43" s="352">
        <f t="shared" si="0"/>
        <v>-15028</v>
      </c>
      <c r="H43" s="590" t="s">
        <v>42</v>
      </c>
      <c r="I43" s="178" t="s">
        <v>18</v>
      </c>
      <c r="J43" s="215"/>
      <c r="K43" s="198" t="s">
        <v>67</v>
      </c>
      <c r="L43" s="178" t="s">
        <v>45</v>
      </c>
      <c r="M43" s="178"/>
      <c r="N43" s="180" t="s">
        <v>119</v>
      </c>
    </row>
    <row r="44" spans="1:14" ht="15.75" thickBot="1" x14ac:dyDescent="0.3">
      <c r="A44" s="179"/>
      <c r="B44" s="180"/>
      <c r="C44" s="180"/>
      <c r="D44" s="579"/>
      <c r="E44" s="564">
        <f>SUM(E4:E43)</f>
        <v>1336778</v>
      </c>
      <c r="F44" s="592">
        <f>SUM(F4:F43)+G4</f>
        <v>1321750</v>
      </c>
      <c r="G44" s="591">
        <f>F44-E44</f>
        <v>-15028</v>
      </c>
      <c r="H44" s="222"/>
      <c r="I44" s="178"/>
      <c r="J44" s="178"/>
      <c r="K44" s="453"/>
      <c r="L44" s="178"/>
      <c r="M44" s="178"/>
      <c r="N44" s="180"/>
    </row>
    <row r="45" spans="1:14" x14ac:dyDescent="0.25">
      <c r="A45" s="179"/>
      <c r="B45" s="178"/>
      <c r="C45" s="178"/>
      <c r="D45" s="178"/>
      <c r="E45" s="338"/>
      <c r="F45" s="338"/>
      <c r="G45" s="471"/>
      <c r="H45" s="337"/>
      <c r="I45" s="178"/>
      <c r="J45" s="178"/>
      <c r="K45" s="453"/>
      <c r="L45" s="178"/>
      <c r="M45" s="178"/>
      <c r="N45" s="180"/>
    </row>
    <row r="46" spans="1:14" x14ac:dyDescent="0.25">
      <c r="A46" s="179"/>
      <c r="B46" s="178"/>
      <c r="C46" s="178"/>
      <c r="D46" s="178"/>
      <c r="E46" s="193"/>
      <c r="F46" s="193"/>
      <c r="G46" s="352"/>
      <c r="H46" s="337"/>
      <c r="I46" s="178"/>
      <c r="J46" s="178"/>
      <c r="K46" s="453"/>
      <c r="L46" s="178"/>
      <c r="M46" s="178"/>
      <c r="N46" s="180"/>
    </row>
    <row r="47" spans="1:14" x14ac:dyDescent="0.25">
      <c r="A47" s="179"/>
      <c r="B47" s="178"/>
      <c r="C47" s="178"/>
      <c r="D47" s="178"/>
      <c r="E47" s="193"/>
      <c r="F47" s="193"/>
      <c r="G47" s="352"/>
      <c r="H47" s="337"/>
      <c r="I47" s="178"/>
      <c r="J47" s="178"/>
      <c r="K47" s="453"/>
      <c r="L47" s="178"/>
      <c r="M47" s="178"/>
      <c r="N47" s="180"/>
    </row>
    <row r="48" spans="1:14" x14ac:dyDescent="0.25">
      <c r="A48" s="179"/>
      <c r="B48" s="178"/>
      <c r="C48" s="178"/>
      <c r="D48" s="178"/>
      <c r="E48" s="193"/>
      <c r="F48" s="193"/>
      <c r="G48" s="352"/>
      <c r="H48" s="337"/>
      <c r="I48" s="178"/>
      <c r="J48" s="178"/>
      <c r="K48" s="453"/>
      <c r="L48" s="178"/>
      <c r="M48" s="178"/>
      <c r="N48" s="180"/>
    </row>
    <row r="49" spans="1:14" x14ac:dyDescent="0.25">
      <c r="A49" s="179"/>
      <c r="B49" s="178"/>
      <c r="C49" s="178"/>
      <c r="D49" s="178"/>
      <c r="E49" s="193"/>
      <c r="F49" s="193"/>
      <c r="G49" s="352"/>
      <c r="H49" s="337"/>
      <c r="I49" s="178"/>
      <c r="J49" s="178"/>
      <c r="K49" s="453"/>
      <c r="L49" s="178"/>
      <c r="M49" s="178"/>
      <c r="N49" s="180"/>
    </row>
    <row r="50" spans="1:14" x14ac:dyDescent="0.25">
      <c r="A50" s="179"/>
      <c r="B50" s="180"/>
      <c r="C50" s="180"/>
      <c r="D50" s="180"/>
      <c r="E50" s="193"/>
      <c r="F50" s="193"/>
      <c r="G50" s="352"/>
      <c r="H50" s="337"/>
      <c r="I50" s="178"/>
      <c r="J50" s="180"/>
      <c r="K50" s="453"/>
      <c r="L50" s="178"/>
      <c r="M50" s="178"/>
      <c r="N50" s="180"/>
    </row>
    <row r="51" spans="1:14" x14ac:dyDescent="0.25">
      <c r="A51" s="179"/>
      <c r="B51" s="180"/>
      <c r="C51" s="180"/>
      <c r="D51" s="180"/>
      <c r="E51" s="193"/>
      <c r="F51" s="446"/>
      <c r="G51" s="352"/>
      <c r="H51" s="337"/>
      <c r="I51" s="178"/>
      <c r="J51" s="180"/>
      <c r="K51" s="453"/>
      <c r="L51" s="178"/>
      <c r="M51" s="178"/>
      <c r="N51" s="180"/>
    </row>
    <row r="52" spans="1:14" x14ac:dyDescent="0.25">
      <c r="A52" s="179"/>
      <c r="B52" s="180"/>
      <c r="C52" s="180"/>
      <c r="D52" s="180"/>
      <c r="E52" s="193"/>
      <c r="F52" s="446"/>
      <c r="G52" s="352"/>
      <c r="H52" s="337"/>
      <c r="I52" s="178"/>
      <c r="J52" s="180"/>
      <c r="K52" s="453"/>
      <c r="L52" s="178"/>
      <c r="M52" s="178"/>
      <c r="N52" s="180"/>
    </row>
    <row r="53" spans="1:14" x14ac:dyDescent="0.25">
      <c r="A53" s="183"/>
      <c r="B53" s="178"/>
      <c r="C53" s="178"/>
      <c r="D53" s="178"/>
      <c r="E53" s="446"/>
      <c r="F53" s="446"/>
      <c r="G53" s="352"/>
      <c r="H53" s="337"/>
      <c r="I53" s="178"/>
      <c r="J53" s="178"/>
      <c r="K53" s="453"/>
      <c r="L53" s="178"/>
      <c r="M53" s="178"/>
      <c r="N53" s="180"/>
    </row>
    <row r="54" spans="1:14" x14ac:dyDescent="0.25">
      <c r="A54" s="183"/>
      <c r="B54" s="178"/>
      <c r="C54" s="178"/>
      <c r="D54" s="178"/>
      <c r="E54" s="446"/>
      <c r="F54" s="446"/>
      <c r="G54" s="352"/>
      <c r="H54" s="337"/>
      <c r="I54" s="178"/>
      <c r="J54" s="178"/>
      <c r="K54" s="453"/>
      <c r="L54" s="178"/>
      <c r="M54" s="178"/>
      <c r="N54" s="180"/>
    </row>
    <row r="55" spans="1:14" x14ac:dyDescent="0.25">
      <c r="A55" s="183"/>
      <c r="B55" s="178"/>
      <c r="C55" s="178"/>
      <c r="D55" s="178"/>
      <c r="E55" s="446"/>
      <c r="F55" s="446"/>
      <c r="G55" s="352"/>
      <c r="H55" s="337"/>
      <c r="I55" s="178"/>
      <c r="J55" s="178"/>
      <c r="K55" s="453"/>
      <c r="L55" s="178"/>
      <c r="M55" s="178"/>
      <c r="N55" s="180"/>
    </row>
    <row r="56" spans="1:14" x14ac:dyDescent="0.25">
      <c r="A56" s="183"/>
      <c r="B56" s="178"/>
      <c r="C56" s="178"/>
      <c r="D56" s="178"/>
      <c r="E56" s="446"/>
      <c r="F56" s="446"/>
      <c r="G56" s="352"/>
      <c r="H56" s="337"/>
      <c r="I56" s="178"/>
      <c r="J56" s="178"/>
      <c r="K56" s="453"/>
      <c r="L56" s="178"/>
      <c r="M56" s="178"/>
      <c r="N56" s="180"/>
    </row>
    <row r="57" spans="1:14" x14ac:dyDescent="0.25">
      <c r="A57" s="183"/>
      <c r="B57" s="178"/>
      <c r="C57" s="178"/>
      <c r="D57" s="178"/>
      <c r="E57" s="446"/>
      <c r="F57" s="446"/>
      <c r="G57" s="352"/>
      <c r="H57" s="337"/>
      <c r="I57" s="178"/>
      <c r="J57" s="178"/>
      <c r="K57" s="453"/>
      <c r="L57" s="178"/>
      <c r="M57" s="178"/>
      <c r="N57" s="180"/>
    </row>
    <row r="58" spans="1:14" x14ac:dyDescent="0.25">
      <c r="A58" s="183"/>
      <c r="B58" s="178"/>
      <c r="C58" s="178"/>
      <c r="D58" s="178"/>
      <c r="E58" s="446"/>
      <c r="F58" s="446"/>
      <c r="G58" s="352"/>
      <c r="H58" s="337"/>
      <c r="I58" s="178"/>
      <c r="J58" s="178"/>
      <c r="K58" s="453"/>
      <c r="L58" s="178"/>
      <c r="M58" s="178"/>
      <c r="N58" s="180"/>
    </row>
    <row r="59" spans="1:14" x14ac:dyDescent="0.25">
      <c r="A59" s="183"/>
      <c r="B59" s="178"/>
      <c r="C59" s="178"/>
      <c r="D59" s="178"/>
      <c r="E59" s="446"/>
      <c r="F59" s="446"/>
      <c r="G59" s="352"/>
      <c r="H59" s="337"/>
      <c r="I59" s="178"/>
      <c r="J59" s="178"/>
      <c r="K59" s="453"/>
      <c r="L59" s="178"/>
      <c r="M59" s="178"/>
      <c r="N59" s="180"/>
    </row>
    <row r="60" spans="1:14" x14ac:dyDescent="0.25">
      <c r="A60" s="183"/>
      <c r="B60" s="178"/>
      <c r="C60" s="178"/>
      <c r="D60" s="178"/>
      <c r="E60" s="446"/>
      <c r="F60" s="446"/>
      <c r="G60" s="352"/>
      <c r="H60" s="337"/>
      <c r="I60" s="178"/>
      <c r="J60" s="178"/>
      <c r="K60" s="453"/>
      <c r="L60" s="178"/>
      <c r="M60" s="178"/>
      <c r="N60" s="180"/>
    </row>
    <row r="61" spans="1:14" x14ac:dyDescent="0.25">
      <c r="A61" s="179"/>
      <c r="B61" s="180"/>
      <c r="C61" s="180"/>
      <c r="D61" s="180"/>
      <c r="E61" s="193"/>
      <c r="F61" s="446"/>
      <c r="G61" s="352"/>
      <c r="H61" s="337"/>
      <c r="I61" s="178"/>
      <c r="J61" s="180"/>
      <c r="K61" s="453"/>
      <c r="L61" s="178"/>
      <c r="M61" s="178"/>
      <c r="N61" s="180"/>
    </row>
    <row r="62" spans="1:14" x14ac:dyDescent="0.25">
      <c r="A62" s="179"/>
      <c r="B62" s="180"/>
      <c r="C62" s="180"/>
      <c r="D62" s="180"/>
      <c r="E62" s="193"/>
      <c r="F62" s="446"/>
      <c r="G62" s="352"/>
      <c r="H62" s="337"/>
      <c r="I62" s="178"/>
      <c r="J62" s="178"/>
      <c r="K62" s="453"/>
      <c r="L62" s="178"/>
      <c r="M62" s="178"/>
      <c r="N62" s="180"/>
    </row>
    <row r="63" spans="1:14" x14ac:dyDescent="0.25">
      <c r="A63" s="179"/>
      <c r="B63" s="180"/>
      <c r="C63" s="180"/>
      <c r="D63" s="180"/>
      <c r="E63" s="193"/>
      <c r="F63" s="446"/>
      <c r="G63" s="352"/>
      <c r="H63" s="337"/>
      <c r="I63" s="178"/>
      <c r="J63" s="178"/>
      <c r="K63" s="453"/>
      <c r="L63" s="178"/>
      <c r="M63" s="178"/>
      <c r="N63" s="180"/>
    </row>
    <row r="64" spans="1:14" x14ac:dyDescent="0.25">
      <c r="A64" s="183"/>
      <c r="B64" s="178"/>
      <c r="C64" s="178"/>
      <c r="D64" s="178"/>
      <c r="E64" s="446"/>
      <c r="F64" s="446"/>
      <c r="G64" s="352"/>
      <c r="H64" s="337"/>
      <c r="I64" s="178"/>
      <c r="J64" s="178"/>
      <c r="K64" s="453"/>
      <c r="L64" s="178"/>
      <c r="M64" s="178"/>
      <c r="N64" s="180"/>
    </row>
    <row r="65" spans="1:14" x14ac:dyDescent="0.25">
      <c r="A65" s="183"/>
      <c r="B65" s="178"/>
      <c r="C65" s="178"/>
      <c r="D65" s="178"/>
      <c r="E65" s="446"/>
      <c r="F65" s="446"/>
      <c r="G65" s="352"/>
      <c r="H65" s="337"/>
      <c r="I65" s="178"/>
      <c r="J65" s="178"/>
      <c r="K65" s="453"/>
      <c r="L65" s="178"/>
      <c r="M65" s="178"/>
      <c r="N65" s="180"/>
    </row>
    <row r="66" spans="1:14" x14ac:dyDescent="0.25">
      <c r="A66" s="183"/>
      <c r="B66" s="178"/>
      <c r="C66" s="178"/>
      <c r="D66" s="178"/>
      <c r="E66" s="446"/>
      <c r="F66" s="446"/>
      <c r="G66" s="352"/>
      <c r="H66" s="337"/>
      <c r="I66" s="178"/>
      <c r="J66" s="178"/>
      <c r="K66" s="453"/>
      <c r="L66" s="178"/>
      <c r="M66" s="178"/>
      <c r="N66" s="180"/>
    </row>
    <row r="67" spans="1:14" x14ac:dyDescent="0.25">
      <c r="A67" s="183"/>
      <c r="B67" s="178"/>
      <c r="C67" s="178"/>
      <c r="D67" s="178"/>
      <c r="E67" s="446"/>
      <c r="F67" s="446"/>
      <c r="G67" s="352"/>
      <c r="H67" s="337"/>
      <c r="I67" s="178"/>
      <c r="J67" s="178"/>
      <c r="K67" s="453"/>
      <c r="L67" s="178"/>
      <c r="M67" s="178"/>
      <c r="N67" s="180"/>
    </row>
    <row r="68" spans="1:14" x14ac:dyDescent="0.25">
      <c r="A68" s="183"/>
      <c r="B68" s="178"/>
      <c r="C68" s="178"/>
      <c r="D68" s="178"/>
      <c r="E68" s="446"/>
      <c r="F68" s="446"/>
      <c r="G68" s="352"/>
      <c r="H68" s="337"/>
      <c r="I68" s="178"/>
      <c r="J68" s="178"/>
      <c r="K68" s="453"/>
      <c r="L68" s="178"/>
      <c r="M68" s="178"/>
      <c r="N68" s="180"/>
    </row>
    <row r="69" spans="1:14" x14ac:dyDescent="0.25">
      <c r="A69" s="179"/>
      <c r="B69" s="180"/>
      <c r="C69" s="180"/>
      <c r="D69" s="180"/>
      <c r="E69" s="193"/>
      <c r="F69" s="446"/>
      <c r="G69" s="352"/>
      <c r="H69" s="337"/>
      <c r="I69" s="178"/>
      <c r="J69" s="180"/>
      <c r="K69" s="453"/>
      <c r="L69" s="178"/>
      <c r="M69" s="178"/>
      <c r="N69" s="180"/>
    </row>
    <row r="70" spans="1:14" x14ac:dyDescent="0.25">
      <c r="A70" s="179"/>
      <c r="B70" s="180"/>
      <c r="C70" s="180"/>
      <c r="D70" s="180"/>
      <c r="E70" s="193"/>
      <c r="F70" s="446"/>
      <c r="G70" s="352"/>
      <c r="H70" s="337"/>
      <c r="I70" s="178"/>
      <c r="J70" s="180"/>
      <c r="K70" s="453"/>
      <c r="L70" s="178"/>
      <c r="M70" s="178"/>
      <c r="N70" s="180"/>
    </row>
    <row r="71" spans="1:14" x14ac:dyDescent="0.25">
      <c r="A71" s="183"/>
      <c r="B71" s="178"/>
      <c r="C71" s="178"/>
      <c r="D71" s="178"/>
      <c r="E71" s="446"/>
      <c r="F71" s="446"/>
      <c r="G71" s="352"/>
      <c r="H71" s="337"/>
      <c r="I71" s="178"/>
      <c r="J71" s="180"/>
      <c r="K71" s="453"/>
      <c r="L71" s="178"/>
      <c r="M71" s="178"/>
      <c r="N71" s="180"/>
    </row>
    <row r="72" spans="1:14" x14ac:dyDescent="0.25">
      <c r="A72" s="183"/>
      <c r="B72" s="178"/>
      <c r="C72" s="178"/>
      <c r="D72" s="178"/>
      <c r="E72" s="446"/>
      <c r="F72" s="446"/>
      <c r="G72" s="352"/>
      <c r="H72" s="337"/>
      <c r="I72" s="178"/>
      <c r="J72" s="180"/>
      <c r="K72" s="453"/>
      <c r="L72" s="178"/>
      <c r="M72" s="178"/>
      <c r="N72" s="180"/>
    </row>
    <row r="73" spans="1:14" x14ac:dyDescent="0.25">
      <c r="A73" s="183"/>
      <c r="B73" s="178"/>
      <c r="C73" s="178"/>
      <c r="D73" s="178"/>
      <c r="E73" s="446"/>
      <c r="F73" s="446"/>
      <c r="G73" s="352"/>
      <c r="H73" s="337"/>
      <c r="I73" s="178"/>
      <c r="J73" s="180"/>
      <c r="K73" s="453"/>
      <c r="L73" s="178"/>
      <c r="M73" s="178"/>
      <c r="N73" s="180"/>
    </row>
    <row r="74" spans="1:14" x14ac:dyDescent="0.25">
      <c r="A74" s="183"/>
      <c r="B74" s="178"/>
      <c r="C74" s="178"/>
      <c r="D74" s="178"/>
      <c r="E74" s="446"/>
      <c r="F74" s="446"/>
      <c r="G74" s="352"/>
      <c r="H74" s="337"/>
      <c r="I74" s="178"/>
      <c r="J74" s="180"/>
      <c r="K74" s="453"/>
      <c r="L74" s="178"/>
      <c r="M74" s="178"/>
      <c r="N74" s="180"/>
    </row>
    <row r="75" spans="1:14" x14ac:dyDescent="0.25">
      <c r="A75" s="183"/>
      <c r="B75" s="178"/>
      <c r="C75" s="178"/>
      <c r="D75" s="178"/>
      <c r="E75" s="446"/>
      <c r="F75" s="446"/>
      <c r="G75" s="352"/>
      <c r="H75" s="337"/>
      <c r="I75" s="178"/>
      <c r="J75" s="180"/>
      <c r="K75" s="453"/>
      <c r="L75" s="178"/>
      <c r="M75" s="178"/>
      <c r="N75" s="180"/>
    </row>
    <row r="76" spans="1:14" x14ac:dyDescent="0.25">
      <c r="A76" s="183"/>
      <c r="B76" s="178"/>
      <c r="C76" s="178"/>
      <c r="D76" s="178"/>
      <c r="E76" s="446"/>
      <c r="F76" s="446"/>
      <c r="G76" s="352"/>
      <c r="H76" s="337"/>
      <c r="I76" s="178"/>
      <c r="J76" s="180"/>
      <c r="K76" s="453"/>
      <c r="L76" s="178"/>
      <c r="M76" s="178"/>
      <c r="N76" s="180"/>
    </row>
    <row r="77" spans="1:14" x14ac:dyDescent="0.25">
      <c r="A77" s="183"/>
      <c r="B77" s="178"/>
      <c r="C77" s="178"/>
      <c r="D77" s="178"/>
      <c r="E77" s="446"/>
      <c r="F77" s="446"/>
      <c r="G77" s="352"/>
      <c r="H77" s="337"/>
      <c r="I77" s="178"/>
      <c r="J77" s="180"/>
      <c r="K77" s="453"/>
      <c r="L77" s="178"/>
      <c r="M77" s="178"/>
      <c r="N77" s="180"/>
    </row>
    <row r="78" spans="1:14" x14ac:dyDescent="0.25">
      <c r="A78" s="183"/>
      <c r="B78" s="178"/>
      <c r="C78" s="178"/>
      <c r="D78" s="178"/>
      <c r="E78" s="446"/>
      <c r="F78" s="446"/>
      <c r="G78" s="352"/>
      <c r="H78" s="337"/>
      <c r="I78" s="178"/>
      <c r="J78" s="180"/>
      <c r="K78" s="453"/>
      <c r="L78" s="178"/>
      <c r="M78" s="178"/>
      <c r="N78" s="180"/>
    </row>
    <row r="79" spans="1:14" x14ac:dyDescent="0.25">
      <c r="A79" s="183"/>
      <c r="B79" s="178"/>
      <c r="C79" s="178"/>
      <c r="D79" s="178"/>
      <c r="E79" s="446"/>
      <c r="F79" s="446"/>
      <c r="G79" s="352"/>
      <c r="H79" s="337"/>
      <c r="I79" s="178"/>
      <c r="J79" s="180"/>
      <c r="K79" s="453"/>
      <c r="L79" s="178"/>
      <c r="M79" s="178"/>
      <c r="N79" s="180"/>
    </row>
    <row r="80" spans="1:14" x14ac:dyDescent="0.25">
      <c r="A80" s="183"/>
      <c r="B80" s="178"/>
      <c r="C80" s="178"/>
      <c r="D80" s="178"/>
      <c r="E80" s="446"/>
      <c r="F80" s="446"/>
      <c r="G80" s="352"/>
      <c r="H80" s="337"/>
      <c r="I80" s="178"/>
      <c r="J80" s="180"/>
      <c r="K80" s="453"/>
      <c r="L80" s="178"/>
      <c r="M80" s="178"/>
      <c r="N80" s="180"/>
    </row>
    <row r="81" spans="1:14" x14ac:dyDescent="0.25">
      <c r="A81" s="183"/>
      <c r="B81" s="178"/>
      <c r="C81" s="178"/>
      <c r="D81" s="178"/>
      <c r="E81" s="446"/>
      <c r="F81" s="446"/>
      <c r="G81" s="352"/>
      <c r="H81" s="337"/>
      <c r="I81" s="178"/>
      <c r="J81" s="180"/>
      <c r="K81" s="453"/>
      <c r="L81" s="178"/>
      <c r="M81" s="178"/>
      <c r="N81" s="180"/>
    </row>
    <row r="82" spans="1:14" x14ac:dyDescent="0.25">
      <c r="A82" s="183"/>
      <c r="B82" s="178"/>
      <c r="C82" s="178"/>
      <c r="D82" s="178"/>
      <c r="E82" s="446"/>
      <c r="F82" s="446"/>
      <c r="G82" s="352"/>
      <c r="H82" s="337"/>
      <c r="I82" s="178"/>
      <c r="J82" s="180"/>
      <c r="K82" s="453"/>
      <c r="L82" s="178"/>
      <c r="M82" s="178"/>
      <c r="N82" s="180"/>
    </row>
    <row r="83" spans="1:14" x14ac:dyDescent="0.25">
      <c r="A83" s="183"/>
      <c r="B83" s="178"/>
      <c r="C83" s="178"/>
      <c r="D83" s="178"/>
      <c r="E83" s="446"/>
      <c r="F83" s="446"/>
      <c r="G83" s="352"/>
      <c r="H83" s="337"/>
      <c r="I83" s="178"/>
      <c r="J83" s="180"/>
      <c r="K83" s="453"/>
      <c r="L83" s="178"/>
      <c r="M83" s="178"/>
      <c r="N83" s="180"/>
    </row>
    <row r="84" spans="1:14" x14ac:dyDescent="0.25">
      <c r="A84" s="183"/>
      <c r="B84" s="178"/>
      <c r="C84" s="178"/>
      <c r="D84" s="178"/>
      <c r="E84" s="446"/>
      <c r="F84" s="446"/>
      <c r="G84" s="352"/>
      <c r="H84" s="178"/>
      <c r="I84" s="178"/>
      <c r="J84" s="180"/>
      <c r="K84" s="178"/>
      <c r="L84" s="178"/>
      <c r="M84" s="178"/>
      <c r="N84" s="180"/>
    </row>
    <row r="85" spans="1:14" x14ac:dyDescent="0.25">
      <c r="A85" s="178"/>
      <c r="B85" s="178"/>
      <c r="C85" s="178"/>
      <c r="D85" s="178"/>
      <c r="E85" s="312"/>
      <c r="F85" s="312"/>
      <c r="G85" s="312"/>
      <c r="H85" s="178"/>
      <c r="I85" s="178"/>
      <c r="J85" s="178"/>
      <c r="K85" s="178"/>
      <c r="L85" s="178"/>
      <c r="M85" s="178"/>
      <c r="N85" s="180"/>
    </row>
    <row r="86" spans="1:14" x14ac:dyDescent="0.25">
      <c r="A86" s="178"/>
      <c r="B86" s="178"/>
      <c r="C86" s="178"/>
      <c r="D86" s="178"/>
      <c r="E86" s="446"/>
      <c r="F86" s="446"/>
      <c r="G86" s="388"/>
      <c r="H86" s="178"/>
      <c r="I86" s="178"/>
      <c r="J86" s="178"/>
      <c r="K86" s="178"/>
      <c r="L86" s="178"/>
      <c r="M86" s="178"/>
      <c r="N86" s="180"/>
    </row>
    <row r="87" spans="1:14" x14ac:dyDescent="0.25">
      <c r="A87" s="178"/>
      <c r="B87" s="178"/>
      <c r="C87" s="178"/>
      <c r="D87" s="178"/>
      <c r="E87" s="446"/>
      <c r="F87" s="446"/>
      <c r="G87" s="388"/>
      <c r="H87" s="178"/>
      <c r="I87" s="178"/>
      <c r="J87" s="178"/>
      <c r="K87" s="178"/>
      <c r="L87" s="178"/>
      <c r="M87" s="178"/>
      <c r="N87" s="180"/>
    </row>
    <row r="88" spans="1:14" x14ac:dyDescent="0.25">
      <c r="A88" s="178"/>
      <c r="B88" s="178"/>
      <c r="C88" s="178"/>
      <c r="D88" s="178"/>
      <c r="E88" s="446"/>
      <c r="F88" s="446"/>
      <c r="G88" s="388"/>
      <c r="H88" s="178"/>
      <c r="I88" s="178"/>
      <c r="J88" s="178"/>
      <c r="K88" s="178"/>
      <c r="L88" s="178"/>
      <c r="M88" s="178"/>
      <c r="N88" s="180"/>
    </row>
    <row r="89" spans="1:14" x14ac:dyDescent="0.25">
      <c r="A89" s="178"/>
      <c r="B89" s="178"/>
      <c r="C89" s="178"/>
      <c r="D89" s="178"/>
      <c r="E89" s="446"/>
      <c r="F89" s="446"/>
      <c r="G89" s="388"/>
      <c r="H89" s="178"/>
      <c r="I89" s="178"/>
      <c r="J89" s="178"/>
      <c r="K89" s="178"/>
      <c r="L89" s="178"/>
      <c r="M89" s="178"/>
      <c r="N89" s="180"/>
    </row>
    <row r="90" spans="1:14" x14ac:dyDescent="0.25">
      <c r="A90" s="178"/>
      <c r="B90" s="178"/>
      <c r="C90" s="178"/>
      <c r="D90" s="178"/>
      <c r="E90" s="446"/>
      <c r="F90" s="446"/>
      <c r="G90" s="388"/>
      <c r="H90" s="178"/>
      <c r="I90" s="178"/>
      <c r="J90" s="178"/>
      <c r="K90" s="178"/>
      <c r="L90" s="178"/>
      <c r="M90" s="178"/>
      <c r="N90" s="180"/>
    </row>
    <row r="91" spans="1:14" x14ac:dyDescent="0.25">
      <c r="A91" s="178"/>
      <c r="B91" s="178"/>
      <c r="C91" s="178"/>
      <c r="D91" s="178"/>
      <c r="E91" s="446"/>
      <c r="F91" s="446"/>
      <c r="G91" s="388"/>
      <c r="H91" s="178"/>
      <c r="I91" s="178"/>
      <c r="J91" s="178"/>
      <c r="K91" s="178"/>
      <c r="L91" s="178"/>
      <c r="M91" s="178"/>
      <c r="N91" s="180"/>
    </row>
    <row r="92" spans="1:14" x14ac:dyDescent="0.25">
      <c r="A92" s="178"/>
      <c r="B92" s="178"/>
      <c r="C92" s="178"/>
      <c r="D92" s="178"/>
      <c r="E92" s="446"/>
      <c r="F92" s="446"/>
      <c r="G92" s="388"/>
      <c r="H92" s="178"/>
      <c r="I92" s="178"/>
      <c r="J92" s="178"/>
      <c r="K92" s="178"/>
      <c r="L92" s="178"/>
      <c r="M92" s="178"/>
      <c r="N92" s="180"/>
    </row>
    <row r="93" spans="1:14" x14ac:dyDescent="0.25">
      <c r="A93" s="178"/>
      <c r="B93" s="178"/>
      <c r="C93" s="178"/>
      <c r="D93" s="178"/>
      <c r="E93" s="388"/>
      <c r="F93" s="388"/>
      <c r="G93" s="388"/>
      <c r="H93" s="178"/>
      <c r="I93" s="178"/>
      <c r="J93" s="178"/>
      <c r="K93" s="178"/>
      <c r="L93" s="178"/>
      <c r="M93" s="178"/>
      <c r="N93" s="180"/>
    </row>
    <row r="94" spans="1:14" x14ac:dyDescent="0.25">
      <c r="A94" s="178"/>
      <c r="B94" s="178"/>
      <c r="C94" s="178"/>
      <c r="D94" s="178"/>
      <c r="E94" s="388"/>
      <c r="F94" s="388"/>
      <c r="G94" s="388"/>
      <c r="H94" s="178"/>
      <c r="I94" s="178"/>
      <c r="J94" s="178"/>
      <c r="K94" s="178"/>
      <c r="L94" s="178"/>
      <c r="M94" s="178"/>
      <c r="N94" s="180"/>
    </row>
    <row r="95" spans="1:14" x14ac:dyDescent="0.25">
      <c r="A95" s="178"/>
      <c r="B95" s="178"/>
      <c r="C95" s="178"/>
      <c r="D95" s="178"/>
      <c r="E95" s="388"/>
      <c r="F95" s="388"/>
      <c r="G95" s="388"/>
      <c r="H95" s="178"/>
      <c r="I95" s="178"/>
      <c r="J95" s="178"/>
      <c r="K95" s="178"/>
      <c r="L95" s="178"/>
      <c r="M95" s="178"/>
      <c r="N95" s="180"/>
    </row>
    <row r="96" spans="1:14" x14ac:dyDescent="0.25">
      <c r="A96" s="178"/>
      <c r="B96" s="178"/>
      <c r="C96" s="178"/>
      <c r="D96" s="178"/>
      <c r="E96" s="388"/>
      <c r="F96" s="388"/>
      <c r="G96" s="388"/>
      <c r="H96" s="178"/>
      <c r="I96" s="178"/>
      <c r="J96" s="178"/>
      <c r="K96" s="178"/>
      <c r="L96" s="178"/>
      <c r="M96" s="178"/>
      <c r="N96" s="180"/>
    </row>
    <row r="97" spans="1:14" x14ac:dyDescent="0.25">
      <c r="A97" s="178"/>
      <c r="B97" s="178"/>
      <c r="C97" s="178"/>
      <c r="D97" s="178"/>
      <c r="E97" s="388"/>
      <c r="F97" s="388"/>
      <c r="G97" s="388"/>
      <c r="H97" s="178"/>
      <c r="I97" s="178"/>
      <c r="J97" s="178"/>
      <c r="K97" s="178"/>
      <c r="L97" s="178"/>
      <c r="M97" s="178"/>
      <c r="N97" s="180"/>
    </row>
    <row r="98" spans="1:14" x14ac:dyDescent="0.25">
      <c r="A98" s="178"/>
      <c r="B98" s="178"/>
      <c r="C98" s="178"/>
      <c r="D98" s="178"/>
      <c r="E98" s="388"/>
      <c r="F98" s="388"/>
      <c r="G98" s="388"/>
      <c r="H98" s="178"/>
      <c r="I98" s="178"/>
      <c r="J98" s="178"/>
      <c r="K98" s="178"/>
      <c r="L98" s="178"/>
      <c r="M98" s="178"/>
      <c r="N98" s="180"/>
    </row>
    <row r="99" spans="1:14" x14ac:dyDescent="0.25">
      <c r="A99" s="25"/>
      <c r="B99" s="25"/>
      <c r="C99" s="25"/>
      <c r="D99" s="25"/>
      <c r="E99" s="354"/>
      <c r="F99" s="354"/>
      <c r="G99" s="354"/>
      <c r="H99" s="25"/>
      <c r="I99" s="25"/>
      <c r="J99" s="25"/>
      <c r="K99" s="25"/>
      <c r="L99" s="25"/>
      <c r="M99" s="25"/>
      <c r="N99" s="24"/>
    </row>
    <row r="100" spans="1:14" x14ac:dyDescent="0.25">
      <c r="A100" s="25"/>
      <c r="B100" s="25"/>
      <c r="C100" s="25"/>
      <c r="D100" s="25"/>
      <c r="E100" s="354"/>
      <c r="F100" s="354"/>
      <c r="G100" s="354"/>
      <c r="H100" s="25"/>
      <c r="I100" s="25"/>
      <c r="J100" s="25"/>
      <c r="K100" s="25"/>
      <c r="L100" s="25"/>
      <c r="M100" s="25"/>
      <c r="N100" s="24"/>
    </row>
    <row r="101" spans="1:14" x14ac:dyDescent="0.25">
      <c r="A101" s="25"/>
      <c r="B101" s="25"/>
      <c r="C101" s="25"/>
      <c r="D101" s="25"/>
      <c r="E101" s="354"/>
      <c r="F101" s="354"/>
      <c r="G101" s="354"/>
      <c r="H101" s="25"/>
      <c r="I101" s="25"/>
      <c r="J101" s="25"/>
      <c r="K101" s="25"/>
      <c r="L101" s="25"/>
      <c r="M101" s="25"/>
      <c r="N101" s="24"/>
    </row>
    <row r="102" spans="1:14" x14ac:dyDescent="0.25">
      <c r="A102" s="25"/>
      <c r="B102" s="25"/>
      <c r="C102" s="25"/>
      <c r="D102" s="25"/>
      <c r="E102" s="354"/>
      <c r="F102" s="354"/>
      <c r="G102" s="354"/>
      <c r="H102" s="25"/>
      <c r="I102" s="25"/>
      <c r="J102" s="25"/>
      <c r="K102" s="25"/>
      <c r="L102" s="25"/>
      <c r="M102" s="25"/>
      <c r="N102" s="24"/>
    </row>
  </sheetData>
  <autoFilter ref="A1:N1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zoomScale="85" zoomScaleNormal="85" workbookViewId="0">
      <selection activeCell="E12" sqref="E12"/>
    </sheetView>
  </sheetViews>
  <sheetFormatPr defaultColWidth="10.85546875" defaultRowHeight="15" x14ac:dyDescent="0.25"/>
  <cols>
    <col min="1" max="1" width="13.28515625" style="26" bestFit="1" customWidth="1"/>
    <col min="2" max="2" width="37.7109375" style="26" bestFit="1" customWidth="1"/>
    <col min="3" max="3" width="18" style="26" customWidth="1"/>
    <col min="4" max="4" width="14.7109375" style="26" customWidth="1"/>
    <col min="5" max="5" width="14.7109375" style="26" bestFit="1" customWidth="1"/>
    <col min="6" max="6" width="13.7109375" style="26" customWidth="1"/>
    <col min="7" max="9" width="18.7109375" style="26" customWidth="1"/>
    <col min="10" max="10" width="21.5703125" style="26" customWidth="1"/>
    <col min="11" max="11" width="14.7109375" style="26" customWidth="1"/>
    <col min="12" max="12" width="14.42578125" style="26" customWidth="1"/>
    <col min="13" max="13" width="10.85546875" style="26"/>
    <col min="14" max="14" width="29.85546875" style="68" customWidth="1"/>
    <col min="15" max="15" width="41.140625" style="26" customWidth="1"/>
    <col min="16" max="16384" width="10.85546875" style="26"/>
  </cols>
  <sheetData>
    <row r="1" spans="1:14" s="81" customFormat="1" ht="31.5" x14ac:dyDescent="0.25">
      <c r="A1" s="640" t="s">
        <v>44</v>
      </c>
      <c r="B1" s="640"/>
      <c r="C1" s="640"/>
      <c r="D1" s="640"/>
      <c r="E1" s="640"/>
      <c r="F1" s="640"/>
      <c r="G1" s="640"/>
      <c r="H1" s="640"/>
      <c r="I1" s="640"/>
      <c r="J1" s="640"/>
      <c r="K1" s="640"/>
      <c r="L1" s="640"/>
      <c r="M1" s="640"/>
      <c r="N1" s="640"/>
    </row>
    <row r="2" spans="1:14" s="81" customFormat="1" ht="18.75" x14ac:dyDescent="0.25">
      <c r="A2" s="641" t="s">
        <v>62</v>
      </c>
      <c r="B2" s="641"/>
      <c r="C2" s="641"/>
      <c r="D2" s="641"/>
      <c r="E2" s="641"/>
      <c r="F2" s="641"/>
      <c r="G2" s="641"/>
      <c r="H2" s="641"/>
      <c r="I2" s="641"/>
      <c r="J2" s="641"/>
      <c r="K2" s="641"/>
      <c r="L2" s="641"/>
      <c r="M2" s="641"/>
      <c r="N2" s="641"/>
    </row>
    <row r="3" spans="1:14" s="81" customFormat="1" ht="45" x14ac:dyDescent="0.25">
      <c r="A3" s="455" t="s">
        <v>0</v>
      </c>
      <c r="B3" s="456" t="s">
        <v>5</v>
      </c>
      <c r="C3" s="456" t="s">
        <v>10</v>
      </c>
      <c r="D3" s="457" t="s">
        <v>8</v>
      </c>
      <c r="E3" s="457" t="s">
        <v>13</v>
      </c>
      <c r="F3" s="458" t="s">
        <v>34</v>
      </c>
      <c r="G3" s="457" t="s">
        <v>41</v>
      </c>
      <c r="H3" s="457" t="s">
        <v>2</v>
      </c>
      <c r="I3" s="457" t="s">
        <v>3</v>
      </c>
      <c r="J3" s="456" t="s">
        <v>9</v>
      </c>
      <c r="K3" s="456" t="s">
        <v>1</v>
      </c>
      <c r="L3" s="456" t="s">
        <v>4</v>
      </c>
      <c r="M3" s="456" t="s">
        <v>12</v>
      </c>
      <c r="N3" s="458" t="s">
        <v>11</v>
      </c>
    </row>
    <row r="4" spans="1:14" s="81" customFormat="1" x14ac:dyDescent="0.25">
      <c r="A4" s="217">
        <v>44562</v>
      </c>
      <c r="B4" s="194" t="s">
        <v>176</v>
      </c>
      <c r="C4" s="194"/>
      <c r="D4" s="195"/>
      <c r="E4" s="452"/>
      <c r="F4" s="522"/>
      <c r="G4" s="522">
        <v>0</v>
      </c>
      <c r="H4" s="523"/>
      <c r="I4" s="523"/>
      <c r="J4" s="524"/>
      <c r="K4" s="525"/>
      <c r="L4" s="525"/>
      <c r="M4" s="525"/>
      <c r="N4" s="526"/>
    </row>
    <row r="5" spans="1:14" s="22" customFormat="1" ht="18.75" customHeight="1" x14ac:dyDescent="0.25">
      <c r="A5" s="484">
        <v>44572</v>
      </c>
      <c r="B5" s="207" t="s">
        <v>68</v>
      </c>
      <c r="C5" s="207" t="s">
        <v>49</v>
      </c>
      <c r="D5" s="302" t="s">
        <v>14</v>
      </c>
      <c r="E5" s="562"/>
      <c r="F5" s="464">
        <v>80000</v>
      </c>
      <c r="G5" s="487">
        <f>G4-E5+F5</f>
        <v>80000</v>
      </c>
      <c r="H5" s="447"/>
      <c r="I5" s="307" t="s">
        <v>18</v>
      </c>
      <c r="J5" s="307" t="s">
        <v>167</v>
      </c>
      <c r="K5" s="448" t="s">
        <v>67</v>
      </c>
      <c r="L5" s="448" t="s">
        <v>59</v>
      </c>
      <c r="M5" s="306"/>
      <c r="N5" s="449"/>
    </row>
    <row r="6" spans="1:14" s="89" customFormat="1" x14ac:dyDescent="0.25">
      <c r="A6" s="197">
        <v>44572</v>
      </c>
      <c r="B6" s="180" t="s">
        <v>97</v>
      </c>
      <c r="C6" s="180" t="s">
        <v>98</v>
      </c>
      <c r="D6" s="213" t="s">
        <v>14</v>
      </c>
      <c r="E6" s="193">
        <v>30000</v>
      </c>
      <c r="F6" s="185"/>
      <c r="G6" s="185">
        <f t="shared" ref="G6:G11" si="0">G5-E6+F6</f>
        <v>50000</v>
      </c>
      <c r="H6" s="219" t="s">
        <v>42</v>
      </c>
      <c r="I6" s="202" t="s">
        <v>18</v>
      </c>
      <c r="J6" s="308" t="s">
        <v>178</v>
      </c>
      <c r="K6" s="180" t="s">
        <v>67</v>
      </c>
      <c r="L6" s="180" t="s">
        <v>59</v>
      </c>
      <c r="M6" s="188"/>
      <c r="N6" s="189"/>
    </row>
    <row r="7" spans="1:14" x14ac:dyDescent="0.25">
      <c r="A7" s="197">
        <v>44572</v>
      </c>
      <c r="B7" s="180" t="s">
        <v>177</v>
      </c>
      <c r="C7" s="180" t="s">
        <v>98</v>
      </c>
      <c r="D7" s="180" t="s">
        <v>85</v>
      </c>
      <c r="E7" s="206">
        <v>10000</v>
      </c>
      <c r="F7" s="185"/>
      <c r="G7" s="185">
        <f t="shared" si="0"/>
        <v>40000</v>
      </c>
      <c r="H7" s="219" t="s">
        <v>99</v>
      </c>
      <c r="I7" s="202" t="s">
        <v>18</v>
      </c>
      <c r="J7" s="308" t="s">
        <v>178</v>
      </c>
      <c r="K7" s="178" t="s">
        <v>67</v>
      </c>
      <c r="L7" s="178" t="s">
        <v>59</v>
      </c>
      <c r="M7" s="178"/>
      <c r="N7" s="180"/>
    </row>
    <row r="8" spans="1:14" x14ac:dyDescent="0.25">
      <c r="A8" s="197">
        <v>44578</v>
      </c>
      <c r="B8" s="180" t="s">
        <v>97</v>
      </c>
      <c r="C8" s="180" t="s">
        <v>98</v>
      </c>
      <c r="D8" s="180" t="s">
        <v>14</v>
      </c>
      <c r="E8" s="206">
        <v>30000</v>
      </c>
      <c r="F8" s="185"/>
      <c r="G8" s="185">
        <f t="shared" si="0"/>
        <v>10000</v>
      </c>
      <c r="H8" s="219" t="s">
        <v>42</v>
      </c>
      <c r="I8" s="586" t="s">
        <v>18</v>
      </c>
      <c r="J8" s="308"/>
      <c r="K8" s="178" t="s">
        <v>67</v>
      </c>
      <c r="L8" s="178" t="s">
        <v>59</v>
      </c>
      <c r="M8" s="178"/>
      <c r="N8" s="180"/>
    </row>
    <row r="9" spans="1:14" x14ac:dyDescent="0.25">
      <c r="A9" s="197">
        <v>44578</v>
      </c>
      <c r="B9" s="180" t="s">
        <v>177</v>
      </c>
      <c r="C9" s="180" t="s">
        <v>98</v>
      </c>
      <c r="D9" s="180" t="s">
        <v>85</v>
      </c>
      <c r="E9" s="206">
        <v>10000</v>
      </c>
      <c r="F9" s="185"/>
      <c r="G9" s="185">
        <f t="shared" si="0"/>
        <v>0</v>
      </c>
      <c r="H9" s="219" t="s">
        <v>99</v>
      </c>
      <c r="I9" s="586" t="s">
        <v>18</v>
      </c>
      <c r="J9" s="308"/>
      <c r="K9" s="178" t="s">
        <v>67</v>
      </c>
      <c r="L9" s="178" t="s">
        <v>59</v>
      </c>
      <c r="M9" s="178"/>
      <c r="N9" s="180"/>
    </row>
    <row r="10" spans="1:14" ht="15.75" thickBot="1" x14ac:dyDescent="0.3">
      <c r="A10" s="197">
        <v>44589</v>
      </c>
      <c r="B10" s="180" t="s">
        <v>68</v>
      </c>
      <c r="C10" s="180" t="s">
        <v>49</v>
      </c>
      <c r="D10" s="180" t="s">
        <v>14</v>
      </c>
      <c r="E10" s="206"/>
      <c r="F10" s="185">
        <v>30000</v>
      </c>
      <c r="G10" s="185">
        <f t="shared" si="0"/>
        <v>30000</v>
      </c>
      <c r="H10" s="219" t="s">
        <v>42</v>
      </c>
      <c r="I10" s="586" t="s">
        <v>18</v>
      </c>
      <c r="J10" s="308" t="s">
        <v>178</v>
      </c>
      <c r="K10" s="178" t="s">
        <v>67</v>
      </c>
      <c r="L10" s="178" t="s">
        <v>59</v>
      </c>
      <c r="M10" s="178"/>
      <c r="N10" s="180"/>
    </row>
    <row r="11" spans="1:14" ht="15.75" thickBot="1" x14ac:dyDescent="0.3">
      <c r="A11" s="197">
        <v>44224</v>
      </c>
      <c r="B11" s="180" t="s">
        <v>97</v>
      </c>
      <c r="C11" s="180" t="s">
        <v>49</v>
      </c>
      <c r="D11" s="180" t="s">
        <v>14</v>
      </c>
      <c r="E11" s="206"/>
      <c r="F11" s="185"/>
      <c r="G11" s="185">
        <f t="shared" si="0"/>
        <v>30000</v>
      </c>
      <c r="H11" s="219" t="s">
        <v>42</v>
      </c>
      <c r="I11" s="202" t="s">
        <v>18</v>
      </c>
      <c r="J11" s="308" t="s">
        <v>178</v>
      </c>
      <c r="K11" s="178" t="s">
        <v>67</v>
      </c>
      <c r="L11" s="178" t="s">
        <v>59</v>
      </c>
      <c r="M11" s="178"/>
      <c r="N11" s="180"/>
    </row>
    <row r="12" spans="1:14" ht="15.75" thickBot="1" x14ac:dyDescent="0.3">
      <c r="A12" s="179"/>
      <c r="B12" s="178"/>
      <c r="C12" s="178"/>
      <c r="D12" s="190"/>
      <c r="E12" s="536">
        <f>SUM(E4:E11)</f>
        <v>80000</v>
      </c>
      <c r="F12" s="580">
        <f>SUM(F4:F11)</f>
        <v>110000</v>
      </c>
      <c r="G12" s="537">
        <f>F12-E12</f>
        <v>30000</v>
      </c>
      <c r="H12" s="192"/>
      <c r="I12" s="178"/>
      <c r="J12" s="220"/>
      <c r="K12" s="178"/>
      <c r="L12" s="178"/>
      <c r="M12" s="178"/>
      <c r="N12" s="180"/>
    </row>
    <row r="13" spans="1:14" x14ac:dyDescent="0.25">
      <c r="A13" s="125"/>
      <c r="B13" s="125"/>
      <c r="C13" s="178"/>
      <c r="D13" s="178"/>
      <c r="E13" s="204"/>
      <c r="F13" s="204"/>
      <c r="G13" s="204"/>
      <c r="H13" s="178"/>
      <c r="I13" s="178"/>
      <c r="J13" s="220"/>
      <c r="K13" s="178"/>
      <c r="L13" s="178"/>
      <c r="M13" s="178"/>
      <c r="N13" s="180"/>
    </row>
    <row r="14" spans="1:14" x14ac:dyDescent="0.25">
      <c r="A14" s="125"/>
      <c r="B14" s="125"/>
      <c r="C14" s="535"/>
      <c r="D14" s="532"/>
      <c r="E14" s="533"/>
      <c r="F14" s="533"/>
      <c r="G14" s="534"/>
      <c r="H14" s="559"/>
      <c r="I14" s="178"/>
      <c r="J14" s="506"/>
      <c r="K14" s="505"/>
      <c r="L14" s="505"/>
      <c r="M14" s="505"/>
      <c r="N14" s="507"/>
    </row>
    <row r="15" spans="1:14" x14ac:dyDescent="0.25">
      <c r="A15"/>
      <c r="B15"/>
      <c r="C15" s="192"/>
      <c r="D15" s="190"/>
      <c r="E15" s="185"/>
      <c r="F15" s="185"/>
      <c r="G15" s="184"/>
      <c r="H15" s="192"/>
      <c r="I15" s="178"/>
      <c r="J15" s="220"/>
      <c r="K15" s="178"/>
      <c r="L15" s="178"/>
      <c r="M15" s="178"/>
      <c r="N15" s="180"/>
    </row>
    <row r="16" spans="1:14" x14ac:dyDescent="0.25">
      <c r="A16" s="503" t="s">
        <v>114</v>
      </c>
      <c r="B16" t="s">
        <v>117</v>
      </c>
      <c r="C16" s="543"/>
      <c r="D16" s="544"/>
      <c r="E16" s="545"/>
      <c r="F16" s="545"/>
      <c r="G16" s="546"/>
      <c r="H16" s="192"/>
      <c r="I16" s="505"/>
      <c r="J16" s="506"/>
      <c r="K16" s="505"/>
      <c r="L16" s="505"/>
      <c r="M16" s="505"/>
      <c r="N16" s="507"/>
    </row>
    <row r="17" spans="1:14" x14ac:dyDescent="0.25">
      <c r="A17" s="212" t="s">
        <v>99</v>
      </c>
      <c r="B17" s="504">
        <v>20000</v>
      </c>
      <c r="C17" s="192"/>
      <c r="D17" s="190"/>
      <c r="E17" s="185"/>
      <c r="F17" s="185"/>
      <c r="G17" s="184"/>
      <c r="H17" s="192"/>
      <c r="I17" s="178"/>
      <c r="J17" s="220"/>
      <c r="K17" s="178"/>
      <c r="L17" s="178"/>
      <c r="M17" s="178"/>
      <c r="N17" s="180"/>
    </row>
    <row r="18" spans="1:14" x14ac:dyDescent="0.25">
      <c r="A18" s="212" t="s">
        <v>42</v>
      </c>
      <c r="B18" s="504">
        <v>60000</v>
      </c>
      <c r="C18" s="192"/>
      <c r="D18" s="190"/>
      <c r="E18" s="185"/>
      <c r="F18" s="185"/>
      <c r="G18" s="184"/>
      <c r="H18" s="192"/>
      <c r="I18" s="178"/>
      <c r="J18" s="220"/>
      <c r="K18" s="178"/>
      <c r="L18" s="178"/>
      <c r="M18" s="178"/>
      <c r="N18" s="180"/>
    </row>
    <row r="19" spans="1:14" x14ac:dyDescent="0.25">
      <c r="A19" s="212" t="s">
        <v>115</v>
      </c>
      <c r="B19" s="504"/>
      <c r="C19" s="192"/>
      <c r="D19" s="190"/>
      <c r="E19" s="185"/>
      <c r="F19" s="185"/>
      <c r="G19" s="184"/>
      <c r="H19" s="192"/>
      <c r="I19" s="178"/>
      <c r="J19" s="220"/>
      <c r="K19" s="178"/>
      <c r="L19" s="178"/>
      <c r="M19" s="178"/>
      <c r="N19" s="180"/>
    </row>
    <row r="20" spans="1:14" x14ac:dyDescent="0.25">
      <c r="A20" s="212" t="s">
        <v>116</v>
      </c>
      <c r="B20" s="504">
        <v>80000</v>
      </c>
      <c r="C20" s="192"/>
      <c r="D20" s="190"/>
      <c r="E20" s="185"/>
      <c r="F20" s="185"/>
      <c r="G20" s="184"/>
      <c r="H20" s="192"/>
      <c r="I20" s="178"/>
      <c r="J20" s="220"/>
      <c r="K20" s="178"/>
      <c r="L20" s="178"/>
      <c r="M20" s="178"/>
      <c r="N20" s="180"/>
    </row>
    <row r="21" spans="1:14" x14ac:dyDescent="0.25">
      <c r="A21"/>
      <c r="B21"/>
      <c r="C21" s="192"/>
      <c r="D21" s="190"/>
      <c r="E21" s="185"/>
      <c r="F21" s="185"/>
      <c r="G21" s="184"/>
      <c r="H21" s="192"/>
      <c r="I21" s="178"/>
      <c r="J21" s="220"/>
      <c r="K21" s="178"/>
      <c r="L21" s="178"/>
      <c r="M21" s="178"/>
      <c r="N21" s="180"/>
    </row>
    <row r="22" spans="1:14" x14ac:dyDescent="0.25">
      <c r="A22"/>
      <c r="B22"/>
      <c r="C22" s="192"/>
      <c r="D22" s="190"/>
      <c r="E22" s="185"/>
      <c r="F22" s="185"/>
      <c r="G22" s="184"/>
      <c r="H22" s="192"/>
      <c r="I22" s="178"/>
      <c r="J22" s="220"/>
      <c r="K22" s="178"/>
      <c r="L22" s="178"/>
      <c r="M22" s="178"/>
      <c r="N22" s="180"/>
    </row>
    <row r="23" spans="1:14" x14ac:dyDescent="0.25">
      <c r="A23"/>
      <c r="B23"/>
      <c r="C23" s="192"/>
      <c r="D23" s="190"/>
      <c r="E23" s="185"/>
      <c r="F23" s="185"/>
      <c r="G23" s="184"/>
      <c r="H23" s="192"/>
      <c r="I23" s="178"/>
      <c r="J23" s="453"/>
      <c r="K23" s="178"/>
      <c r="L23" s="178"/>
      <c r="M23" s="178"/>
      <c r="N23" s="180"/>
    </row>
    <row r="24" spans="1:14" x14ac:dyDescent="0.25">
      <c r="A24"/>
      <c r="B24"/>
      <c r="C24" s="192"/>
      <c r="D24" s="178"/>
      <c r="E24" s="204"/>
      <c r="F24" s="204"/>
      <c r="G24" s="184"/>
      <c r="H24" s="178"/>
      <c r="I24" s="178"/>
      <c r="J24" s="453"/>
      <c r="K24" s="178"/>
      <c r="L24" s="178"/>
      <c r="M24" s="178"/>
      <c r="N24" s="180"/>
    </row>
    <row r="25" spans="1:14" x14ac:dyDescent="0.25">
      <c r="A25"/>
      <c r="B25"/>
      <c r="C25" s="192"/>
      <c r="D25" s="178"/>
      <c r="E25" s="185"/>
      <c r="F25" s="185"/>
      <c r="G25" s="184"/>
      <c r="H25" s="178"/>
      <c r="I25" s="178"/>
      <c r="J25" s="453"/>
      <c r="K25" s="178"/>
      <c r="L25" s="178"/>
      <c r="M25" s="178"/>
      <c r="N25" s="180"/>
    </row>
    <row r="26" spans="1:14" x14ac:dyDescent="0.25">
      <c r="A26"/>
      <c r="B26"/>
      <c r="C26" s="192"/>
      <c r="D26" s="178"/>
      <c r="E26" s="185"/>
      <c r="F26" s="185"/>
      <c r="G26" s="184"/>
      <c r="H26" s="178"/>
      <c r="I26" s="178"/>
      <c r="J26" s="453"/>
      <c r="K26" s="178"/>
      <c r="L26" s="178"/>
      <c r="M26" s="178"/>
      <c r="N26" s="180"/>
    </row>
    <row r="27" spans="1:14" x14ac:dyDescent="0.25">
      <c r="A27" s="212"/>
      <c r="B27" s="504"/>
      <c r="C27" s="192"/>
      <c r="D27" s="178"/>
      <c r="E27" s="185"/>
      <c r="F27" s="185"/>
      <c r="G27" s="184"/>
      <c r="H27" s="178"/>
      <c r="I27" s="178"/>
      <c r="J27" s="180"/>
      <c r="K27" s="178"/>
      <c r="L27" s="178"/>
      <c r="M27" s="178"/>
      <c r="N27" s="180"/>
    </row>
    <row r="28" spans="1:14" x14ac:dyDescent="0.25">
      <c r="A28" s="218"/>
      <c r="B28" s="178"/>
      <c r="C28" s="192"/>
      <c r="D28" s="178"/>
      <c r="E28" s="184"/>
      <c r="F28" s="184"/>
      <c r="G28" s="184"/>
      <c r="H28" s="178"/>
      <c r="I28" s="178"/>
      <c r="J28" s="180"/>
      <c r="K28" s="178"/>
      <c r="L28" s="178"/>
      <c r="M28" s="178"/>
      <c r="N28" s="180"/>
    </row>
    <row r="29" spans="1:14" x14ac:dyDescent="0.25">
      <c r="A29" s="218"/>
      <c r="B29" s="178"/>
      <c r="C29" s="192"/>
      <c r="D29" s="190"/>
      <c r="E29" s="185"/>
      <c r="F29" s="185"/>
      <c r="G29" s="184"/>
      <c r="H29" s="192"/>
      <c r="I29" s="178"/>
      <c r="J29" s="180"/>
      <c r="K29" s="178"/>
      <c r="L29" s="178"/>
      <c r="M29" s="178"/>
      <c r="N29" s="180"/>
    </row>
    <row r="30" spans="1:14" x14ac:dyDescent="0.25">
      <c r="A30" s="218"/>
      <c r="B30" s="178"/>
      <c r="C30" s="192"/>
      <c r="D30" s="190"/>
      <c r="E30" s="185"/>
      <c r="F30" s="185"/>
      <c r="G30" s="184"/>
      <c r="H30" s="192"/>
      <c r="I30" s="178"/>
      <c r="J30" s="180"/>
      <c r="K30" s="178"/>
      <c r="L30" s="178"/>
      <c r="M30" s="178"/>
      <c r="N30" s="180"/>
    </row>
    <row r="31" spans="1:14" x14ac:dyDescent="0.25">
      <c r="A31" s="218"/>
      <c r="B31" s="178"/>
      <c r="C31" s="192"/>
      <c r="D31" s="190"/>
      <c r="E31" s="185"/>
      <c r="F31" s="185"/>
      <c r="G31" s="184"/>
      <c r="H31" s="192"/>
      <c r="I31" s="178"/>
      <c r="J31" s="180"/>
      <c r="K31" s="178"/>
      <c r="L31" s="178"/>
      <c r="M31" s="178"/>
      <c r="N31" s="180"/>
    </row>
    <row r="32" spans="1:14" x14ac:dyDescent="0.25">
      <c r="A32" s="218"/>
      <c r="B32" s="178"/>
      <c r="C32" s="192"/>
      <c r="D32" s="190"/>
      <c r="E32" s="184"/>
      <c r="F32" s="184"/>
      <c r="G32" s="184"/>
      <c r="H32" s="192"/>
      <c r="I32" s="178"/>
      <c r="J32" s="180"/>
      <c r="K32" s="178"/>
      <c r="L32" s="178"/>
      <c r="M32" s="178"/>
      <c r="N32" s="180"/>
    </row>
    <row r="33" spans="1:14" x14ac:dyDescent="0.25">
      <c r="A33" s="179"/>
      <c r="B33" s="180"/>
      <c r="C33" s="180"/>
      <c r="D33" s="180"/>
      <c r="E33" s="494"/>
      <c r="F33" s="185"/>
      <c r="G33" s="184"/>
      <c r="H33" s="192"/>
      <c r="I33" s="178"/>
      <c r="J33" s="178"/>
      <c r="K33" s="178"/>
      <c r="L33" s="178"/>
      <c r="M33" s="178"/>
      <c r="N33" s="180"/>
    </row>
    <row r="34" spans="1:14" x14ac:dyDescent="0.25">
      <c r="A34" s="218"/>
      <c r="B34" s="454"/>
      <c r="C34" s="178"/>
      <c r="D34" s="178"/>
      <c r="E34" s="175"/>
      <c r="F34" s="178"/>
      <c r="G34" s="185"/>
      <c r="H34" s="178"/>
      <c r="I34" s="178"/>
      <c r="J34" s="178"/>
      <c r="K34" s="178"/>
      <c r="L34" s="178"/>
      <c r="M34" s="178"/>
      <c r="N34" s="180"/>
    </row>
    <row r="35" spans="1:14" x14ac:dyDescent="0.25">
      <c r="A35" s="218"/>
      <c r="B35" s="454"/>
      <c r="C35" s="178"/>
      <c r="D35" s="178"/>
      <c r="E35" s="175"/>
      <c r="F35" s="178"/>
      <c r="G35" s="185"/>
      <c r="H35" s="178"/>
      <c r="I35" s="178"/>
      <c r="J35" s="178"/>
      <c r="K35" s="178"/>
      <c r="L35" s="178"/>
      <c r="M35" s="178"/>
      <c r="N35" s="180"/>
    </row>
    <row r="36" spans="1:14" x14ac:dyDescent="0.25">
      <c r="A36" s="218"/>
      <c r="B36" s="454"/>
      <c r="C36" s="178"/>
      <c r="D36" s="178"/>
      <c r="E36" s="175"/>
      <c r="F36" s="178"/>
      <c r="G36" s="185"/>
      <c r="H36" s="178"/>
      <c r="I36" s="178"/>
      <c r="J36" s="178"/>
      <c r="K36" s="178"/>
      <c r="L36" s="178"/>
      <c r="M36" s="178"/>
      <c r="N36" s="180"/>
    </row>
    <row r="37" spans="1:14" ht="15.75" x14ac:dyDescent="0.25">
      <c r="A37" s="218"/>
      <c r="B37" s="492"/>
      <c r="C37" s="178"/>
      <c r="D37" s="480"/>
      <c r="E37" s="175"/>
      <c r="F37" s="178"/>
      <c r="G37" s="185"/>
      <c r="H37" s="480"/>
      <c r="I37" s="480"/>
      <c r="J37" s="480"/>
      <c r="K37" s="480"/>
      <c r="L37" s="480"/>
      <c r="M37" s="480"/>
      <c r="N37" s="481"/>
    </row>
    <row r="38" spans="1:14" x14ac:dyDescent="0.25">
      <c r="A38" s="218"/>
      <c r="B38" s="454"/>
      <c r="C38" s="178"/>
      <c r="D38" s="178"/>
      <c r="E38" s="175"/>
      <c r="F38" s="178"/>
      <c r="G38" s="185"/>
      <c r="H38" s="178"/>
      <c r="I38" s="178"/>
      <c r="J38" s="178"/>
      <c r="K38" s="178"/>
      <c r="L38" s="178"/>
      <c r="M38" s="178"/>
      <c r="N38" s="180"/>
    </row>
    <row r="39" spans="1:14" x14ac:dyDescent="0.25">
      <c r="A39" s="218"/>
      <c r="B39" s="454"/>
      <c r="C39" s="178"/>
      <c r="D39" s="178"/>
      <c r="E39" s="175"/>
      <c r="F39" s="178"/>
      <c r="G39" s="185"/>
      <c r="H39" s="178"/>
      <c r="I39" s="178"/>
      <c r="J39" s="178"/>
      <c r="K39" s="178"/>
      <c r="L39" s="178"/>
      <c r="M39" s="178"/>
      <c r="N39" s="180"/>
    </row>
    <row r="40" spans="1:14" ht="15.75" thickBot="1" x14ac:dyDescent="0.3">
      <c r="A40" s="218"/>
      <c r="B40" s="454"/>
      <c r="C40" s="178"/>
      <c r="D40" s="178"/>
      <c r="E40" s="184"/>
      <c r="F40" s="186"/>
      <c r="G40" s="184"/>
      <c r="H40" s="178"/>
      <c r="I40" s="178"/>
      <c r="J40" s="178"/>
      <c r="K40" s="178"/>
      <c r="L40" s="178"/>
      <c r="M40" s="178"/>
      <c r="N40" s="180"/>
    </row>
    <row r="41" spans="1:14" ht="15.75" thickBot="1" x14ac:dyDescent="0.3">
      <c r="A41" s="493"/>
      <c r="B41" s="493"/>
      <c r="C41" s="495"/>
      <c r="D41" s="496"/>
      <c r="E41" s="497"/>
      <c r="F41" s="498"/>
      <c r="G41" s="499"/>
      <c r="H41" s="496"/>
      <c r="I41" s="496"/>
      <c r="J41" s="496"/>
      <c r="K41" s="496"/>
      <c r="L41" s="496"/>
      <c r="M41" s="496"/>
      <c r="N41" s="500"/>
    </row>
    <row r="42" spans="1:14" x14ac:dyDescent="0.25">
      <c r="A42" s="493"/>
      <c r="B42" s="493"/>
      <c r="C42" s="495"/>
      <c r="D42" s="496"/>
      <c r="E42" s="496"/>
      <c r="F42" s="496"/>
      <c r="G42" s="501"/>
      <c r="H42" s="496"/>
      <c r="I42" s="496"/>
      <c r="J42" s="496"/>
      <c r="K42" s="496"/>
      <c r="L42" s="496"/>
      <c r="M42" s="496"/>
      <c r="N42" s="500"/>
    </row>
    <row r="43" spans="1:14" x14ac:dyDescent="0.25">
      <c r="A43"/>
      <c r="B43" s="340"/>
      <c r="C43"/>
      <c r="G43" s="470"/>
    </row>
    <row r="44" spans="1:14" x14ac:dyDescent="0.25">
      <c r="G44" s="470"/>
    </row>
    <row r="45" spans="1:14" x14ac:dyDescent="0.25">
      <c r="G45" s="470"/>
    </row>
    <row r="46" spans="1:14" x14ac:dyDescent="0.25">
      <c r="G46" s="470"/>
    </row>
    <row r="47" spans="1:14" x14ac:dyDescent="0.25">
      <c r="G47" s="470"/>
    </row>
    <row r="48" spans="1:14" x14ac:dyDescent="0.25">
      <c r="G48" s="470"/>
    </row>
    <row r="49" spans="1:7" x14ac:dyDescent="0.25">
      <c r="A49"/>
      <c r="B49"/>
      <c r="C49" s="311"/>
      <c r="G49" s="470"/>
    </row>
    <row r="50" spans="1:7" x14ac:dyDescent="0.25">
      <c r="A50"/>
      <c r="B50"/>
    </row>
    <row r="51" spans="1:7" x14ac:dyDescent="0.25">
      <c r="A51"/>
      <c r="B51"/>
    </row>
    <row r="52" spans="1:7" x14ac:dyDescent="0.25">
      <c r="A52"/>
      <c r="B52"/>
    </row>
    <row r="53" spans="1:7" x14ac:dyDescent="0.25">
      <c r="A53"/>
      <c r="B53"/>
    </row>
    <row r="54" spans="1:7" x14ac:dyDescent="0.25">
      <c r="A54"/>
      <c r="B54"/>
    </row>
    <row r="55" spans="1:7" x14ac:dyDescent="0.25">
      <c r="A55"/>
      <c r="B55"/>
    </row>
    <row r="56" spans="1:7" x14ac:dyDescent="0.25">
      <c r="A56"/>
      <c r="B56"/>
    </row>
    <row r="57" spans="1:7" x14ac:dyDescent="0.25">
      <c r="A57"/>
      <c r="B57"/>
    </row>
    <row r="58" spans="1:7" x14ac:dyDescent="0.25">
      <c r="A58"/>
      <c r="B58"/>
    </row>
    <row r="59" spans="1:7" x14ac:dyDescent="0.25">
      <c r="A59"/>
      <c r="B59"/>
    </row>
  </sheetData>
  <autoFilter ref="A1:N12">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8"/>
  <sheetViews>
    <sheetView workbookViewId="0">
      <selection activeCell="F10" sqref="F10"/>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503" t="s">
        <v>114</v>
      </c>
      <c r="B3" t="s">
        <v>117</v>
      </c>
      <c r="C3" t="s">
        <v>128</v>
      </c>
    </row>
    <row r="4" spans="1:3" x14ac:dyDescent="0.25">
      <c r="A4" s="212" t="s">
        <v>152</v>
      </c>
      <c r="B4" s="504">
        <v>8550000</v>
      </c>
      <c r="C4" s="504">
        <v>2428.9772727272734</v>
      </c>
    </row>
    <row r="5" spans="1:3" x14ac:dyDescent="0.25">
      <c r="A5" s="212" t="s">
        <v>99</v>
      </c>
      <c r="B5" s="504">
        <v>20000</v>
      </c>
      <c r="C5" s="504">
        <v>5.6818181818181817</v>
      </c>
    </row>
    <row r="6" spans="1:3" x14ac:dyDescent="0.25">
      <c r="A6" s="212" t="s">
        <v>42</v>
      </c>
      <c r="B6" s="504">
        <v>1396778</v>
      </c>
      <c r="C6" s="504">
        <v>396.81193181818196</v>
      </c>
    </row>
    <row r="7" spans="1:3" x14ac:dyDescent="0.25">
      <c r="A7" s="212" t="s">
        <v>127</v>
      </c>
      <c r="B7" s="504">
        <v>5752590</v>
      </c>
      <c r="C7" s="504">
        <v>1634.2585227272727</v>
      </c>
    </row>
    <row r="8" spans="1:3" x14ac:dyDescent="0.25">
      <c r="A8" s="212" t="s">
        <v>116</v>
      </c>
      <c r="B8" s="504">
        <v>15719368</v>
      </c>
      <c r="C8" s="504">
        <v>4465.7295454545465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N51"/>
  <sheetViews>
    <sheetView tabSelected="1" zoomScaleNormal="100" workbookViewId="0">
      <selection activeCell="D17" sqref="D17"/>
    </sheetView>
  </sheetViews>
  <sheetFormatPr defaultColWidth="10.85546875" defaultRowHeight="15" x14ac:dyDescent="0.25"/>
  <cols>
    <col min="1" max="1" width="12.42578125" style="76" customWidth="1"/>
    <col min="2" max="2" width="33.5703125" style="75" customWidth="1"/>
    <col min="3" max="3" width="17.28515625" style="75" customWidth="1"/>
    <col min="4" max="4" width="17.5703125" style="74" customWidth="1"/>
    <col min="5" max="5" width="17.42578125" style="74" customWidth="1"/>
    <col min="6" max="6" width="15" style="72" customWidth="1"/>
    <col min="7" max="7" width="18.42578125" style="73" customWidth="1"/>
    <col min="8" max="8" width="16.5703125" style="74" customWidth="1"/>
    <col min="9" max="9" width="17" style="75" customWidth="1"/>
    <col min="10" max="10" width="25.42578125" style="75" customWidth="1"/>
    <col min="11" max="11" width="13.140625" style="75" customWidth="1"/>
    <col min="12" max="12" width="12.42578125" style="75" customWidth="1"/>
    <col min="13" max="13" width="19.140625" style="75" customWidth="1"/>
    <col min="14" max="14" width="37.140625" style="77" customWidth="1"/>
    <col min="15" max="15" width="11" style="1" customWidth="1"/>
    <col min="16" max="16384" width="10.85546875" style="1"/>
  </cols>
  <sheetData>
    <row r="1" spans="1:14" ht="18.75" x14ac:dyDescent="0.25">
      <c r="A1" s="602" t="s">
        <v>140</v>
      </c>
      <c r="B1" s="602"/>
      <c r="C1" s="602"/>
      <c r="D1" s="602"/>
      <c r="E1" s="602"/>
      <c r="F1" s="602"/>
      <c r="G1" s="602"/>
      <c r="H1" s="602"/>
      <c r="I1" s="602"/>
      <c r="J1" s="602"/>
      <c r="K1" s="602"/>
      <c r="L1" s="602"/>
      <c r="M1" s="602"/>
      <c r="N1" s="602"/>
    </row>
    <row r="2" spans="1:14" s="2" customFormat="1" ht="69.95" customHeight="1" x14ac:dyDescent="0.25">
      <c r="A2" s="349" t="s">
        <v>0</v>
      </c>
      <c r="B2" s="343" t="s">
        <v>5</v>
      </c>
      <c r="C2" s="343" t="s">
        <v>10</v>
      </c>
      <c r="D2" s="344" t="s">
        <v>8</v>
      </c>
      <c r="E2" s="344" t="s">
        <v>13</v>
      </c>
      <c r="F2" s="345" t="s">
        <v>7</v>
      </c>
      <c r="G2" s="346" t="s">
        <v>6</v>
      </c>
      <c r="H2" s="344" t="s">
        <v>2</v>
      </c>
      <c r="I2" s="344" t="s">
        <v>131</v>
      </c>
      <c r="J2" s="343" t="s">
        <v>9</v>
      </c>
      <c r="K2" s="343" t="s">
        <v>1</v>
      </c>
      <c r="L2" s="343" t="s">
        <v>4</v>
      </c>
      <c r="M2" s="347" t="s">
        <v>12</v>
      </c>
      <c r="N2" s="348" t="s">
        <v>11</v>
      </c>
    </row>
    <row r="3" spans="1:14" s="2" customFormat="1" ht="15" customHeight="1" x14ac:dyDescent="0.25">
      <c r="A3" s="179">
        <v>44568</v>
      </c>
      <c r="B3" s="200" t="s">
        <v>143</v>
      </c>
      <c r="C3" s="200" t="s">
        <v>144</v>
      </c>
      <c r="D3" s="223" t="s">
        <v>85</v>
      </c>
      <c r="E3" s="531">
        <v>8544000</v>
      </c>
      <c r="F3" s="389">
        <v>3520</v>
      </c>
      <c r="G3" s="351">
        <f t="shared" ref="G3:G50" si="0">E3/F3</f>
        <v>2427.2727272727275</v>
      </c>
      <c r="H3" s="219" t="s">
        <v>152</v>
      </c>
      <c r="I3" s="199" t="s">
        <v>18</v>
      </c>
      <c r="J3" s="219" t="s">
        <v>145</v>
      </c>
      <c r="K3" s="198" t="s">
        <v>67</v>
      </c>
      <c r="L3" s="198" t="s">
        <v>45</v>
      </c>
      <c r="M3" s="486"/>
      <c r="N3" s="390"/>
    </row>
    <row r="4" spans="1:14" s="2" customFormat="1" ht="15" customHeight="1" x14ac:dyDescent="0.25">
      <c r="A4" s="179">
        <v>44568</v>
      </c>
      <c r="B4" s="200" t="s">
        <v>151</v>
      </c>
      <c r="C4" s="200" t="s">
        <v>124</v>
      </c>
      <c r="D4" s="223" t="s">
        <v>85</v>
      </c>
      <c r="E4" s="181">
        <v>2000</v>
      </c>
      <c r="F4" s="389">
        <v>3520</v>
      </c>
      <c r="G4" s="351">
        <f t="shared" si="0"/>
        <v>0.56818181818181823</v>
      </c>
      <c r="H4" s="219" t="s">
        <v>152</v>
      </c>
      <c r="I4" s="199" t="s">
        <v>18</v>
      </c>
      <c r="J4" s="219" t="s">
        <v>153</v>
      </c>
      <c r="K4" s="198" t="s">
        <v>67</v>
      </c>
      <c r="L4" s="198" t="s">
        <v>45</v>
      </c>
      <c r="M4" s="486"/>
      <c r="N4" s="390"/>
    </row>
    <row r="5" spans="1:14" s="2" customFormat="1" ht="15" customHeight="1" x14ac:dyDescent="0.25">
      <c r="A5" s="179">
        <v>44571</v>
      </c>
      <c r="B5" s="200" t="s">
        <v>151</v>
      </c>
      <c r="C5" s="200" t="s">
        <v>124</v>
      </c>
      <c r="D5" s="223" t="s">
        <v>85</v>
      </c>
      <c r="E5" s="191">
        <v>2000</v>
      </c>
      <c r="F5" s="389">
        <v>3520</v>
      </c>
      <c r="G5" s="351">
        <f t="shared" si="0"/>
        <v>0.56818181818181823</v>
      </c>
      <c r="H5" s="219" t="s">
        <v>152</v>
      </c>
      <c r="I5" s="199" t="s">
        <v>18</v>
      </c>
      <c r="J5" s="219" t="s">
        <v>154</v>
      </c>
      <c r="K5" s="198" t="s">
        <v>67</v>
      </c>
      <c r="L5" s="198" t="s">
        <v>45</v>
      </c>
      <c r="M5" s="486"/>
      <c r="N5" s="390"/>
    </row>
    <row r="6" spans="1:14" s="2" customFormat="1" ht="15" customHeight="1" x14ac:dyDescent="0.25">
      <c r="A6" s="179">
        <v>44572</v>
      </c>
      <c r="B6" s="200" t="s">
        <v>151</v>
      </c>
      <c r="C6" s="200" t="s">
        <v>124</v>
      </c>
      <c r="D6" s="223" t="s">
        <v>85</v>
      </c>
      <c r="E6" s="187">
        <v>5000</v>
      </c>
      <c r="F6" s="389">
        <v>3520</v>
      </c>
      <c r="G6" s="351">
        <f t="shared" si="0"/>
        <v>1.4204545454545454</v>
      </c>
      <c r="H6" s="219" t="s">
        <v>127</v>
      </c>
      <c r="I6" s="199" t="s">
        <v>18</v>
      </c>
      <c r="J6" s="219" t="s">
        <v>155</v>
      </c>
      <c r="K6" s="198" t="s">
        <v>67</v>
      </c>
      <c r="L6" s="198" t="s">
        <v>45</v>
      </c>
      <c r="M6" s="486"/>
      <c r="N6" s="390"/>
    </row>
    <row r="7" spans="1:14" s="2" customFormat="1" ht="15" customHeight="1" x14ac:dyDescent="0.25">
      <c r="A7" s="197">
        <v>44572</v>
      </c>
      <c r="B7" s="198" t="s">
        <v>65</v>
      </c>
      <c r="C7" s="198" t="s">
        <v>64</v>
      </c>
      <c r="D7" s="199" t="s">
        <v>14</v>
      </c>
      <c r="E7" s="206">
        <v>6000</v>
      </c>
      <c r="F7" s="389">
        <v>3520</v>
      </c>
      <c r="G7" s="351">
        <f t="shared" si="0"/>
        <v>1.7045454545454546</v>
      </c>
      <c r="H7" s="219" t="s">
        <v>42</v>
      </c>
      <c r="I7" s="199" t="s">
        <v>18</v>
      </c>
      <c r="J7" s="479" t="s">
        <v>160</v>
      </c>
      <c r="K7" s="198" t="s">
        <v>67</v>
      </c>
      <c r="L7" s="198" t="s">
        <v>45</v>
      </c>
      <c r="M7" s="486"/>
      <c r="N7" s="390"/>
    </row>
    <row r="8" spans="1:14" s="2" customFormat="1" ht="15" customHeight="1" x14ac:dyDescent="0.25">
      <c r="A8" s="197">
        <v>44572</v>
      </c>
      <c r="B8" s="198" t="s">
        <v>65</v>
      </c>
      <c r="C8" s="198" t="s">
        <v>64</v>
      </c>
      <c r="D8" s="199" t="s">
        <v>14</v>
      </c>
      <c r="E8" s="185">
        <v>6000</v>
      </c>
      <c r="F8" s="389">
        <v>3520</v>
      </c>
      <c r="G8" s="351">
        <f t="shared" si="0"/>
        <v>1.7045454545454546</v>
      </c>
      <c r="H8" s="219" t="s">
        <v>42</v>
      </c>
      <c r="I8" s="199" t="s">
        <v>18</v>
      </c>
      <c r="J8" s="479" t="s">
        <v>160</v>
      </c>
      <c r="K8" s="198" t="s">
        <v>67</v>
      </c>
      <c r="L8" s="198" t="s">
        <v>45</v>
      </c>
      <c r="M8" s="486"/>
      <c r="N8" s="390"/>
    </row>
    <row r="9" spans="1:14" s="2" customFormat="1" ht="15" customHeight="1" x14ac:dyDescent="0.25">
      <c r="A9" s="197">
        <v>44572</v>
      </c>
      <c r="B9" s="198" t="s">
        <v>65</v>
      </c>
      <c r="C9" s="198" t="s">
        <v>64</v>
      </c>
      <c r="D9" s="199" t="s">
        <v>14</v>
      </c>
      <c r="E9" s="185">
        <v>5000</v>
      </c>
      <c r="F9" s="389">
        <v>3520</v>
      </c>
      <c r="G9" s="351">
        <f t="shared" si="0"/>
        <v>1.4204545454545454</v>
      </c>
      <c r="H9" s="219" t="s">
        <v>42</v>
      </c>
      <c r="I9" s="199" t="s">
        <v>18</v>
      </c>
      <c r="J9" s="479" t="s">
        <v>160</v>
      </c>
      <c r="K9" s="198" t="s">
        <v>67</v>
      </c>
      <c r="L9" s="198" t="s">
        <v>45</v>
      </c>
      <c r="M9" s="486"/>
      <c r="N9" s="390"/>
    </row>
    <row r="10" spans="1:14" s="2" customFormat="1" ht="15" customHeight="1" x14ac:dyDescent="0.25">
      <c r="A10" s="197">
        <v>44572</v>
      </c>
      <c r="B10" s="198" t="s">
        <v>65</v>
      </c>
      <c r="C10" s="198" t="s">
        <v>64</v>
      </c>
      <c r="D10" s="199" t="s">
        <v>14</v>
      </c>
      <c r="E10" s="185">
        <v>1000</v>
      </c>
      <c r="F10" s="389">
        <v>3520</v>
      </c>
      <c r="G10" s="351">
        <f t="shared" si="0"/>
        <v>0.28409090909090912</v>
      </c>
      <c r="H10" s="219" t="s">
        <v>42</v>
      </c>
      <c r="I10" s="199" t="s">
        <v>18</v>
      </c>
      <c r="J10" s="479" t="s">
        <v>160</v>
      </c>
      <c r="K10" s="198" t="s">
        <v>67</v>
      </c>
      <c r="L10" s="198" t="s">
        <v>45</v>
      </c>
      <c r="M10" s="486"/>
      <c r="N10" s="390"/>
    </row>
    <row r="11" spans="1:14" s="2" customFormat="1" ht="15" customHeight="1" x14ac:dyDescent="0.25">
      <c r="A11" s="197">
        <v>44572</v>
      </c>
      <c r="B11" s="198" t="s">
        <v>65</v>
      </c>
      <c r="C11" s="198" t="s">
        <v>64</v>
      </c>
      <c r="D11" s="199" t="s">
        <v>14</v>
      </c>
      <c r="E11" s="185">
        <v>6000</v>
      </c>
      <c r="F11" s="389">
        <v>3520</v>
      </c>
      <c r="G11" s="351">
        <f t="shared" si="0"/>
        <v>1.7045454545454546</v>
      </c>
      <c r="H11" s="219" t="s">
        <v>42</v>
      </c>
      <c r="I11" s="199" t="s">
        <v>18</v>
      </c>
      <c r="J11" s="479" t="s">
        <v>160</v>
      </c>
      <c r="K11" s="198" t="s">
        <v>67</v>
      </c>
      <c r="L11" s="198" t="s">
        <v>45</v>
      </c>
      <c r="M11" s="486"/>
      <c r="N11" s="390"/>
    </row>
    <row r="12" spans="1:14" s="2" customFormat="1" ht="15" customHeight="1" x14ac:dyDescent="0.25">
      <c r="A12" s="197">
        <v>44572</v>
      </c>
      <c r="B12" s="198" t="s">
        <v>158</v>
      </c>
      <c r="C12" s="198" t="s">
        <v>159</v>
      </c>
      <c r="D12" s="199" t="s">
        <v>85</v>
      </c>
      <c r="E12" s="489">
        <v>309000</v>
      </c>
      <c r="F12" s="389">
        <v>3520</v>
      </c>
      <c r="G12" s="351">
        <f t="shared" si="0"/>
        <v>87.784090909090907</v>
      </c>
      <c r="H12" s="219" t="s">
        <v>42</v>
      </c>
      <c r="I12" s="199" t="s">
        <v>18</v>
      </c>
      <c r="J12" s="479" t="s">
        <v>162</v>
      </c>
      <c r="K12" s="198" t="s">
        <v>67</v>
      </c>
      <c r="L12" s="198" t="s">
        <v>45</v>
      </c>
      <c r="M12" s="486"/>
      <c r="N12" s="390"/>
    </row>
    <row r="13" spans="1:14" s="2" customFormat="1" ht="15" customHeight="1" x14ac:dyDescent="0.25">
      <c r="A13" s="197">
        <v>44572</v>
      </c>
      <c r="B13" s="198" t="s">
        <v>171</v>
      </c>
      <c r="C13" s="198" t="s">
        <v>144</v>
      </c>
      <c r="D13" s="578" t="s">
        <v>85</v>
      </c>
      <c r="E13" s="185">
        <v>22278</v>
      </c>
      <c r="F13" s="389">
        <v>3520</v>
      </c>
      <c r="G13" s="351">
        <f t="shared" si="0"/>
        <v>6.3289772727272728</v>
      </c>
      <c r="H13" s="219" t="s">
        <v>42</v>
      </c>
      <c r="I13" s="199" t="s">
        <v>18</v>
      </c>
      <c r="J13" s="479" t="s">
        <v>164</v>
      </c>
      <c r="K13" s="198" t="s">
        <v>67</v>
      </c>
      <c r="L13" s="198" t="s">
        <v>45</v>
      </c>
      <c r="M13" s="486"/>
      <c r="N13" s="390"/>
    </row>
    <row r="14" spans="1:14" s="2" customFormat="1" ht="15" customHeight="1" x14ac:dyDescent="0.25">
      <c r="A14" s="197">
        <v>44572</v>
      </c>
      <c r="B14" s="198" t="s">
        <v>125</v>
      </c>
      <c r="C14" s="198" t="s">
        <v>172</v>
      </c>
      <c r="D14" s="578" t="s">
        <v>85</v>
      </c>
      <c r="E14" s="185">
        <v>1500</v>
      </c>
      <c r="F14" s="389">
        <v>3520</v>
      </c>
      <c r="G14" s="351">
        <f t="shared" si="0"/>
        <v>0.42613636363636365</v>
      </c>
      <c r="H14" s="219" t="s">
        <v>42</v>
      </c>
      <c r="I14" s="199" t="s">
        <v>18</v>
      </c>
      <c r="J14" s="479" t="s">
        <v>164</v>
      </c>
      <c r="K14" s="198" t="s">
        <v>67</v>
      </c>
      <c r="L14" s="198" t="s">
        <v>45</v>
      </c>
      <c r="M14" s="486"/>
      <c r="N14" s="390"/>
    </row>
    <row r="15" spans="1:14" s="2" customFormat="1" ht="15" customHeight="1" x14ac:dyDescent="0.25">
      <c r="A15" s="463">
        <v>44572</v>
      </c>
      <c r="B15" s="215" t="s">
        <v>163</v>
      </c>
      <c r="C15" s="215" t="s">
        <v>123</v>
      </c>
      <c r="D15" s="584" t="s">
        <v>85</v>
      </c>
      <c r="E15" s="585">
        <v>100000</v>
      </c>
      <c r="F15" s="389">
        <v>3520</v>
      </c>
      <c r="G15" s="351">
        <f t="shared" si="0"/>
        <v>28.40909090909091</v>
      </c>
      <c r="H15" s="219" t="s">
        <v>42</v>
      </c>
      <c r="I15" s="199" t="s">
        <v>18</v>
      </c>
      <c r="J15" s="479" t="s">
        <v>170</v>
      </c>
      <c r="K15" s="198" t="s">
        <v>67</v>
      </c>
      <c r="L15" s="198" t="s">
        <v>45</v>
      </c>
      <c r="M15" s="486"/>
      <c r="N15" s="390"/>
    </row>
    <row r="16" spans="1:14" s="2" customFormat="1" ht="15" customHeight="1" x14ac:dyDescent="0.25">
      <c r="A16" s="197">
        <v>44572</v>
      </c>
      <c r="B16" s="198" t="s">
        <v>173</v>
      </c>
      <c r="C16" s="198" t="s">
        <v>123</v>
      </c>
      <c r="D16" s="199" t="s">
        <v>85</v>
      </c>
      <c r="E16" s="185">
        <v>50000</v>
      </c>
      <c r="F16" s="389">
        <v>3520</v>
      </c>
      <c r="G16" s="351">
        <f t="shared" si="0"/>
        <v>14.204545454545455</v>
      </c>
      <c r="H16" s="219" t="s">
        <v>42</v>
      </c>
      <c r="I16" s="199" t="s">
        <v>18</v>
      </c>
      <c r="J16" s="215" t="s">
        <v>165</v>
      </c>
      <c r="K16" s="198" t="s">
        <v>67</v>
      </c>
      <c r="L16" s="198" t="s">
        <v>45</v>
      </c>
      <c r="M16" s="486"/>
      <c r="N16" s="390"/>
    </row>
    <row r="17" spans="1:14" s="2" customFormat="1" ht="15" customHeight="1" x14ac:dyDescent="0.25">
      <c r="A17" s="197">
        <v>44572</v>
      </c>
      <c r="B17" s="198" t="s">
        <v>174</v>
      </c>
      <c r="C17" s="198" t="s">
        <v>144</v>
      </c>
      <c r="D17" s="199" t="s">
        <v>85</v>
      </c>
      <c r="E17" s="185">
        <v>195000</v>
      </c>
      <c r="F17" s="389">
        <v>3520</v>
      </c>
      <c r="G17" s="351">
        <f t="shared" si="0"/>
        <v>55.397727272727273</v>
      </c>
      <c r="H17" s="219" t="s">
        <v>42</v>
      </c>
      <c r="I17" s="199" t="s">
        <v>18</v>
      </c>
      <c r="J17" s="215" t="s">
        <v>175</v>
      </c>
      <c r="K17" s="198" t="s">
        <v>67</v>
      </c>
      <c r="L17" s="198" t="s">
        <v>45</v>
      </c>
      <c r="M17" s="486"/>
      <c r="N17" s="390"/>
    </row>
    <row r="18" spans="1:14" s="2" customFormat="1" ht="15" customHeight="1" x14ac:dyDescent="0.25">
      <c r="A18" s="197">
        <v>44572</v>
      </c>
      <c r="B18" s="198" t="s">
        <v>125</v>
      </c>
      <c r="C18" s="198" t="s">
        <v>172</v>
      </c>
      <c r="D18" s="199" t="s">
        <v>85</v>
      </c>
      <c r="E18" s="185">
        <v>5000</v>
      </c>
      <c r="F18" s="389">
        <v>3520</v>
      </c>
      <c r="G18" s="351">
        <f t="shared" si="0"/>
        <v>1.4204545454545454</v>
      </c>
      <c r="H18" s="219" t="s">
        <v>42</v>
      </c>
      <c r="I18" s="199" t="s">
        <v>18</v>
      </c>
      <c r="J18" s="215" t="s">
        <v>175</v>
      </c>
      <c r="K18" s="198" t="s">
        <v>67</v>
      </c>
      <c r="L18" s="198" t="s">
        <v>45</v>
      </c>
      <c r="M18" s="486"/>
      <c r="N18" s="390"/>
    </row>
    <row r="19" spans="1:14" s="2" customFormat="1" ht="15" customHeight="1" x14ac:dyDescent="0.25">
      <c r="A19" s="197">
        <v>44572</v>
      </c>
      <c r="B19" s="180" t="s">
        <v>97</v>
      </c>
      <c r="C19" s="180" t="s">
        <v>98</v>
      </c>
      <c r="D19" s="213" t="s">
        <v>14</v>
      </c>
      <c r="E19" s="600">
        <v>30000</v>
      </c>
      <c r="F19" s="389">
        <v>3520</v>
      </c>
      <c r="G19" s="351">
        <f t="shared" si="0"/>
        <v>8.5227272727272734</v>
      </c>
      <c r="H19" s="219" t="s">
        <v>42</v>
      </c>
      <c r="I19" s="199" t="s">
        <v>18</v>
      </c>
      <c r="J19" s="215" t="s">
        <v>178</v>
      </c>
      <c r="K19" s="198" t="s">
        <v>67</v>
      </c>
      <c r="L19" s="198" t="s">
        <v>45</v>
      </c>
      <c r="M19" s="486"/>
      <c r="N19" s="390"/>
    </row>
    <row r="20" spans="1:14" s="2" customFormat="1" ht="15" customHeight="1" x14ac:dyDescent="0.25">
      <c r="A20" s="197">
        <v>44572</v>
      </c>
      <c r="B20" s="180" t="s">
        <v>177</v>
      </c>
      <c r="C20" s="180" t="s">
        <v>98</v>
      </c>
      <c r="D20" s="180" t="s">
        <v>85</v>
      </c>
      <c r="E20" s="601">
        <v>10000</v>
      </c>
      <c r="F20" s="389">
        <v>3520</v>
      </c>
      <c r="G20" s="351">
        <f t="shared" si="0"/>
        <v>2.8409090909090908</v>
      </c>
      <c r="H20" s="219" t="s">
        <v>99</v>
      </c>
      <c r="I20" s="199" t="s">
        <v>18</v>
      </c>
      <c r="J20" s="215" t="s">
        <v>178</v>
      </c>
      <c r="K20" s="198" t="s">
        <v>67</v>
      </c>
      <c r="L20" s="198" t="s">
        <v>45</v>
      </c>
      <c r="M20" s="486"/>
      <c r="N20" s="390"/>
    </row>
    <row r="21" spans="1:14" s="2" customFormat="1" ht="15" customHeight="1" x14ac:dyDescent="0.25">
      <c r="A21" s="197">
        <v>44573</v>
      </c>
      <c r="B21" s="198" t="s">
        <v>65</v>
      </c>
      <c r="C21" s="198" t="s">
        <v>64</v>
      </c>
      <c r="D21" s="199" t="s">
        <v>14</v>
      </c>
      <c r="E21" s="185">
        <v>6000</v>
      </c>
      <c r="F21" s="389">
        <v>3520</v>
      </c>
      <c r="G21" s="351">
        <f t="shared" si="0"/>
        <v>1.7045454545454546</v>
      </c>
      <c r="H21" s="219" t="s">
        <v>42</v>
      </c>
      <c r="I21" s="199" t="s">
        <v>18</v>
      </c>
      <c r="J21" s="479" t="s">
        <v>179</v>
      </c>
      <c r="K21" s="198" t="s">
        <v>67</v>
      </c>
      <c r="L21" s="198" t="s">
        <v>45</v>
      </c>
      <c r="M21" s="486"/>
      <c r="N21" s="390"/>
    </row>
    <row r="22" spans="1:14" s="2" customFormat="1" ht="15" customHeight="1" x14ac:dyDescent="0.25">
      <c r="A22" s="197">
        <v>44573</v>
      </c>
      <c r="B22" s="198" t="s">
        <v>65</v>
      </c>
      <c r="C22" s="198" t="s">
        <v>64</v>
      </c>
      <c r="D22" s="199" t="s">
        <v>14</v>
      </c>
      <c r="E22" s="185">
        <v>6000</v>
      </c>
      <c r="F22" s="389">
        <v>3520</v>
      </c>
      <c r="G22" s="351">
        <f t="shared" si="0"/>
        <v>1.7045454545454546</v>
      </c>
      <c r="H22" s="219" t="s">
        <v>42</v>
      </c>
      <c r="I22" s="199" t="s">
        <v>18</v>
      </c>
      <c r="J22" s="479" t="s">
        <v>179</v>
      </c>
      <c r="K22" s="198" t="s">
        <v>67</v>
      </c>
      <c r="L22" s="198" t="s">
        <v>45</v>
      </c>
      <c r="M22" s="486"/>
      <c r="N22" s="390"/>
    </row>
    <row r="23" spans="1:14" s="2" customFormat="1" ht="15" customHeight="1" x14ac:dyDescent="0.25">
      <c r="A23" s="197">
        <v>44574</v>
      </c>
      <c r="B23" s="180" t="s">
        <v>181</v>
      </c>
      <c r="C23" s="180" t="s">
        <v>126</v>
      </c>
      <c r="D23" s="213" t="s">
        <v>14</v>
      </c>
      <c r="E23" s="187">
        <v>1211440</v>
      </c>
      <c r="F23" s="389">
        <v>3520</v>
      </c>
      <c r="G23" s="351">
        <f t="shared" si="0"/>
        <v>344.15909090909093</v>
      </c>
      <c r="H23" s="219" t="s">
        <v>127</v>
      </c>
      <c r="I23" s="199" t="s">
        <v>18</v>
      </c>
      <c r="J23" s="479" t="s">
        <v>185</v>
      </c>
      <c r="K23" s="198" t="s">
        <v>67</v>
      </c>
      <c r="L23" s="198" t="s">
        <v>45</v>
      </c>
      <c r="M23" s="486"/>
      <c r="N23" s="390"/>
    </row>
    <row r="24" spans="1:14" s="2" customFormat="1" ht="15" customHeight="1" x14ac:dyDescent="0.25">
      <c r="A24" s="197">
        <v>44574</v>
      </c>
      <c r="B24" s="180" t="s">
        <v>182</v>
      </c>
      <c r="C24" s="180" t="s">
        <v>126</v>
      </c>
      <c r="D24" s="213" t="s">
        <v>50</v>
      </c>
      <c r="E24" s="187">
        <v>719920</v>
      </c>
      <c r="F24" s="389">
        <v>3520</v>
      </c>
      <c r="G24" s="351">
        <f t="shared" si="0"/>
        <v>204.52272727272728</v>
      </c>
      <c r="H24" s="219" t="s">
        <v>127</v>
      </c>
      <c r="I24" s="199" t="s">
        <v>18</v>
      </c>
      <c r="J24" s="479" t="s">
        <v>185</v>
      </c>
      <c r="K24" s="198" t="s">
        <v>67</v>
      </c>
      <c r="L24" s="198" t="s">
        <v>45</v>
      </c>
      <c r="M24" s="486"/>
      <c r="N24" s="390"/>
    </row>
    <row r="25" spans="1:14" s="2" customFormat="1" ht="15" customHeight="1" x14ac:dyDescent="0.25">
      <c r="A25" s="197">
        <v>44574</v>
      </c>
      <c r="B25" s="180" t="s">
        <v>183</v>
      </c>
      <c r="C25" s="180" t="s">
        <v>126</v>
      </c>
      <c r="D25" s="213" t="s">
        <v>50</v>
      </c>
      <c r="E25" s="187">
        <v>549100</v>
      </c>
      <c r="F25" s="389">
        <v>3520</v>
      </c>
      <c r="G25" s="351">
        <f t="shared" si="0"/>
        <v>155.99431818181819</v>
      </c>
      <c r="H25" s="219" t="s">
        <v>127</v>
      </c>
      <c r="I25" s="199" t="s">
        <v>18</v>
      </c>
      <c r="J25" s="479" t="s">
        <v>185</v>
      </c>
      <c r="K25" s="198" t="s">
        <v>67</v>
      </c>
      <c r="L25" s="198" t="s">
        <v>45</v>
      </c>
      <c r="M25" s="486"/>
      <c r="N25" s="390"/>
    </row>
    <row r="26" spans="1:14" s="2" customFormat="1" ht="15" customHeight="1" x14ac:dyDescent="0.25">
      <c r="A26" s="197">
        <v>44574</v>
      </c>
      <c r="B26" s="180" t="s">
        <v>184</v>
      </c>
      <c r="C26" s="180" t="s">
        <v>124</v>
      </c>
      <c r="D26" s="213" t="s">
        <v>85</v>
      </c>
      <c r="E26" s="187">
        <v>2300</v>
      </c>
      <c r="F26" s="389">
        <v>3520</v>
      </c>
      <c r="G26" s="351">
        <f t="shared" si="0"/>
        <v>0.65340909090909094</v>
      </c>
      <c r="H26" s="219" t="s">
        <v>127</v>
      </c>
      <c r="I26" s="199" t="s">
        <v>18</v>
      </c>
      <c r="J26" s="479" t="s">
        <v>186</v>
      </c>
      <c r="K26" s="198" t="s">
        <v>67</v>
      </c>
      <c r="L26" s="198" t="s">
        <v>45</v>
      </c>
      <c r="M26" s="486"/>
      <c r="N26" s="390"/>
    </row>
    <row r="27" spans="1:14" s="2" customFormat="1" ht="15" customHeight="1" x14ac:dyDescent="0.25">
      <c r="A27" s="197">
        <v>44574</v>
      </c>
      <c r="B27" s="198" t="s">
        <v>65</v>
      </c>
      <c r="C27" s="198" t="s">
        <v>64</v>
      </c>
      <c r="D27" s="199" t="s">
        <v>14</v>
      </c>
      <c r="E27" s="185">
        <v>6000</v>
      </c>
      <c r="F27" s="389">
        <v>3520</v>
      </c>
      <c r="G27" s="351">
        <f t="shared" si="0"/>
        <v>1.7045454545454546</v>
      </c>
      <c r="H27" s="219" t="s">
        <v>42</v>
      </c>
      <c r="I27" s="199" t="s">
        <v>18</v>
      </c>
      <c r="J27" s="215" t="s">
        <v>188</v>
      </c>
      <c r="K27" s="198" t="s">
        <v>67</v>
      </c>
      <c r="L27" s="198" t="s">
        <v>45</v>
      </c>
      <c r="M27" s="486"/>
      <c r="N27" s="390"/>
    </row>
    <row r="28" spans="1:14" s="2" customFormat="1" ht="15" customHeight="1" x14ac:dyDescent="0.25">
      <c r="A28" s="197">
        <v>44574</v>
      </c>
      <c r="B28" s="198" t="s">
        <v>65</v>
      </c>
      <c r="C28" s="198" t="s">
        <v>64</v>
      </c>
      <c r="D28" s="199" t="s">
        <v>14</v>
      </c>
      <c r="E28" s="185">
        <v>6000</v>
      </c>
      <c r="F28" s="389">
        <v>3520</v>
      </c>
      <c r="G28" s="351">
        <f t="shared" si="0"/>
        <v>1.7045454545454546</v>
      </c>
      <c r="H28" s="219" t="s">
        <v>42</v>
      </c>
      <c r="I28" s="199" t="s">
        <v>18</v>
      </c>
      <c r="J28" s="215" t="s">
        <v>188</v>
      </c>
      <c r="K28" s="198" t="s">
        <v>67</v>
      </c>
      <c r="L28" s="198" t="s">
        <v>45</v>
      </c>
      <c r="M28" s="486"/>
      <c r="N28" s="390"/>
    </row>
    <row r="29" spans="1:14" s="2" customFormat="1" ht="15" customHeight="1" x14ac:dyDescent="0.25">
      <c r="A29" s="197">
        <v>44574</v>
      </c>
      <c r="B29" s="198" t="s">
        <v>65</v>
      </c>
      <c r="C29" s="198" t="s">
        <v>64</v>
      </c>
      <c r="D29" s="199" t="s">
        <v>14</v>
      </c>
      <c r="E29" s="185">
        <v>10000</v>
      </c>
      <c r="F29" s="389">
        <v>3520</v>
      </c>
      <c r="G29" s="351">
        <f t="shared" si="0"/>
        <v>2.8409090909090908</v>
      </c>
      <c r="H29" s="219" t="s">
        <v>42</v>
      </c>
      <c r="I29" s="199" t="s">
        <v>18</v>
      </c>
      <c r="J29" s="215" t="s">
        <v>188</v>
      </c>
      <c r="K29" s="198" t="s">
        <v>67</v>
      </c>
      <c r="L29" s="198" t="s">
        <v>45</v>
      </c>
      <c r="M29" s="486"/>
      <c r="N29" s="390"/>
    </row>
    <row r="30" spans="1:14" s="2" customFormat="1" ht="15" customHeight="1" x14ac:dyDescent="0.25">
      <c r="A30" s="197">
        <v>44575</v>
      </c>
      <c r="B30" s="198" t="s">
        <v>190</v>
      </c>
      <c r="C30" s="198" t="s">
        <v>126</v>
      </c>
      <c r="D30" s="578" t="s">
        <v>14</v>
      </c>
      <c r="E30" s="185">
        <v>654720</v>
      </c>
      <c r="F30" s="389">
        <v>3520</v>
      </c>
      <c r="G30" s="351">
        <f t="shared" si="0"/>
        <v>186</v>
      </c>
      <c r="H30" s="219" t="s">
        <v>127</v>
      </c>
      <c r="I30" s="199" t="s">
        <v>18</v>
      </c>
      <c r="J30" s="215" t="s">
        <v>193</v>
      </c>
      <c r="K30" s="198" t="s">
        <v>67</v>
      </c>
      <c r="L30" s="198" t="s">
        <v>45</v>
      </c>
      <c r="M30" s="486"/>
      <c r="N30" s="390"/>
    </row>
    <row r="31" spans="1:14" s="2" customFormat="1" ht="15" customHeight="1" x14ac:dyDescent="0.25">
      <c r="A31" s="197">
        <v>44575</v>
      </c>
      <c r="B31" s="198" t="s">
        <v>191</v>
      </c>
      <c r="C31" s="180" t="s">
        <v>126</v>
      </c>
      <c r="D31" s="213" t="s">
        <v>50</v>
      </c>
      <c r="E31" s="187">
        <v>408960</v>
      </c>
      <c r="F31" s="389">
        <v>3520</v>
      </c>
      <c r="G31" s="351">
        <f t="shared" si="0"/>
        <v>116.18181818181819</v>
      </c>
      <c r="H31" s="219" t="s">
        <v>127</v>
      </c>
      <c r="I31" s="199" t="s">
        <v>18</v>
      </c>
      <c r="J31" s="215" t="s">
        <v>193</v>
      </c>
      <c r="K31" s="198" t="s">
        <v>67</v>
      </c>
      <c r="L31" s="198" t="s">
        <v>45</v>
      </c>
      <c r="M31" s="486"/>
      <c r="N31" s="390"/>
    </row>
    <row r="32" spans="1:14" s="2" customFormat="1" ht="15" customHeight="1" x14ac:dyDescent="0.25">
      <c r="A32" s="197">
        <v>44575</v>
      </c>
      <c r="B32" s="198" t="s">
        <v>192</v>
      </c>
      <c r="C32" s="180" t="s">
        <v>126</v>
      </c>
      <c r="D32" s="213" t="s">
        <v>50</v>
      </c>
      <c r="E32" s="187">
        <v>323550</v>
      </c>
      <c r="F32" s="389">
        <v>3520</v>
      </c>
      <c r="G32" s="351">
        <f t="shared" si="0"/>
        <v>91.91761363636364</v>
      </c>
      <c r="H32" s="219" t="s">
        <v>127</v>
      </c>
      <c r="I32" s="199" t="s">
        <v>18</v>
      </c>
      <c r="J32" s="215" t="s">
        <v>193</v>
      </c>
      <c r="K32" s="198" t="s">
        <v>67</v>
      </c>
      <c r="L32" s="198" t="s">
        <v>45</v>
      </c>
      <c r="M32" s="486"/>
      <c r="N32" s="390"/>
    </row>
    <row r="33" spans="1:14" s="2" customFormat="1" ht="15" customHeight="1" x14ac:dyDescent="0.25">
      <c r="A33" s="197">
        <v>44575</v>
      </c>
      <c r="B33" s="198" t="s">
        <v>65</v>
      </c>
      <c r="C33" s="198" t="s">
        <v>64</v>
      </c>
      <c r="D33" s="199" t="s">
        <v>14</v>
      </c>
      <c r="E33" s="185">
        <v>7000</v>
      </c>
      <c r="F33" s="389">
        <v>3520</v>
      </c>
      <c r="G33" s="351">
        <f t="shared" si="0"/>
        <v>1.9886363636363635</v>
      </c>
      <c r="H33" s="219" t="s">
        <v>42</v>
      </c>
      <c r="I33" s="199" t="s">
        <v>18</v>
      </c>
      <c r="J33" s="215" t="s">
        <v>197</v>
      </c>
      <c r="K33" s="198" t="s">
        <v>67</v>
      </c>
      <c r="L33" s="198" t="s">
        <v>45</v>
      </c>
      <c r="M33" s="486"/>
      <c r="N33" s="390"/>
    </row>
    <row r="34" spans="1:14" s="2" customFormat="1" ht="15" customHeight="1" x14ac:dyDescent="0.25">
      <c r="A34" s="197">
        <v>44575</v>
      </c>
      <c r="B34" s="198" t="s">
        <v>65</v>
      </c>
      <c r="C34" s="198" t="s">
        <v>64</v>
      </c>
      <c r="D34" s="199" t="s">
        <v>14</v>
      </c>
      <c r="E34" s="185">
        <v>7000</v>
      </c>
      <c r="F34" s="389">
        <v>3520</v>
      </c>
      <c r="G34" s="351">
        <f t="shared" si="0"/>
        <v>1.9886363636363635</v>
      </c>
      <c r="H34" s="219" t="s">
        <v>42</v>
      </c>
      <c r="I34" s="199" t="s">
        <v>18</v>
      </c>
      <c r="J34" s="215" t="s">
        <v>197</v>
      </c>
      <c r="K34" s="198" t="s">
        <v>67</v>
      </c>
      <c r="L34" s="198" t="s">
        <v>45</v>
      </c>
      <c r="M34" s="486"/>
      <c r="N34" s="390"/>
    </row>
    <row r="35" spans="1:14" s="2" customFormat="1" ht="15" customHeight="1" x14ac:dyDescent="0.25">
      <c r="A35" s="197">
        <v>44575</v>
      </c>
      <c r="B35" s="198" t="s">
        <v>65</v>
      </c>
      <c r="C35" s="198" t="s">
        <v>64</v>
      </c>
      <c r="D35" s="199" t="s">
        <v>14</v>
      </c>
      <c r="E35" s="185">
        <v>13000</v>
      </c>
      <c r="F35" s="389">
        <v>3520</v>
      </c>
      <c r="G35" s="351">
        <f t="shared" si="0"/>
        <v>3.6931818181818183</v>
      </c>
      <c r="H35" s="219" t="s">
        <v>42</v>
      </c>
      <c r="I35" s="199" t="s">
        <v>18</v>
      </c>
      <c r="J35" s="215" t="s">
        <v>197</v>
      </c>
      <c r="K35" s="198" t="s">
        <v>67</v>
      </c>
      <c r="L35" s="198" t="s">
        <v>45</v>
      </c>
      <c r="M35" s="486"/>
      <c r="N35" s="390"/>
    </row>
    <row r="36" spans="1:14" s="2" customFormat="1" ht="15" customHeight="1" x14ac:dyDescent="0.25">
      <c r="A36" s="197">
        <v>44575</v>
      </c>
      <c r="B36" s="198" t="s">
        <v>209</v>
      </c>
      <c r="C36" s="198" t="s">
        <v>126</v>
      </c>
      <c r="D36" s="199" t="s">
        <v>195</v>
      </c>
      <c r="E36" s="185">
        <v>235000</v>
      </c>
      <c r="F36" s="389">
        <v>3520</v>
      </c>
      <c r="G36" s="351">
        <f t="shared" si="0"/>
        <v>66.76136363636364</v>
      </c>
      <c r="H36" s="219" t="s">
        <v>42</v>
      </c>
      <c r="I36" s="199" t="s">
        <v>18</v>
      </c>
      <c r="J36" s="588" t="s">
        <v>196</v>
      </c>
      <c r="K36" s="198" t="s">
        <v>67</v>
      </c>
      <c r="L36" s="198" t="s">
        <v>45</v>
      </c>
      <c r="M36" s="486"/>
      <c r="N36" s="390"/>
    </row>
    <row r="37" spans="1:14" s="2" customFormat="1" ht="15" customHeight="1" x14ac:dyDescent="0.25">
      <c r="A37" s="197">
        <v>44578</v>
      </c>
      <c r="B37" s="198" t="s">
        <v>97</v>
      </c>
      <c r="C37" s="198" t="s">
        <v>98</v>
      </c>
      <c r="D37" s="199" t="s">
        <v>14</v>
      </c>
      <c r="E37" s="185">
        <v>30000</v>
      </c>
      <c r="F37" s="389">
        <v>3520</v>
      </c>
      <c r="G37" s="351">
        <f t="shared" si="0"/>
        <v>8.5227272727272734</v>
      </c>
      <c r="H37" s="219" t="s">
        <v>42</v>
      </c>
      <c r="I37" s="199" t="s">
        <v>18</v>
      </c>
      <c r="J37" s="215" t="s">
        <v>178</v>
      </c>
      <c r="K37" s="198" t="s">
        <v>67</v>
      </c>
      <c r="L37" s="198" t="s">
        <v>45</v>
      </c>
      <c r="M37" s="486"/>
      <c r="N37" s="390"/>
    </row>
    <row r="38" spans="1:14" s="2" customFormat="1" ht="15" customHeight="1" x14ac:dyDescent="0.25">
      <c r="A38" s="197">
        <v>44578</v>
      </c>
      <c r="B38" s="198" t="s">
        <v>177</v>
      </c>
      <c r="C38" s="198" t="s">
        <v>98</v>
      </c>
      <c r="D38" s="199" t="s">
        <v>85</v>
      </c>
      <c r="E38" s="185">
        <v>10000</v>
      </c>
      <c r="F38" s="389">
        <v>3520</v>
      </c>
      <c r="G38" s="351">
        <f t="shared" si="0"/>
        <v>2.8409090909090908</v>
      </c>
      <c r="H38" s="219" t="s">
        <v>99</v>
      </c>
      <c r="I38" s="199" t="s">
        <v>18</v>
      </c>
      <c r="J38" s="215" t="s">
        <v>178</v>
      </c>
      <c r="K38" s="198" t="s">
        <v>67</v>
      </c>
      <c r="L38" s="198" t="s">
        <v>45</v>
      </c>
      <c r="M38" s="486"/>
      <c r="N38" s="390"/>
    </row>
    <row r="39" spans="1:14" s="2" customFormat="1" ht="15" customHeight="1" x14ac:dyDescent="0.25">
      <c r="A39" s="197">
        <v>44588</v>
      </c>
      <c r="B39" s="198" t="s">
        <v>125</v>
      </c>
      <c r="C39" s="198" t="s">
        <v>124</v>
      </c>
      <c r="D39" s="199" t="s">
        <v>85</v>
      </c>
      <c r="E39" s="185">
        <v>2000</v>
      </c>
      <c r="F39" s="389">
        <v>3520</v>
      </c>
      <c r="G39" s="351">
        <f t="shared" si="0"/>
        <v>0.56818181818181823</v>
      </c>
      <c r="H39" s="219" t="s">
        <v>152</v>
      </c>
      <c r="I39" s="199" t="s">
        <v>18</v>
      </c>
      <c r="J39" s="479" t="s">
        <v>198</v>
      </c>
      <c r="K39" s="198" t="s">
        <v>67</v>
      </c>
      <c r="L39" s="198" t="s">
        <v>45</v>
      </c>
      <c r="M39" s="486"/>
      <c r="N39" s="390"/>
    </row>
    <row r="40" spans="1:14" s="2" customFormat="1" ht="15" customHeight="1" x14ac:dyDescent="0.25">
      <c r="A40" s="197">
        <v>44589</v>
      </c>
      <c r="B40" s="198" t="s">
        <v>184</v>
      </c>
      <c r="C40" s="198" t="s">
        <v>124</v>
      </c>
      <c r="D40" s="199" t="s">
        <v>85</v>
      </c>
      <c r="E40" s="185">
        <v>5000</v>
      </c>
      <c r="F40" s="389">
        <v>3520</v>
      </c>
      <c r="G40" s="351">
        <f t="shared" si="0"/>
        <v>1.4204545454545454</v>
      </c>
      <c r="H40" s="219" t="s">
        <v>127</v>
      </c>
      <c r="I40" s="199" t="s">
        <v>18</v>
      </c>
      <c r="J40" s="479" t="s">
        <v>200</v>
      </c>
      <c r="K40" s="198" t="s">
        <v>67</v>
      </c>
      <c r="L40" s="198" t="s">
        <v>45</v>
      </c>
      <c r="M40" s="486"/>
      <c r="N40" s="390"/>
    </row>
    <row r="41" spans="1:14" s="2" customFormat="1" ht="15" customHeight="1" x14ac:dyDescent="0.25">
      <c r="A41" s="197">
        <v>44589</v>
      </c>
      <c r="B41" s="198" t="s">
        <v>65</v>
      </c>
      <c r="C41" s="198" t="s">
        <v>64</v>
      </c>
      <c r="D41" s="199" t="s">
        <v>14</v>
      </c>
      <c r="E41" s="185">
        <v>6000</v>
      </c>
      <c r="F41" s="389">
        <v>3520</v>
      </c>
      <c r="G41" s="351">
        <f t="shared" si="0"/>
        <v>1.7045454545454546</v>
      </c>
      <c r="H41" s="219" t="s">
        <v>42</v>
      </c>
      <c r="I41" s="199" t="s">
        <v>18</v>
      </c>
      <c r="J41" s="479" t="s">
        <v>201</v>
      </c>
      <c r="K41" s="198" t="s">
        <v>67</v>
      </c>
      <c r="L41" s="198" t="s">
        <v>45</v>
      </c>
      <c r="M41" s="486"/>
      <c r="N41" s="390"/>
    </row>
    <row r="42" spans="1:14" s="2" customFormat="1" ht="15" customHeight="1" x14ac:dyDescent="0.25">
      <c r="A42" s="197">
        <v>44589</v>
      </c>
      <c r="B42" s="198" t="s">
        <v>65</v>
      </c>
      <c r="C42" s="198" t="s">
        <v>64</v>
      </c>
      <c r="D42" s="199" t="s">
        <v>14</v>
      </c>
      <c r="E42" s="185">
        <v>5000</v>
      </c>
      <c r="F42" s="389">
        <v>3520</v>
      </c>
      <c r="G42" s="351">
        <f t="shared" si="0"/>
        <v>1.4204545454545454</v>
      </c>
      <c r="H42" s="219" t="s">
        <v>42</v>
      </c>
      <c r="I42" s="199" t="s">
        <v>18</v>
      </c>
      <c r="J42" s="479" t="s">
        <v>201</v>
      </c>
      <c r="K42" s="198" t="s">
        <v>67</v>
      </c>
      <c r="L42" s="198" t="s">
        <v>45</v>
      </c>
      <c r="M42" s="486"/>
      <c r="N42" s="390"/>
    </row>
    <row r="43" spans="1:14" s="2" customFormat="1" ht="15" customHeight="1" x14ac:dyDescent="0.25">
      <c r="A43" s="197">
        <v>44589</v>
      </c>
      <c r="B43" s="198" t="s">
        <v>65</v>
      </c>
      <c r="C43" s="198" t="s">
        <v>64</v>
      </c>
      <c r="D43" s="199" t="s">
        <v>14</v>
      </c>
      <c r="E43" s="185">
        <v>5000</v>
      </c>
      <c r="F43" s="389">
        <v>3520</v>
      </c>
      <c r="G43" s="351">
        <f t="shared" si="0"/>
        <v>1.4204545454545454</v>
      </c>
      <c r="H43" s="219" t="s">
        <v>42</v>
      </c>
      <c r="I43" s="199" t="s">
        <v>18</v>
      </c>
      <c r="J43" s="479" t="s">
        <v>201</v>
      </c>
      <c r="K43" s="198" t="s">
        <v>67</v>
      </c>
      <c r="L43" s="198" t="s">
        <v>45</v>
      </c>
      <c r="M43" s="486"/>
      <c r="N43" s="390"/>
    </row>
    <row r="44" spans="1:14" s="2" customFormat="1" ht="15" customHeight="1" x14ac:dyDescent="0.25">
      <c r="A44" s="197">
        <v>44589</v>
      </c>
      <c r="B44" s="198" t="s">
        <v>65</v>
      </c>
      <c r="C44" s="198" t="s">
        <v>64</v>
      </c>
      <c r="D44" s="199" t="s">
        <v>14</v>
      </c>
      <c r="E44" s="185">
        <v>7000</v>
      </c>
      <c r="F44" s="389">
        <v>3520</v>
      </c>
      <c r="G44" s="351">
        <f t="shared" si="0"/>
        <v>1.9886363636363635</v>
      </c>
      <c r="H44" s="219" t="s">
        <v>42</v>
      </c>
      <c r="I44" s="199" t="s">
        <v>18</v>
      </c>
      <c r="J44" s="479" t="s">
        <v>201</v>
      </c>
      <c r="K44" s="198" t="s">
        <v>67</v>
      </c>
      <c r="L44" s="198" t="s">
        <v>45</v>
      </c>
      <c r="M44" s="486"/>
      <c r="N44" s="390"/>
    </row>
    <row r="45" spans="1:14" s="2" customFormat="1" ht="15" customHeight="1" x14ac:dyDescent="0.25">
      <c r="A45" s="197">
        <v>44589</v>
      </c>
      <c r="B45" s="198" t="s">
        <v>206</v>
      </c>
      <c r="C45" s="198" t="s">
        <v>126</v>
      </c>
      <c r="D45" s="199" t="s">
        <v>50</v>
      </c>
      <c r="E45" s="185">
        <v>1870000</v>
      </c>
      <c r="F45" s="389">
        <v>3520</v>
      </c>
      <c r="G45" s="351">
        <f t="shared" si="0"/>
        <v>531.25</v>
      </c>
      <c r="H45" s="219" t="s">
        <v>127</v>
      </c>
      <c r="I45" s="199" t="s">
        <v>18</v>
      </c>
      <c r="J45" s="479" t="s">
        <v>210</v>
      </c>
      <c r="K45" s="198" t="s">
        <v>67</v>
      </c>
      <c r="L45" s="198" t="s">
        <v>45</v>
      </c>
      <c r="M45" s="486"/>
      <c r="N45" s="390"/>
    </row>
    <row r="46" spans="1:14" s="2" customFormat="1" ht="15" customHeight="1" x14ac:dyDescent="0.25">
      <c r="A46" s="197">
        <v>44589</v>
      </c>
      <c r="B46" s="198" t="s">
        <v>184</v>
      </c>
      <c r="C46" s="198" t="s">
        <v>124</v>
      </c>
      <c r="D46" s="199" t="s">
        <v>85</v>
      </c>
      <c r="E46" s="185">
        <v>2600</v>
      </c>
      <c r="F46" s="389">
        <v>3520</v>
      </c>
      <c r="G46" s="351">
        <f t="shared" si="0"/>
        <v>0.73863636363636365</v>
      </c>
      <c r="H46" s="219" t="s">
        <v>127</v>
      </c>
      <c r="I46" s="199" t="s">
        <v>18</v>
      </c>
      <c r="J46" s="479" t="s">
        <v>211</v>
      </c>
      <c r="K46" s="198" t="s">
        <v>67</v>
      </c>
      <c r="L46" s="198" t="s">
        <v>45</v>
      </c>
      <c r="M46" s="486"/>
      <c r="N46" s="390"/>
    </row>
    <row r="47" spans="1:14" s="2" customFormat="1" ht="15" customHeight="1" x14ac:dyDescent="0.25">
      <c r="A47" s="197">
        <v>44589</v>
      </c>
      <c r="B47" s="198" t="s">
        <v>212</v>
      </c>
      <c r="C47" s="198" t="s">
        <v>123</v>
      </c>
      <c r="D47" s="199" t="s">
        <v>85</v>
      </c>
      <c r="E47" s="185">
        <v>300000</v>
      </c>
      <c r="F47" s="389">
        <v>3520</v>
      </c>
      <c r="G47" s="351">
        <f t="shared" si="0"/>
        <v>85.227272727272734</v>
      </c>
      <c r="H47" s="219" t="s">
        <v>42</v>
      </c>
      <c r="I47" s="199" t="s">
        <v>18</v>
      </c>
      <c r="J47" s="479" t="s">
        <v>204</v>
      </c>
      <c r="K47" s="198" t="s">
        <v>67</v>
      </c>
      <c r="L47" s="198" t="s">
        <v>45</v>
      </c>
      <c r="M47" s="486"/>
      <c r="N47" s="390"/>
    </row>
    <row r="48" spans="1:14" s="2" customFormat="1" ht="15" customHeight="1" x14ac:dyDescent="0.25">
      <c r="A48" s="197">
        <v>44592</v>
      </c>
      <c r="B48" s="198" t="s">
        <v>65</v>
      </c>
      <c r="C48" s="198" t="s">
        <v>64</v>
      </c>
      <c r="D48" s="199" t="s">
        <v>14</v>
      </c>
      <c r="E48" s="185">
        <v>5000</v>
      </c>
      <c r="F48" s="389">
        <v>3520</v>
      </c>
      <c r="G48" s="351">
        <f t="shared" si="0"/>
        <v>1.4204545454545454</v>
      </c>
      <c r="H48" s="219" t="s">
        <v>42</v>
      </c>
      <c r="I48" s="199" t="s">
        <v>18</v>
      </c>
      <c r="J48" s="479" t="s">
        <v>205</v>
      </c>
      <c r="K48" s="198" t="s">
        <v>67</v>
      </c>
      <c r="L48" s="198" t="s">
        <v>45</v>
      </c>
      <c r="M48" s="486"/>
      <c r="N48" s="390"/>
    </row>
    <row r="49" spans="1:14" s="2" customFormat="1" ht="15" customHeight="1" x14ac:dyDescent="0.25">
      <c r="A49" s="197">
        <v>44592</v>
      </c>
      <c r="B49" s="198" t="s">
        <v>65</v>
      </c>
      <c r="C49" s="198" t="s">
        <v>64</v>
      </c>
      <c r="D49" s="199" t="s">
        <v>14</v>
      </c>
      <c r="E49" s="185">
        <v>1000</v>
      </c>
      <c r="F49" s="389">
        <v>3520</v>
      </c>
      <c r="G49" s="351">
        <f t="shared" si="0"/>
        <v>0.28409090909090912</v>
      </c>
      <c r="H49" s="219" t="s">
        <v>42</v>
      </c>
      <c r="I49" s="199" t="s">
        <v>18</v>
      </c>
      <c r="J49" s="479" t="s">
        <v>205</v>
      </c>
      <c r="K49" s="198" t="s">
        <v>67</v>
      </c>
      <c r="L49" s="198" t="s">
        <v>45</v>
      </c>
      <c r="M49" s="486"/>
      <c r="N49" s="390"/>
    </row>
    <row r="50" spans="1:14" s="2" customFormat="1" ht="15" customHeight="1" thickBot="1" x14ac:dyDescent="0.3">
      <c r="A50" s="197">
        <v>44592</v>
      </c>
      <c r="B50" s="198" t="s">
        <v>65</v>
      </c>
      <c r="C50" s="198" t="s">
        <v>64</v>
      </c>
      <c r="D50" s="199" t="s">
        <v>14</v>
      </c>
      <c r="E50" s="184">
        <v>5000</v>
      </c>
      <c r="F50" s="595">
        <v>3520</v>
      </c>
      <c r="G50" s="596">
        <f t="shared" si="0"/>
        <v>1.4204545454545454</v>
      </c>
      <c r="H50" s="219" t="s">
        <v>42</v>
      </c>
      <c r="I50" s="199" t="s">
        <v>18</v>
      </c>
      <c r="J50" s="479" t="s">
        <v>205</v>
      </c>
      <c r="K50" s="198" t="s">
        <v>67</v>
      </c>
      <c r="L50" s="198" t="s">
        <v>45</v>
      </c>
      <c r="M50" s="486"/>
      <c r="N50" s="390"/>
    </row>
    <row r="51" spans="1:14" ht="16.5" customHeight="1" thickBot="1" x14ac:dyDescent="0.3">
      <c r="A51" s="179"/>
      <c r="B51" s="180"/>
      <c r="C51" s="180"/>
      <c r="D51" s="594"/>
      <c r="E51" s="536">
        <f>SUM(E3:E50)</f>
        <v>15719368</v>
      </c>
      <c r="F51" s="536"/>
      <c r="G51" s="536">
        <f t="shared" ref="G51" si="1">SUM(G3:G50)</f>
        <v>4465.7295454545474</v>
      </c>
      <c r="H51" s="563"/>
      <c r="I51" s="530"/>
      <c r="J51" s="169"/>
      <c r="K51" s="530"/>
      <c r="L51" s="530"/>
      <c r="M51" s="528"/>
      <c r="N51" s="529"/>
    </row>
  </sheetData>
  <autoFilter ref="A2:N51">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D18" sqref="D18"/>
    </sheetView>
  </sheetViews>
  <sheetFormatPr defaultRowHeight="15" x14ac:dyDescent="0.25"/>
  <cols>
    <col min="1" max="1" width="13.140625" customWidth="1"/>
    <col min="2" max="2" width="36.5703125" customWidth="1"/>
    <col min="3" max="3" width="15.85546875" customWidth="1"/>
    <col min="4" max="4" width="13.42578125" customWidth="1"/>
    <col min="5" max="9" width="5" customWidth="1"/>
    <col min="10" max="18" width="6" customWidth="1"/>
    <col min="19" max="21" width="8" customWidth="1"/>
    <col min="22" max="22" width="7.28515625" customWidth="1"/>
    <col min="23" max="23" width="11.28515625" customWidth="1"/>
    <col min="24" max="24" width="7.85546875" customWidth="1"/>
    <col min="25" max="25" width="10.28515625" customWidth="1"/>
    <col min="26" max="26" width="7.85546875" customWidth="1"/>
    <col min="27" max="27" width="10.28515625" customWidth="1"/>
    <col min="28" max="28" width="7.85546875" customWidth="1"/>
    <col min="29" max="29" width="10.28515625" customWidth="1"/>
    <col min="30" max="30" width="7.85546875" customWidth="1"/>
    <col min="31" max="31" width="10.28515625" customWidth="1"/>
    <col min="32" max="32" width="7.85546875" customWidth="1"/>
    <col min="33" max="33" width="10.28515625" customWidth="1"/>
    <col min="34" max="34" width="7.85546875" customWidth="1"/>
    <col min="35" max="35" width="10.28515625" customWidth="1"/>
    <col min="36" max="36" width="7.85546875" customWidth="1"/>
    <col min="37" max="37" width="10.28515625" customWidth="1"/>
    <col min="38" max="38" width="7.85546875" customWidth="1"/>
    <col min="39" max="39" width="10.28515625" customWidth="1"/>
    <col min="40" max="40" width="7.85546875" customWidth="1"/>
    <col min="41" max="41" width="10.28515625" customWidth="1"/>
    <col min="42" max="42" width="7.85546875" customWidth="1"/>
    <col min="43" max="43" width="10.28515625" customWidth="1"/>
    <col min="44" max="44" width="7.85546875" customWidth="1"/>
    <col min="45" max="45" width="10.28515625" customWidth="1"/>
    <col min="46" max="46" width="7.85546875" customWidth="1"/>
    <col min="47" max="47" width="10.28515625" customWidth="1"/>
    <col min="48" max="48" width="7.85546875" customWidth="1"/>
    <col min="49" max="49" width="10.28515625" customWidth="1"/>
    <col min="50" max="50" width="7.85546875" customWidth="1"/>
    <col min="51" max="51" width="10.28515625" customWidth="1"/>
    <col min="52" max="52" width="7.85546875" customWidth="1"/>
    <col min="53" max="53" width="10.28515625" customWidth="1"/>
    <col min="54" max="54" width="7.85546875" customWidth="1"/>
    <col min="55" max="55" width="10.28515625" customWidth="1"/>
    <col min="56" max="56" width="7.85546875" customWidth="1"/>
    <col min="57" max="57" width="10.28515625" customWidth="1"/>
    <col min="58" max="58" width="7.85546875" customWidth="1"/>
    <col min="59" max="59" width="10.28515625" customWidth="1"/>
    <col min="60" max="60" width="7.85546875" customWidth="1"/>
    <col min="61" max="61" width="10.28515625" customWidth="1"/>
    <col min="62" max="62" width="7.85546875" customWidth="1"/>
    <col min="63" max="63" width="10.28515625" customWidth="1"/>
    <col min="64" max="64" width="7.85546875" customWidth="1"/>
    <col min="65" max="65" width="10.28515625" customWidth="1"/>
    <col min="66" max="66" width="7.85546875" customWidth="1"/>
    <col min="67" max="67" width="10.28515625" customWidth="1"/>
    <col min="68" max="68" width="7.85546875" customWidth="1"/>
    <col min="69" max="69" width="10.28515625" customWidth="1"/>
    <col min="70" max="70" width="7.85546875" customWidth="1"/>
    <col min="71" max="71" width="10.28515625" customWidth="1"/>
    <col min="72" max="72" width="7.85546875" customWidth="1"/>
    <col min="73" max="73" width="10.28515625" customWidth="1"/>
    <col min="74" max="74" width="7.85546875" customWidth="1"/>
    <col min="75" max="75" width="10.28515625" customWidth="1"/>
    <col min="76" max="76" width="7.85546875" customWidth="1"/>
    <col min="77" max="77" width="10.28515625" customWidth="1"/>
    <col min="78" max="78" width="7.85546875" customWidth="1"/>
    <col min="79" max="79" width="10.28515625" customWidth="1"/>
    <col min="80" max="80" width="7.85546875" customWidth="1"/>
    <col min="81" max="81" width="10.28515625" customWidth="1"/>
    <col min="82" max="82" width="7.85546875" customWidth="1"/>
    <col min="83" max="83" width="10.28515625" customWidth="1"/>
    <col min="84" max="84" width="7.85546875" customWidth="1"/>
    <col min="85" max="85" width="10.28515625" customWidth="1"/>
    <col min="86" max="86" width="7.85546875" customWidth="1"/>
    <col min="87" max="87" width="10.28515625" customWidth="1"/>
    <col min="88" max="88" width="7.85546875" customWidth="1"/>
    <col min="89" max="89" width="10.28515625" customWidth="1"/>
    <col min="90" max="90" width="8.85546875" customWidth="1"/>
    <col min="91" max="91" width="11.28515625" customWidth="1"/>
    <col min="92" max="92" width="8.85546875" customWidth="1"/>
    <col min="93" max="93" width="11.28515625" customWidth="1"/>
    <col min="94" max="94" width="8.85546875" customWidth="1"/>
    <col min="95" max="95" width="11.28515625" customWidth="1"/>
    <col min="96" max="96" width="8.85546875" customWidth="1"/>
    <col min="97" max="97" width="11.28515625" customWidth="1"/>
    <col min="98" max="98" width="8.85546875" customWidth="1"/>
    <col min="99" max="99" width="11.28515625" customWidth="1"/>
    <col min="100" max="100" width="8.85546875" customWidth="1"/>
    <col min="101" max="101" width="11.28515625" customWidth="1"/>
    <col min="102" max="102" width="8.85546875" customWidth="1"/>
    <col min="103" max="103" width="11.28515625" customWidth="1"/>
    <col min="104" max="104" width="8.85546875" customWidth="1"/>
    <col min="105" max="105" width="11.28515625" customWidth="1"/>
    <col min="106" max="106" width="8.85546875" customWidth="1"/>
    <col min="107" max="107" width="11.28515625" customWidth="1"/>
    <col min="108" max="108" width="8.85546875" customWidth="1"/>
    <col min="109" max="109" width="11.28515625" customWidth="1"/>
    <col min="110" max="110" width="8.85546875" customWidth="1"/>
    <col min="111" max="111" width="11.28515625" customWidth="1"/>
    <col min="112" max="112" width="8.85546875" customWidth="1"/>
    <col min="113" max="113" width="11.28515625" customWidth="1"/>
    <col min="114" max="114" width="8.85546875" customWidth="1"/>
    <col min="115" max="115" width="11.28515625" customWidth="1"/>
    <col min="116" max="116" width="8.85546875" customWidth="1"/>
    <col min="117" max="117" width="11.28515625" customWidth="1"/>
    <col min="118" max="118" width="8.85546875" customWidth="1"/>
    <col min="119" max="119" width="11.28515625" customWidth="1"/>
    <col min="120" max="120" width="8.85546875" customWidth="1"/>
    <col min="121" max="121" width="11.28515625" customWidth="1"/>
    <col min="122" max="122" width="8.85546875" customWidth="1"/>
    <col min="123" max="123" width="11.28515625" customWidth="1"/>
    <col min="124" max="124" width="8.85546875" customWidth="1"/>
    <col min="125" max="125" width="11.28515625" customWidth="1"/>
    <col min="127" max="133" width="5" customWidth="1"/>
    <col min="134" max="142" width="6" customWidth="1"/>
    <col min="143" max="145" width="8" customWidth="1"/>
    <col min="146" max="146" width="7.28515625" customWidth="1"/>
    <col min="147" max="147" width="11.5703125" customWidth="1"/>
    <col min="148" max="148" width="9.28515625" customWidth="1"/>
    <col min="149" max="155" width="9.28515625" bestFit="1" customWidth="1"/>
    <col min="156" max="164" width="10.28515625" bestFit="1" customWidth="1"/>
    <col min="165" max="167" width="12.28515625" bestFit="1" customWidth="1"/>
    <col min="168" max="168" width="11.5703125" bestFit="1" customWidth="1"/>
    <col min="169" max="169" width="11.28515625" bestFit="1" customWidth="1"/>
  </cols>
  <sheetData>
    <row r="3" spans="1:4" x14ac:dyDescent="0.25">
      <c r="A3" s="503" t="s">
        <v>114</v>
      </c>
      <c r="B3" t="s">
        <v>130</v>
      </c>
      <c r="C3" t="s">
        <v>129</v>
      </c>
    </row>
    <row r="4" spans="1:4" x14ac:dyDescent="0.25">
      <c r="A4" s="212" t="s">
        <v>68</v>
      </c>
      <c r="B4" s="504">
        <v>110000</v>
      </c>
      <c r="C4" s="504"/>
      <c r="D4" s="565">
        <f>GETPIVOTDATA("Sum of spent in national currency (Ugx)",$A$3,"Name","Airtime")-GETPIVOTDATA("Sum of Received",$A$3,"Name","Airtime")</f>
        <v>110000</v>
      </c>
    </row>
    <row r="5" spans="1:4" x14ac:dyDescent="0.25">
      <c r="A5" s="212" t="s">
        <v>42</v>
      </c>
      <c r="B5" s="504">
        <v>1329000</v>
      </c>
      <c r="C5" s="504">
        <v>1250</v>
      </c>
      <c r="D5" s="565">
        <f>GETPIVOTDATA("Sum of spent in national currency (Ugx)",$A$3,"Name","Lydia")-GETPIVOTDATA("Sum of Received",$A$3,"Name","Lydia")</f>
        <v>1327750</v>
      </c>
    </row>
    <row r="6" spans="1:4" x14ac:dyDescent="0.25">
      <c r="A6" s="212" t="s">
        <v>115</v>
      </c>
      <c r="B6" s="504"/>
      <c r="C6" s="504">
        <v>1559000</v>
      </c>
      <c r="D6" s="565"/>
    </row>
    <row r="7" spans="1:4" x14ac:dyDescent="0.25">
      <c r="A7" s="212" t="s">
        <v>116</v>
      </c>
      <c r="B7" s="504">
        <v>1439000</v>
      </c>
      <c r="C7" s="504">
        <v>1560250</v>
      </c>
      <c r="D7" s="565"/>
    </row>
    <row r="8" spans="1:4" x14ac:dyDescent="0.25">
      <c r="D8" s="565"/>
    </row>
    <row r="9" spans="1:4" x14ac:dyDescent="0.25">
      <c r="D9" s="565"/>
    </row>
    <row r="10" spans="1:4" x14ac:dyDescent="0.25">
      <c r="C10" s="581">
        <f>GETPIVOTDATA("Sum of Received",$A$3,"Name","Lydia")</f>
        <v>1250</v>
      </c>
      <c r="D10" s="565"/>
    </row>
    <row r="11" spans="1:4" x14ac:dyDescent="0.25">
      <c r="D11" s="565"/>
    </row>
    <row r="12" spans="1:4" x14ac:dyDescent="0.25">
      <c r="D12" s="565"/>
    </row>
    <row r="15" spans="1:4" x14ac:dyDescent="0.25">
      <c r="C15" s="566"/>
    </row>
  </sheetData>
  <pageMargins left="0.7" right="0.7" top="0.75" bottom="0.75" header="0.3" footer="0.3"/>
  <pageSetup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workbookViewId="0">
      <pane xSplit="1" ySplit="2" topLeftCell="C9" activePane="bottomRight" state="frozen"/>
      <selection pane="topRight" activeCell="B1" sqref="B1"/>
      <selection pane="bottomLeft" activeCell="A4" sqref="A4"/>
      <selection pane="bottomRight" activeCell="G23" sqref="G23"/>
    </sheetView>
  </sheetViews>
  <sheetFormatPr defaultColWidth="10.85546875" defaultRowHeight="15" x14ac:dyDescent="0.25"/>
  <cols>
    <col min="1" max="1" width="17.7109375" style="42" customWidth="1"/>
    <col min="2" max="2" width="39.140625" style="42" bestFit="1" customWidth="1"/>
    <col min="3" max="3" width="18.42578125" style="42" bestFit="1" customWidth="1"/>
    <col min="4" max="4" width="14.7109375" style="42" customWidth="1"/>
    <col min="5" max="5" width="14.42578125" style="79" customWidth="1"/>
    <col min="6" max="6" width="15.140625" style="79" customWidth="1"/>
    <col min="7" max="7" width="21.140625" style="79" customWidth="1"/>
    <col min="8" max="9" width="21.140625" style="42" customWidth="1"/>
    <col min="10" max="10" width="26.140625" style="42" customWidth="1"/>
    <col min="11" max="11" width="10.85546875" style="42"/>
    <col min="12" max="12" width="13.42578125" style="42" customWidth="1"/>
    <col min="13" max="13" width="14.85546875" style="42" customWidth="1"/>
    <col min="14" max="14" width="28" style="42" customWidth="1"/>
    <col min="15" max="16384" width="10.85546875" style="42"/>
  </cols>
  <sheetData>
    <row r="1" spans="1:15" s="2" customFormat="1" ht="21" customHeight="1" x14ac:dyDescent="0.25">
      <c r="A1" s="603" t="s">
        <v>138</v>
      </c>
      <c r="B1" s="603"/>
      <c r="C1" s="603"/>
      <c r="D1" s="603"/>
      <c r="E1" s="603"/>
      <c r="F1" s="603"/>
      <c r="G1" s="603"/>
      <c r="H1" s="603"/>
      <c r="I1" s="603"/>
      <c r="J1" s="603"/>
      <c r="K1" s="603"/>
      <c r="L1" s="603"/>
      <c r="M1" s="603"/>
      <c r="N1" s="603"/>
    </row>
    <row r="2" spans="1:15" s="2" customFormat="1" ht="45.75" customHeight="1" x14ac:dyDescent="0.25">
      <c r="A2" s="43" t="s">
        <v>0</v>
      </c>
      <c r="B2" s="35" t="s">
        <v>5</v>
      </c>
      <c r="C2" s="35" t="s">
        <v>10</v>
      </c>
      <c r="D2" s="36" t="s">
        <v>8</v>
      </c>
      <c r="E2" s="36" t="s">
        <v>57</v>
      </c>
      <c r="F2" s="36" t="s">
        <v>34</v>
      </c>
      <c r="G2" s="37" t="s">
        <v>41</v>
      </c>
      <c r="H2" s="37" t="s">
        <v>2</v>
      </c>
      <c r="I2" s="37" t="s">
        <v>3</v>
      </c>
      <c r="J2" s="35" t="s">
        <v>9</v>
      </c>
      <c r="K2" s="35" t="s">
        <v>1</v>
      </c>
      <c r="L2" s="35" t="s">
        <v>4</v>
      </c>
      <c r="M2" s="38" t="s">
        <v>12</v>
      </c>
      <c r="N2" s="39" t="s">
        <v>11</v>
      </c>
      <c r="O2" s="335"/>
    </row>
    <row r="3" spans="1:15" s="22" customFormat="1" x14ac:dyDescent="0.25">
      <c r="A3" s="124">
        <v>44562</v>
      </c>
      <c r="B3" s="123" t="s">
        <v>139</v>
      </c>
      <c r="C3" s="450"/>
      <c r="D3" s="450"/>
      <c r="E3" s="451"/>
      <c r="F3" s="196"/>
      <c r="G3" s="196">
        <v>79959</v>
      </c>
      <c r="H3" s="34"/>
      <c r="I3" s="355" t="s">
        <v>18</v>
      </c>
      <c r="J3" s="483"/>
      <c r="K3" s="355" t="s">
        <v>67</v>
      </c>
      <c r="L3" s="355" t="s">
        <v>59</v>
      </c>
      <c r="M3" s="46"/>
      <c r="N3" s="46"/>
      <c r="O3" s="336"/>
    </row>
    <row r="4" spans="1:15" s="22" customFormat="1" x14ac:dyDescent="0.25">
      <c r="A4" s="197">
        <v>44572</v>
      </c>
      <c r="B4" s="198" t="s">
        <v>156</v>
      </c>
      <c r="C4" s="198" t="s">
        <v>122</v>
      </c>
      <c r="D4" s="567"/>
      <c r="E4" s="175"/>
      <c r="F4" s="175">
        <v>1149000</v>
      </c>
      <c r="G4" s="182">
        <f>G3-E4+F4</f>
        <v>1228959</v>
      </c>
      <c r="H4" s="201"/>
      <c r="I4" s="201" t="s">
        <v>18</v>
      </c>
      <c r="J4" s="479" t="s">
        <v>161</v>
      </c>
      <c r="K4" s="201" t="s">
        <v>67</v>
      </c>
      <c r="L4" s="201" t="s">
        <v>59</v>
      </c>
      <c r="M4" s="201"/>
      <c r="N4" s="201"/>
      <c r="O4" s="336"/>
    </row>
    <row r="5" spans="1:15" s="22" customFormat="1" x14ac:dyDescent="0.25">
      <c r="A5" s="197">
        <v>44572</v>
      </c>
      <c r="B5" s="198" t="s">
        <v>157</v>
      </c>
      <c r="C5" s="198" t="s">
        <v>49</v>
      </c>
      <c r="D5" s="199" t="s">
        <v>14</v>
      </c>
      <c r="E5" s="181">
        <v>24000</v>
      </c>
      <c r="F5" s="187"/>
      <c r="G5" s="182">
        <f>G4-E5+F5</f>
        <v>1204959</v>
      </c>
      <c r="H5" s="224" t="s">
        <v>42</v>
      </c>
      <c r="I5" s="355" t="s">
        <v>18</v>
      </c>
      <c r="J5" s="479" t="s">
        <v>160</v>
      </c>
      <c r="K5" s="355" t="s">
        <v>67</v>
      </c>
      <c r="L5" s="355" t="s">
        <v>59</v>
      </c>
      <c r="M5" s="225"/>
      <c r="N5" s="355"/>
      <c r="O5" s="336"/>
    </row>
    <row r="6" spans="1:15" s="22" customFormat="1" x14ac:dyDescent="0.25">
      <c r="A6" s="197">
        <v>44572</v>
      </c>
      <c r="B6" s="198" t="s">
        <v>158</v>
      </c>
      <c r="C6" s="198" t="s">
        <v>159</v>
      </c>
      <c r="D6" s="199" t="s">
        <v>85</v>
      </c>
      <c r="E6" s="489">
        <v>309000</v>
      </c>
      <c r="F6" s="175"/>
      <c r="G6" s="182">
        <f t="shared" ref="G6:G21" si="0">G5-E6+F6</f>
        <v>895959</v>
      </c>
      <c r="H6" s="303" t="s">
        <v>42</v>
      </c>
      <c r="I6" s="355" t="s">
        <v>18</v>
      </c>
      <c r="J6" s="479" t="s">
        <v>162</v>
      </c>
      <c r="K6" s="355" t="s">
        <v>67</v>
      </c>
      <c r="L6" s="355" t="s">
        <v>59</v>
      </c>
      <c r="M6" s="201"/>
      <c r="N6" s="201"/>
      <c r="O6" s="336"/>
    </row>
    <row r="7" spans="1:15" s="22" customFormat="1" x14ac:dyDescent="0.25">
      <c r="A7" s="197">
        <v>44572</v>
      </c>
      <c r="B7" s="198" t="s">
        <v>157</v>
      </c>
      <c r="C7" s="198" t="s">
        <v>49</v>
      </c>
      <c r="D7" s="199" t="s">
        <v>14</v>
      </c>
      <c r="E7" s="489">
        <v>25000</v>
      </c>
      <c r="F7" s="191"/>
      <c r="G7" s="182">
        <f t="shared" si="0"/>
        <v>870959</v>
      </c>
      <c r="H7" s="303" t="s">
        <v>42</v>
      </c>
      <c r="I7" s="355" t="s">
        <v>18</v>
      </c>
      <c r="J7" s="502" t="s">
        <v>164</v>
      </c>
      <c r="K7" s="355" t="s">
        <v>67</v>
      </c>
      <c r="L7" s="355" t="s">
        <v>59</v>
      </c>
      <c r="M7" s="201"/>
      <c r="N7" s="201"/>
      <c r="O7" s="336"/>
    </row>
    <row r="8" spans="1:15" s="22" customFormat="1" x14ac:dyDescent="0.25">
      <c r="A8" s="197">
        <v>44572</v>
      </c>
      <c r="B8" s="198" t="s">
        <v>120</v>
      </c>
      <c r="C8" s="198" t="s">
        <v>49</v>
      </c>
      <c r="D8" s="199" t="s">
        <v>14</v>
      </c>
      <c r="E8" s="489"/>
      <c r="F8" s="191">
        <v>1250</v>
      </c>
      <c r="G8" s="182">
        <f t="shared" si="0"/>
        <v>872209</v>
      </c>
      <c r="H8" s="303" t="s">
        <v>42</v>
      </c>
      <c r="I8" s="355" t="s">
        <v>18</v>
      </c>
      <c r="J8" s="502" t="s">
        <v>164</v>
      </c>
      <c r="K8" s="355" t="s">
        <v>67</v>
      </c>
      <c r="L8" s="355" t="s">
        <v>59</v>
      </c>
      <c r="M8" s="201"/>
      <c r="N8" s="201"/>
      <c r="O8" s="336"/>
    </row>
    <row r="9" spans="1:15" s="22" customFormat="1" ht="30" x14ac:dyDescent="0.25">
      <c r="A9" s="197">
        <v>44572</v>
      </c>
      <c r="B9" s="198" t="s">
        <v>163</v>
      </c>
      <c r="C9" s="198" t="s">
        <v>123</v>
      </c>
      <c r="D9" s="199" t="s">
        <v>85</v>
      </c>
      <c r="E9" s="489">
        <v>100000</v>
      </c>
      <c r="F9" s="191"/>
      <c r="G9" s="182">
        <f t="shared" si="0"/>
        <v>772209</v>
      </c>
      <c r="H9" s="303" t="s">
        <v>42</v>
      </c>
      <c r="I9" s="355" t="s">
        <v>18</v>
      </c>
      <c r="J9" s="308" t="s">
        <v>170</v>
      </c>
      <c r="K9" s="355" t="s">
        <v>67</v>
      </c>
      <c r="L9" s="355" t="s">
        <v>59</v>
      </c>
      <c r="M9" s="201"/>
      <c r="N9" s="201"/>
      <c r="O9" s="336"/>
    </row>
    <row r="10" spans="1:15" s="22" customFormat="1" x14ac:dyDescent="0.25">
      <c r="A10" s="197">
        <v>44572</v>
      </c>
      <c r="B10" s="198" t="s">
        <v>157</v>
      </c>
      <c r="C10" s="198" t="s">
        <v>49</v>
      </c>
      <c r="D10" s="199" t="s">
        <v>14</v>
      </c>
      <c r="E10" s="489">
        <v>50000</v>
      </c>
      <c r="F10" s="185"/>
      <c r="G10" s="182">
        <f t="shared" si="0"/>
        <v>722209</v>
      </c>
      <c r="H10" s="303" t="s">
        <v>42</v>
      </c>
      <c r="I10" s="355" t="s">
        <v>18</v>
      </c>
      <c r="J10" s="215" t="s">
        <v>165</v>
      </c>
      <c r="K10" s="355" t="s">
        <v>67</v>
      </c>
      <c r="L10" s="355" t="s">
        <v>59</v>
      </c>
      <c r="M10" s="201"/>
      <c r="N10" s="201"/>
      <c r="O10" s="336"/>
    </row>
    <row r="11" spans="1:15" s="22" customFormat="1" x14ac:dyDescent="0.25">
      <c r="A11" s="197">
        <v>44572</v>
      </c>
      <c r="B11" s="180" t="s">
        <v>157</v>
      </c>
      <c r="C11" s="391" t="s">
        <v>49</v>
      </c>
      <c r="D11" s="392" t="s">
        <v>14</v>
      </c>
      <c r="E11" s="489">
        <v>200000</v>
      </c>
      <c r="F11" s="185"/>
      <c r="G11" s="182">
        <f t="shared" si="0"/>
        <v>522209</v>
      </c>
      <c r="H11" s="303" t="s">
        <v>42</v>
      </c>
      <c r="I11" s="355" t="s">
        <v>18</v>
      </c>
      <c r="J11" s="479" t="s">
        <v>166</v>
      </c>
      <c r="K11" s="355" t="s">
        <v>67</v>
      </c>
      <c r="L11" s="355" t="s">
        <v>59</v>
      </c>
      <c r="M11" s="201"/>
      <c r="N11" s="201"/>
      <c r="O11" s="336"/>
    </row>
    <row r="12" spans="1:15" s="22" customFormat="1" x14ac:dyDescent="0.25">
      <c r="A12" s="197">
        <v>44572</v>
      </c>
      <c r="B12" s="180" t="s">
        <v>157</v>
      </c>
      <c r="C12" s="391" t="s">
        <v>49</v>
      </c>
      <c r="D12" s="392" t="s">
        <v>14</v>
      </c>
      <c r="E12" s="489">
        <v>80000</v>
      </c>
      <c r="F12" s="185"/>
      <c r="G12" s="182">
        <f t="shared" si="0"/>
        <v>442209</v>
      </c>
      <c r="H12" s="303" t="s">
        <v>68</v>
      </c>
      <c r="I12" s="355" t="s">
        <v>18</v>
      </c>
      <c r="J12" s="479" t="s">
        <v>167</v>
      </c>
      <c r="K12" s="355" t="s">
        <v>67</v>
      </c>
      <c r="L12" s="355" t="s">
        <v>59</v>
      </c>
      <c r="M12" s="201"/>
      <c r="N12" s="201"/>
      <c r="O12" s="336"/>
    </row>
    <row r="13" spans="1:15" s="22" customFormat="1" x14ac:dyDescent="0.25">
      <c r="A13" s="197">
        <v>44573</v>
      </c>
      <c r="B13" s="180" t="s">
        <v>157</v>
      </c>
      <c r="C13" s="391" t="s">
        <v>49</v>
      </c>
      <c r="D13" s="392" t="s">
        <v>14</v>
      </c>
      <c r="E13" s="489">
        <v>12000</v>
      </c>
      <c r="F13" s="185"/>
      <c r="G13" s="182">
        <f t="shared" si="0"/>
        <v>430209</v>
      </c>
      <c r="H13" s="303" t="s">
        <v>42</v>
      </c>
      <c r="I13" s="355" t="s">
        <v>18</v>
      </c>
      <c r="J13" s="479" t="s">
        <v>179</v>
      </c>
      <c r="K13" s="355" t="s">
        <v>67</v>
      </c>
      <c r="L13" s="355" t="s">
        <v>59</v>
      </c>
      <c r="M13" s="201"/>
      <c r="N13" s="201"/>
      <c r="O13" s="336"/>
    </row>
    <row r="14" spans="1:15" s="22" customFormat="1" x14ac:dyDescent="0.25">
      <c r="A14" s="197">
        <v>44574</v>
      </c>
      <c r="B14" s="180" t="s">
        <v>157</v>
      </c>
      <c r="C14" s="391" t="s">
        <v>49</v>
      </c>
      <c r="D14" s="392" t="s">
        <v>14</v>
      </c>
      <c r="E14" s="489">
        <v>22000</v>
      </c>
      <c r="F14" s="185"/>
      <c r="G14" s="182">
        <f t="shared" si="0"/>
        <v>408209</v>
      </c>
      <c r="H14" s="303" t="s">
        <v>42</v>
      </c>
      <c r="I14" s="355" t="s">
        <v>18</v>
      </c>
      <c r="J14" s="479" t="s">
        <v>187</v>
      </c>
      <c r="K14" s="355" t="s">
        <v>67</v>
      </c>
      <c r="L14" s="355" t="s">
        <v>59</v>
      </c>
      <c r="M14" s="201"/>
      <c r="N14" s="201"/>
      <c r="O14" s="336"/>
    </row>
    <row r="15" spans="1:15" s="22" customFormat="1" x14ac:dyDescent="0.25">
      <c r="A15" s="197">
        <v>44575</v>
      </c>
      <c r="B15" s="180" t="s">
        <v>194</v>
      </c>
      <c r="C15" s="391" t="s">
        <v>126</v>
      </c>
      <c r="D15" s="392" t="s">
        <v>195</v>
      </c>
      <c r="E15" s="489">
        <v>235000</v>
      </c>
      <c r="F15" s="185"/>
      <c r="G15" s="182">
        <f t="shared" si="0"/>
        <v>173209</v>
      </c>
      <c r="H15" s="303" t="s">
        <v>42</v>
      </c>
      <c r="I15" s="355" t="s">
        <v>18</v>
      </c>
      <c r="J15" s="479" t="s">
        <v>196</v>
      </c>
      <c r="K15" s="355" t="s">
        <v>67</v>
      </c>
      <c r="L15" s="355" t="s">
        <v>59</v>
      </c>
      <c r="M15" s="201"/>
      <c r="N15" s="201"/>
      <c r="O15" s="336"/>
    </row>
    <row r="16" spans="1:15" s="22" customFormat="1" x14ac:dyDescent="0.25">
      <c r="A16" s="197">
        <v>44575</v>
      </c>
      <c r="B16" s="180" t="s">
        <v>157</v>
      </c>
      <c r="C16" s="391" t="s">
        <v>49</v>
      </c>
      <c r="D16" s="392" t="s">
        <v>14</v>
      </c>
      <c r="E16" s="489">
        <v>22000</v>
      </c>
      <c r="F16" s="185"/>
      <c r="G16" s="182">
        <f t="shared" si="0"/>
        <v>151209</v>
      </c>
      <c r="H16" s="303" t="s">
        <v>42</v>
      </c>
      <c r="I16" s="355" t="s">
        <v>18</v>
      </c>
      <c r="J16" s="479" t="s">
        <v>197</v>
      </c>
      <c r="K16" s="355" t="s">
        <v>67</v>
      </c>
      <c r="L16" s="355" t="s">
        <v>59</v>
      </c>
      <c r="M16" s="201"/>
      <c r="N16" s="201"/>
      <c r="O16" s="336"/>
    </row>
    <row r="17" spans="1:15" s="22" customFormat="1" x14ac:dyDescent="0.25">
      <c r="A17" s="197">
        <v>44589</v>
      </c>
      <c r="B17" s="180" t="s">
        <v>199</v>
      </c>
      <c r="C17" s="391" t="s">
        <v>122</v>
      </c>
      <c r="D17" s="392"/>
      <c r="E17" s="489"/>
      <c r="F17" s="185">
        <v>410000</v>
      </c>
      <c r="G17" s="182">
        <f t="shared" si="0"/>
        <v>561209</v>
      </c>
      <c r="H17" s="303"/>
      <c r="I17" s="355" t="s">
        <v>18</v>
      </c>
      <c r="J17" s="479" t="s">
        <v>207</v>
      </c>
      <c r="K17" s="355" t="s">
        <v>67</v>
      </c>
      <c r="L17" s="355" t="s">
        <v>59</v>
      </c>
      <c r="M17" s="201"/>
      <c r="N17" s="201"/>
      <c r="O17" s="336"/>
    </row>
    <row r="18" spans="1:15" s="22" customFormat="1" x14ac:dyDescent="0.25">
      <c r="A18" s="197">
        <v>44589</v>
      </c>
      <c r="B18" s="180" t="s">
        <v>157</v>
      </c>
      <c r="C18" s="391" t="s">
        <v>49</v>
      </c>
      <c r="D18" s="392" t="s">
        <v>14</v>
      </c>
      <c r="E18" s="489">
        <v>20000</v>
      </c>
      <c r="F18" s="185"/>
      <c r="G18" s="182">
        <f t="shared" si="0"/>
        <v>541209</v>
      </c>
      <c r="H18" s="303" t="s">
        <v>42</v>
      </c>
      <c r="I18" s="355" t="s">
        <v>18</v>
      </c>
      <c r="J18" s="479" t="s">
        <v>201</v>
      </c>
      <c r="K18" s="355" t="s">
        <v>67</v>
      </c>
      <c r="L18" s="355" t="s">
        <v>59</v>
      </c>
      <c r="M18" s="201"/>
      <c r="N18" s="201"/>
      <c r="O18" s="336"/>
    </row>
    <row r="19" spans="1:15" s="22" customFormat="1" x14ac:dyDescent="0.25">
      <c r="A19" s="197">
        <v>44589</v>
      </c>
      <c r="B19" s="180" t="s">
        <v>157</v>
      </c>
      <c r="C19" s="391" t="s">
        <v>49</v>
      </c>
      <c r="D19" s="392" t="s">
        <v>14</v>
      </c>
      <c r="E19" s="489">
        <v>30000</v>
      </c>
      <c r="F19" s="185"/>
      <c r="G19" s="182">
        <f t="shared" si="0"/>
        <v>511209</v>
      </c>
      <c r="H19" s="303" t="s">
        <v>68</v>
      </c>
      <c r="I19" s="355" t="s">
        <v>18</v>
      </c>
      <c r="J19" s="479" t="s">
        <v>202</v>
      </c>
      <c r="K19" s="355" t="s">
        <v>67</v>
      </c>
      <c r="L19" s="355" t="s">
        <v>59</v>
      </c>
      <c r="M19" s="201"/>
      <c r="N19" s="201"/>
      <c r="O19" s="336"/>
    </row>
    <row r="20" spans="1:15" s="22" customFormat="1" x14ac:dyDescent="0.25">
      <c r="A20" s="197">
        <v>44589</v>
      </c>
      <c r="B20" s="180" t="s">
        <v>203</v>
      </c>
      <c r="C20" s="391" t="s">
        <v>123</v>
      </c>
      <c r="D20" s="392" t="s">
        <v>85</v>
      </c>
      <c r="E20" s="489">
        <v>300000</v>
      </c>
      <c r="F20" s="185"/>
      <c r="G20" s="182">
        <f t="shared" si="0"/>
        <v>211209</v>
      </c>
      <c r="H20" s="303" t="s">
        <v>42</v>
      </c>
      <c r="I20" s="355" t="s">
        <v>18</v>
      </c>
      <c r="J20" s="479" t="s">
        <v>204</v>
      </c>
      <c r="K20" s="355" t="s">
        <v>67</v>
      </c>
      <c r="L20" s="355" t="s">
        <v>59</v>
      </c>
      <c r="M20" s="201"/>
      <c r="N20" s="201"/>
      <c r="O20" s="336"/>
    </row>
    <row r="21" spans="1:15" s="22" customFormat="1" ht="15.75" thickBot="1" x14ac:dyDescent="0.3">
      <c r="A21" s="197">
        <v>44589</v>
      </c>
      <c r="B21" s="180" t="s">
        <v>157</v>
      </c>
      <c r="C21" s="391" t="s">
        <v>49</v>
      </c>
      <c r="D21" s="392" t="s">
        <v>14</v>
      </c>
      <c r="E21" s="489">
        <v>10000</v>
      </c>
      <c r="F21" s="185"/>
      <c r="G21" s="182">
        <f t="shared" si="0"/>
        <v>201209</v>
      </c>
      <c r="H21" s="303" t="s">
        <v>42</v>
      </c>
      <c r="I21" s="355" t="s">
        <v>18</v>
      </c>
      <c r="J21" s="479" t="s">
        <v>205</v>
      </c>
      <c r="K21" s="355" t="s">
        <v>67</v>
      </c>
      <c r="L21" s="355" t="s">
        <v>59</v>
      </c>
      <c r="M21" s="201"/>
      <c r="N21" s="201"/>
      <c r="O21" s="336"/>
    </row>
    <row r="22" spans="1:15" ht="15.75" thickBot="1" x14ac:dyDescent="0.3">
      <c r="A22" s="46"/>
      <c r="B22" s="40"/>
      <c r="C22" s="40"/>
      <c r="D22" s="538"/>
      <c r="E22" s="540">
        <f>SUM(E3:E21)</f>
        <v>1439000</v>
      </c>
      <c r="F22" s="541">
        <f>SUM(F3:F21)+G3</f>
        <v>1640209</v>
      </c>
      <c r="G22" s="542">
        <f>F22-E22</f>
        <v>201209</v>
      </c>
      <c r="H22" s="539"/>
      <c r="I22" s="40"/>
      <c r="J22" s="40"/>
      <c r="K22" s="355" t="s">
        <v>67</v>
      </c>
      <c r="L22" s="355" t="s">
        <v>59</v>
      </c>
      <c r="M22" s="40"/>
      <c r="N22" s="40"/>
    </row>
    <row r="23" spans="1:15" x14ac:dyDescent="0.25">
      <c r="A23" s="46"/>
    </row>
  </sheetData>
  <autoFilter ref="A2:N22"/>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ColWidth="10.85546875" defaultRowHeight="15" x14ac:dyDescent="0.25"/>
  <cols>
    <col min="1" max="1" width="12.28515625" style="42" customWidth="1"/>
    <col min="2" max="2" width="25.7109375" style="42" customWidth="1"/>
    <col min="3" max="3" width="19.42578125" style="42" customWidth="1"/>
    <col min="4" max="4" width="15.7109375" style="42" bestFit="1" customWidth="1"/>
    <col min="5" max="5" width="13.7109375" style="79" customWidth="1"/>
    <col min="6" max="6" width="12.28515625" style="79" customWidth="1"/>
    <col min="7" max="7" width="14.42578125" style="79" bestFit="1" customWidth="1"/>
    <col min="8" max="8" width="14.42578125" style="42" bestFit="1" customWidth="1"/>
    <col min="9" max="9" width="21.140625" style="42" customWidth="1"/>
    <col min="10" max="10" width="26.140625" style="42" customWidth="1"/>
    <col min="11" max="12" width="10.85546875" style="42"/>
    <col min="13" max="13" width="14.85546875" style="42" customWidth="1"/>
    <col min="14" max="14" width="28" style="42" customWidth="1"/>
    <col min="15" max="16384" width="10.85546875" style="42"/>
  </cols>
  <sheetData>
    <row r="1" spans="1:19" s="2" customFormat="1" ht="36" customHeight="1" x14ac:dyDescent="0.25">
      <c r="A1" s="604" t="s">
        <v>43</v>
      </c>
      <c r="B1" s="605"/>
      <c r="C1" s="605"/>
      <c r="D1" s="605"/>
      <c r="E1" s="605"/>
      <c r="F1" s="605"/>
      <c r="G1" s="605"/>
      <c r="H1" s="605"/>
      <c r="I1" s="605"/>
      <c r="J1" s="605"/>
      <c r="K1" s="605"/>
      <c r="L1" s="605"/>
      <c r="M1" s="605"/>
      <c r="N1" s="605"/>
    </row>
    <row r="2" spans="1:19" s="2" customFormat="1" ht="18.75" x14ac:dyDescent="0.25">
      <c r="A2" s="606" t="s">
        <v>213</v>
      </c>
      <c r="B2" s="606"/>
      <c r="C2" s="606"/>
      <c r="D2" s="606"/>
      <c r="E2" s="606"/>
      <c r="F2" s="606"/>
      <c r="G2" s="606"/>
      <c r="H2" s="606"/>
      <c r="I2" s="606"/>
      <c r="J2" s="606"/>
      <c r="K2" s="606"/>
      <c r="L2" s="606"/>
      <c r="M2" s="606"/>
      <c r="N2" s="606"/>
    </row>
    <row r="3" spans="1:19" s="2" customFormat="1" ht="45" x14ac:dyDescent="0.25">
      <c r="A3" s="43" t="s">
        <v>0</v>
      </c>
      <c r="B3" s="35" t="s">
        <v>5</v>
      </c>
      <c r="C3" s="35" t="s">
        <v>10</v>
      </c>
      <c r="D3" s="36" t="s">
        <v>8</v>
      </c>
      <c r="E3" s="36" t="s">
        <v>63</v>
      </c>
      <c r="F3" s="36" t="s">
        <v>34</v>
      </c>
      <c r="G3" s="37" t="s">
        <v>41</v>
      </c>
      <c r="H3" s="37" t="s">
        <v>2</v>
      </c>
      <c r="I3" s="37" t="s">
        <v>3</v>
      </c>
      <c r="J3" s="35" t="s">
        <v>9</v>
      </c>
      <c r="K3" s="35" t="s">
        <v>1</v>
      </c>
      <c r="L3" s="35" t="s">
        <v>4</v>
      </c>
      <c r="M3" s="38" t="s">
        <v>12</v>
      </c>
      <c r="N3" s="39" t="s">
        <v>11</v>
      </c>
    </row>
    <row r="4" spans="1:19" s="22" customFormat="1" x14ac:dyDescent="0.25">
      <c r="A4" s="355">
        <v>44562</v>
      </c>
      <c r="B4" s="170" t="s">
        <v>141</v>
      </c>
      <c r="C4" s="350"/>
      <c r="D4" s="350"/>
      <c r="E4" s="393"/>
      <c r="F4" s="475">
        <v>5</v>
      </c>
      <c r="G4" s="476">
        <v>5</v>
      </c>
      <c r="H4" s="34"/>
      <c r="I4" s="46"/>
      <c r="J4" s="44"/>
      <c r="K4" s="46"/>
      <c r="L4" s="46"/>
      <c r="M4" s="46"/>
      <c r="N4" s="46"/>
    </row>
    <row r="5" spans="1:19" s="22" customFormat="1" ht="15.75" thickBot="1" x14ac:dyDescent="0.3">
      <c r="A5" s="355"/>
      <c r="B5" s="214"/>
      <c r="C5" s="472"/>
      <c r="D5" s="214"/>
      <c r="E5" s="473"/>
      <c r="F5" s="477"/>
      <c r="G5" s="477"/>
      <c r="H5" s="474"/>
      <c r="I5" s="201"/>
      <c r="J5" s="44"/>
      <c r="K5" s="201"/>
      <c r="L5" s="201"/>
      <c r="M5" s="201"/>
      <c r="N5" s="201"/>
    </row>
    <row r="6" spans="1:19" s="68" customFormat="1" ht="15.75" thickBot="1" x14ac:dyDescent="0.3">
      <c r="A6" s="103"/>
      <c r="B6" s="102"/>
      <c r="C6" s="166"/>
      <c r="D6" s="168"/>
      <c r="E6" s="482">
        <f>SUM(E4:E5)</f>
        <v>0</v>
      </c>
      <c r="F6" s="482">
        <f>SUM(F4:F5)</f>
        <v>5</v>
      </c>
      <c r="G6" s="478">
        <f>F6-E6</f>
        <v>5</v>
      </c>
      <c r="H6" s="167"/>
      <c r="I6" s="102"/>
      <c r="J6" s="102"/>
      <c r="K6" s="54"/>
      <c r="L6" s="54"/>
      <c r="M6" s="54"/>
      <c r="N6" s="54"/>
      <c r="O6" s="104"/>
      <c r="P6" s="104"/>
      <c r="Q6" s="104"/>
      <c r="R6" s="104"/>
      <c r="S6" s="104"/>
    </row>
    <row r="7" spans="1:19" s="26" customFormat="1" x14ac:dyDescent="0.25">
      <c r="A7"/>
      <c r="B7"/>
      <c r="C7" s="140"/>
      <c r="D7" s="144"/>
      <c r="E7" s="147"/>
      <c r="F7" s="148"/>
      <c r="G7" s="147"/>
      <c r="H7" s="149"/>
      <c r="I7" s="150"/>
      <c r="J7" s="151"/>
      <c r="K7" s="145"/>
      <c r="L7" s="145"/>
      <c r="M7" s="146"/>
      <c r="N7" s="142"/>
      <c r="O7" s="146"/>
      <c r="P7" s="55"/>
      <c r="Q7" s="55"/>
      <c r="R7" s="55"/>
      <c r="S7" s="55"/>
    </row>
    <row r="8" spans="1:19" s="26" customFormat="1" x14ac:dyDescent="0.25">
      <c r="A8"/>
      <c r="B8"/>
      <c r="C8" s="140"/>
      <c r="D8" s="144"/>
      <c r="E8" s="147"/>
      <c r="F8" s="148"/>
      <c r="G8" s="147"/>
      <c r="H8" s="149"/>
      <c r="I8" s="150"/>
      <c r="J8" s="151"/>
      <c r="K8" s="145"/>
      <c r="L8" s="145"/>
      <c r="M8" s="146"/>
      <c r="N8" s="142"/>
      <c r="O8" s="146"/>
      <c r="P8" s="55"/>
      <c r="Q8" s="55"/>
      <c r="R8" s="55"/>
      <c r="S8" s="55"/>
    </row>
    <row r="9" spans="1:19" s="26" customFormat="1" x14ac:dyDescent="0.25">
      <c r="A9"/>
      <c r="B9"/>
      <c r="C9" s="140"/>
      <c r="D9" s="144"/>
      <c r="E9" s="147"/>
      <c r="F9" s="148"/>
      <c r="G9" s="147"/>
      <c r="H9" s="149"/>
      <c r="I9" s="150"/>
      <c r="J9" s="151"/>
      <c r="K9" s="145"/>
      <c r="L9" s="145"/>
      <c r="M9" s="146"/>
      <c r="N9" s="142"/>
      <c r="O9" s="146"/>
      <c r="P9" s="55"/>
      <c r="Q9" s="55"/>
      <c r="R9" s="55"/>
      <c r="S9" s="55"/>
    </row>
    <row r="10" spans="1:19" s="26" customFormat="1" x14ac:dyDescent="0.25">
      <c r="A10"/>
      <c r="B10"/>
      <c r="C10" s="140"/>
      <c r="D10" s="144"/>
      <c r="E10" s="147"/>
      <c r="F10" s="148"/>
      <c r="G10" s="147"/>
      <c r="H10" s="149"/>
      <c r="I10" s="150"/>
      <c r="J10" s="151"/>
      <c r="K10" s="145"/>
      <c r="L10" s="145"/>
      <c r="M10" s="146"/>
      <c r="N10" s="152"/>
      <c r="O10" s="146"/>
      <c r="P10" s="55"/>
      <c r="Q10" s="55"/>
      <c r="R10" s="55"/>
      <c r="S10" s="55"/>
    </row>
    <row r="11" spans="1:19" s="90" customFormat="1" x14ac:dyDescent="0.25">
      <c r="A11"/>
      <c r="B11"/>
      <c r="C11" s="140"/>
      <c r="D11" s="153"/>
      <c r="E11" s="147"/>
      <c r="F11" s="147"/>
      <c r="G11" s="147"/>
      <c r="H11" s="149"/>
      <c r="I11" s="153"/>
      <c r="J11" s="154"/>
      <c r="K11" s="141"/>
      <c r="L11" s="141"/>
      <c r="M11" s="141"/>
      <c r="N11" s="142"/>
      <c r="O11" s="143"/>
      <c r="P11" s="71"/>
      <c r="Q11" s="71"/>
      <c r="R11" s="71"/>
      <c r="S11" s="71"/>
    </row>
    <row r="12" spans="1:19" s="26" customFormat="1" x14ac:dyDescent="0.25">
      <c r="A12"/>
      <c r="B12"/>
      <c r="C12" s="140"/>
      <c r="D12" s="144"/>
      <c r="E12" s="147"/>
      <c r="F12" s="148"/>
      <c r="G12" s="144"/>
      <c r="H12" s="149"/>
      <c r="I12" s="150"/>
      <c r="J12" s="151"/>
      <c r="K12" s="145"/>
      <c r="L12" s="145"/>
      <c r="M12" s="146"/>
      <c r="N12" s="152"/>
      <c r="O12" s="146"/>
      <c r="P12" s="55"/>
      <c r="Q12" s="55"/>
      <c r="R12" s="55"/>
      <c r="S12" s="55"/>
    </row>
    <row r="13" spans="1:19" s="26" customFormat="1" x14ac:dyDescent="0.25">
      <c r="A13"/>
      <c r="B13"/>
      <c r="C13" s="140"/>
      <c r="D13" s="144"/>
      <c r="E13" s="147"/>
      <c r="F13" s="148"/>
      <c r="G13" s="144"/>
      <c r="H13" s="149"/>
      <c r="I13" s="150"/>
      <c r="J13" s="151"/>
      <c r="K13" s="145"/>
      <c r="L13" s="145"/>
      <c r="M13" s="146"/>
      <c r="N13" s="152"/>
      <c r="O13" s="146"/>
      <c r="P13" s="55"/>
      <c r="Q13" s="55"/>
      <c r="R13" s="55"/>
      <c r="S13" s="55"/>
    </row>
    <row r="14" spans="1:19" s="26" customFormat="1" x14ac:dyDescent="0.25">
      <c r="A14"/>
      <c r="B14"/>
      <c r="C14" s="140"/>
      <c r="D14" s="144"/>
      <c r="E14" s="147"/>
      <c r="F14" s="148"/>
      <c r="G14" s="144"/>
      <c r="H14" s="149"/>
      <c r="I14" s="150"/>
      <c r="J14" s="151"/>
      <c r="K14" s="145"/>
      <c r="L14" s="145"/>
      <c r="M14" s="146"/>
      <c r="N14" s="152"/>
      <c r="O14" s="146"/>
      <c r="P14" s="55"/>
      <c r="Q14" s="55"/>
      <c r="R14" s="55"/>
      <c r="S14" s="55"/>
    </row>
    <row r="15" spans="1:19" s="26" customFormat="1" x14ac:dyDescent="0.25">
      <c r="A15"/>
      <c r="B15"/>
      <c r="C15" s="140"/>
      <c r="D15" s="144"/>
      <c r="E15" s="147"/>
      <c r="F15" s="148"/>
      <c r="G15" s="144"/>
      <c r="H15" s="149"/>
      <c r="I15" s="150"/>
      <c r="J15" s="151"/>
      <c r="K15" s="145"/>
      <c r="L15" s="145"/>
      <c r="M15" s="146"/>
      <c r="N15" s="152"/>
      <c r="O15" s="146"/>
      <c r="P15" s="55"/>
      <c r="Q15" s="55"/>
      <c r="R15" s="55"/>
      <c r="S15" s="55"/>
    </row>
    <row r="16" spans="1:19" s="26" customFormat="1" x14ac:dyDescent="0.25">
      <c r="A16"/>
      <c r="B16"/>
      <c r="C16" s="140"/>
      <c r="D16" s="144"/>
      <c r="E16" s="147"/>
      <c r="F16" s="148"/>
      <c r="G16" s="144"/>
      <c r="H16" s="149"/>
      <c r="I16" s="150"/>
      <c r="J16" s="151"/>
      <c r="K16" s="145"/>
      <c r="L16" s="145"/>
      <c r="M16" s="146"/>
      <c r="N16" s="152"/>
      <c r="O16" s="146"/>
      <c r="P16" s="55"/>
      <c r="Q16" s="55"/>
      <c r="R16" s="55"/>
      <c r="S16" s="55"/>
    </row>
    <row r="17" spans="1:19" s="26" customFormat="1" x14ac:dyDescent="0.25">
      <c r="A17" s="120"/>
      <c r="B17" s="131"/>
      <c r="C17" s="150"/>
      <c r="D17" s="144"/>
      <c r="E17" s="147"/>
      <c r="F17" s="148"/>
      <c r="G17" s="144"/>
      <c r="H17" s="149"/>
      <c r="I17" s="150"/>
      <c r="J17" s="151"/>
      <c r="K17" s="145"/>
      <c r="L17" s="145"/>
      <c r="M17" s="146"/>
      <c r="N17" s="152"/>
      <c r="O17" s="146"/>
      <c r="P17" s="55"/>
      <c r="Q17" s="55"/>
      <c r="R17" s="55"/>
      <c r="S17" s="55"/>
    </row>
    <row r="18" spans="1:19" s="26" customFormat="1" x14ac:dyDescent="0.25">
      <c r="A18" s="120"/>
      <c r="B18" s="131"/>
      <c r="C18" s="150"/>
      <c r="D18" s="144"/>
      <c r="E18" s="147"/>
      <c r="F18" s="148"/>
      <c r="G18" s="144"/>
      <c r="H18" s="149"/>
      <c r="I18" s="150"/>
      <c r="J18" s="151"/>
      <c r="K18" s="145"/>
      <c r="L18" s="145"/>
      <c r="M18" s="146"/>
      <c r="N18" s="152"/>
      <c r="O18" s="146"/>
      <c r="P18" s="55"/>
      <c r="Q18" s="55"/>
      <c r="R18" s="55"/>
      <c r="S18" s="55"/>
    </row>
    <row r="19" spans="1:19" s="26" customFormat="1" x14ac:dyDescent="0.25">
      <c r="A19" s="120"/>
      <c r="B19" s="131"/>
      <c r="C19" s="150"/>
      <c r="D19" s="144"/>
      <c r="E19" s="147"/>
      <c r="F19" s="148"/>
      <c r="G19" s="144"/>
      <c r="H19" s="149"/>
      <c r="I19" s="150"/>
      <c r="J19" s="151"/>
      <c r="K19" s="145"/>
      <c r="L19" s="145"/>
      <c r="M19" s="146"/>
      <c r="N19" s="152"/>
      <c r="O19" s="146"/>
      <c r="P19" s="55"/>
      <c r="Q19" s="55"/>
      <c r="R19" s="55"/>
      <c r="S19" s="55"/>
    </row>
    <row r="20" spans="1:19" s="26" customFormat="1" x14ac:dyDescent="0.25">
      <c r="A20" s="120"/>
      <c r="B20" s="131"/>
      <c r="C20" s="150"/>
      <c r="D20" s="144"/>
      <c r="E20" s="147"/>
      <c r="F20" s="148"/>
      <c r="G20" s="144"/>
      <c r="H20" s="149"/>
      <c r="I20" s="150"/>
      <c r="J20" s="151"/>
      <c r="K20" s="145"/>
      <c r="L20" s="145"/>
      <c r="M20" s="146"/>
      <c r="N20" s="152"/>
      <c r="O20" s="146"/>
      <c r="P20" s="55"/>
      <c r="Q20" s="55"/>
      <c r="R20" s="55"/>
      <c r="S20" s="55"/>
    </row>
    <row r="21" spans="1:19" s="26" customFormat="1" x14ac:dyDescent="0.25">
      <c r="A21" s="120"/>
      <c r="B21" s="131"/>
      <c r="C21" s="150"/>
      <c r="D21" s="144"/>
      <c r="E21" s="147"/>
      <c r="F21" s="148"/>
      <c r="G21" s="144"/>
      <c r="H21" s="149"/>
      <c r="I21" s="150"/>
      <c r="J21" s="151"/>
      <c r="K21" s="145"/>
      <c r="L21" s="145"/>
      <c r="M21" s="146"/>
      <c r="N21" s="152"/>
      <c r="O21" s="146"/>
      <c r="P21" s="55"/>
      <c r="Q21" s="55"/>
      <c r="R21" s="55"/>
      <c r="S21" s="55"/>
    </row>
    <row r="22" spans="1:19" s="26" customFormat="1" x14ac:dyDescent="0.25">
      <c r="A22" s="120"/>
      <c r="B22" s="131"/>
      <c r="C22" s="150"/>
      <c r="D22" s="144"/>
      <c r="E22" s="147"/>
      <c r="F22" s="148"/>
      <c r="G22" s="144"/>
      <c r="H22" s="149"/>
      <c r="I22" s="150"/>
      <c r="J22" s="151"/>
      <c r="K22" s="145"/>
      <c r="L22" s="145"/>
      <c r="M22" s="146"/>
      <c r="N22" s="152"/>
      <c r="O22" s="146"/>
      <c r="P22" s="55"/>
      <c r="Q22" s="55"/>
      <c r="R22" s="55"/>
      <c r="S22" s="55"/>
    </row>
    <row r="23" spans="1:19" s="26" customFormat="1" x14ac:dyDescent="0.25">
      <c r="A23" s="119"/>
      <c r="B23" s="132"/>
      <c r="C23" s="155"/>
      <c r="D23" s="156"/>
      <c r="E23" s="157"/>
      <c r="F23" s="157"/>
      <c r="G23" s="157"/>
      <c r="H23" s="149"/>
      <c r="I23" s="150"/>
      <c r="J23" s="147"/>
      <c r="K23" s="145"/>
      <c r="L23" s="145"/>
      <c r="M23" s="141"/>
      <c r="N23" s="142"/>
      <c r="O23" s="146"/>
      <c r="P23" s="55"/>
      <c r="Q23" s="55"/>
      <c r="R23" s="55"/>
      <c r="S23" s="55"/>
    </row>
    <row r="24" spans="1:19" s="88" customFormat="1" x14ac:dyDescent="0.25">
      <c r="A24" s="119"/>
      <c r="B24" s="132"/>
      <c r="C24" s="155"/>
      <c r="D24" s="156"/>
      <c r="E24" s="157"/>
      <c r="F24" s="157"/>
      <c r="G24" s="157"/>
      <c r="H24" s="149"/>
      <c r="I24" s="153"/>
      <c r="J24" s="154"/>
      <c r="K24" s="141"/>
      <c r="L24" s="141"/>
      <c r="M24" s="141"/>
      <c r="N24" s="142"/>
      <c r="O24" s="143"/>
      <c r="P24" s="71"/>
      <c r="Q24" s="71"/>
      <c r="R24" s="71"/>
      <c r="S24" s="71"/>
    </row>
    <row r="25" spans="1:19" s="26" customFormat="1" x14ac:dyDescent="0.25">
      <c r="A25" s="120"/>
      <c r="B25" s="131"/>
      <c r="C25" s="150"/>
      <c r="D25" s="144"/>
      <c r="E25" s="147"/>
      <c r="F25" s="148"/>
      <c r="G25" s="147"/>
      <c r="H25" s="149"/>
      <c r="I25" s="150"/>
      <c r="J25" s="151"/>
      <c r="K25" s="145"/>
      <c r="L25" s="145"/>
      <c r="M25" s="146"/>
      <c r="N25" s="152"/>
      <c r="O25" s="146"/>
      <c r="P25" s="55"/>
      <c r="Q25" s="55"/>
      <c r="R25" s="55"/>
      <c r="S25" s="55"/>
    </row>
    <row r="26" spans="1:19" s="26" customFormat="1" x14ac:dyDescent="0.25">
      <c r="A26" s="120"/>
      <c r="B26" s="131"/>
      <c r="C26" s="150"/>
      <c r="D26" s="144"/>
      <c r="E26" s="147"/>
      <c r="F26" s="148"/>
      <c r="G26" s="147"/>
      <c r="H26" s="149"/>
      <c r="I26" s="150"/>
      <c r="J26" s="151"/>
      <c r="K26" s="145"/>
      <c r="L26" s="145"/>
      <c r="M26" s="146"/>
      <c r="N26" s="152"/>
      <c r="O26" s="146"/>
      <c r="P26" s="55"/>
      <c r="Q26" s="55"/>
      <c r="R26" s="55"/>
      <c r="S26" s="55"/>
    </row>
    <row r="27" spans="1:19" s="26" customFormat="1" x14ac:dyDescent="0.25">
      <c r="A27" s="120"/>
      <c r="B27" s="131"/>
      <c r="C27" s="150"/>
      <c r="D27" s="144"/>
      <c r="E27" s="147"/>
      <c r="F27" s="148"/>
      <c r="G27" s="147"/>
      <c r="H27" s="149"/>
      <c r="I27" s="150"/>
      <c r="J27" s="151"/>
      <c r="K27" s="145"/>
      <c r="L27" s="145"/>
      <c r="M27" s="146"/>
      <c r="N27" s="152"/>
      <c r="O27" s="146"/>
      <c r="P27" s="55"/>
      <c r="Q27" s="55"/>
      <c r="R27" s="55"/>
      <c r="S27" s="55"/>
    </row>
    <row r="28" spans="1:19" s="26" customFormat="1" x14ac:dyDescent="0.25">
      <c r="A28" s="120"/>
      <c r="B28" s="131"/>
      <c r="C28" s="150"/>
      <c r="D28" s="144"/>
      <c r="E28" s="147"/>
      <c r="F28" s="148"/>
      <c r="G28" s="147"/>
      <c r="H28" s="149"/>
      <c r="I28" s="150"/>
      <c r="J28" s="151"/>
      <c r="K28" s="145"/>
      <c r="L28" s="145"/>
      <c r="M28" s="146"/>
      <c r="N28" s="152"/>
      <c r="O28" s="146"/>
      <c r="P28" s="55"/>
      <c r="Q28" s="55"/>
      <c r="R28" s="55"/>
      <c r="S28" s="55"/>
    </row>
    <row r="29" spans="1:19" s="26" customFormat="1" x14ac:dyDescent="0.25">
      <c r="A29" s="120"/>
      <c r="B29" s="131"/>
      <c r="C29" s="150"/>
      <c r="D29" s="144"/>
      <c r="E29" s="147"/>
      <c r="F29" s="148"/>
      <c r="G29" s="147"/>
      <c r="H29" s="149"/>
      <c r="I29" s="150"/>
      <c r="J29" s="151"/>
      <c r="K29" s="145"/>
      <c r="L29" s="145"/>
      <c r="M29" s="146"/>
      <c r="N29" s="152"/>
      <c r="O29" s="146"/>
      <c r="P29" s="55"/>
      <c r="Q29" s="55"/>
      <c r="R29" s="55"/>
      <c r="S29" s="55"/>
    </row>
    <row r="30" spans="1:19" s="26" customFormat="1" x14ac:dyDescent="0.25">
      <c r="A30" s="120"/>
      <c r="B30" s="131"/>
      <c r="C30" s="150"/>
      <c r="D30" s="144"/>
      <c r="E30" s="147"/>
      <c r="F30" s="148"/>
      <c r="G30" s="147"/>
      <c r="H30" s="149"/>
      <c r="I30" s="150"/>
      <c r="J30" s="151"/>
      <c r="K30" s="145"/>
      <c r="L30" s="145"/>
      <c r="M30" s="146"/>
      <c r="N30" s="152"/>
      <c r="O30" s="146"/>
      <c r="P30" s="55"/>
      <c r="Q30" s="55"/>
      <c r="R30" s="55"/>
      <c r="S30" s="55"/>
    </row>
    <row r="31" spans="1:19" s="26" customFormat="1" x14ac:dyDescent="0.25">
      <c r="A31" s="120"/>
      <c r="B31" s="131"/>
      <c r="C31" s="150"/>
      <c r="D31" s="144"/>
      <c r="E31" s="147"/>
      <c r="F31" s="148"/>
      <c r="G31" s="147"/>
      <c r="H31" s="149"/>
      <c r="I31" s="150"/>
      <c r="J31" s="151"/>
      <c r="K31" s="145"/>
      <c r="L31" s="145"/>
      <c r="M31" s="146"/>
      <c r="N31" s="152"/>
      <c r="O31" s="146"/>
      <c r="P31" s="55"/>
      <c r="Q31" s="55"/>
      <c r="R31" s="55"/>
      <c r="S31" s="55"/>
    </row>
    <row r="32" spans="1:19" s="26" customFormat="1" x14ac:dyDescent="0.25">
      <c r="A32" s="120"/>
      <c r="B32" s="131"/>
      <c r="C32" s="150"/>
      <c r="D32" s="144"/>
      <c r="E32" s="147"/>
      <c r="F32" s="148"/>
      <c r="G32" s="147"/>
      <c r="H32" s="149"/>
      <c r="I32" s="150"/>
      <c r="J32" s="151"/>
      <c r="K32" s="145"/>
      <c r="L32" s="145"/>
      <c r="M32" s="146"/>
      <c r="N32" s="152"/>
      <c r="O32" s="146"/>
      <c r="P32" s="55"/>
      <c r="Q32" s="55"/>
      <c r="R32" s="55"/>
      <c r="S32" s="55"/>
    </row>
    <row r="33" spans="1:19" s="26" customFormat="1" x14ac:dyDescent="0.25">
      <c r="A33" s="119"/>
      <c r="B33" s="132"/>
      <c r="C33" s="155"/>
      <c r="D33" s="156"/>
      <c r="E33" s="157"/>
      <c r="F33" s="157"/>
      <c r="G33" s="157"/>
      <c r="H33" s="149"/>
      <c r="I33" s="150"/>
      <c r="J33" s="147"/>
      <c r="K33" s="145"/>
      <c r="L33" s="145"/>
      <c r="M33" s="141"/>
      <c r="N33" s="142"/>
      <c r="O33" s="146"/>
      <c r="P33" s="55"/>
      <c r="Q33" s="55"/>
      <c r="R33" s="55"/>
      <c r="S33" s="55"/>
    </row>
    <row r="34" spans="1:19" s="88" customFormat="1" x14ac:dyDescent="0.25">
      <c r="A34" s="119"/>
      <c r="B34" s="132"/>
      <c r="C34" s="155"/>
      <c r="D34" s="156"/>
      <c r="E34" s="157"/>
      <c r="F34" s="157"/>
      <c r="G34" s="157"/>
      <c r="H34" s="149"/>
      <c r="I34" s="153"/>
      <c r="J34" s="154"/>
      <c r="K34" s="141"/>
      <c r="L34" s="141"/>
      <c r="M34" s="141"/>
      <c r="N34" s="142"/>
      <c r="O34" s="143"/>
      <c r="P34" s="71"/>
      <c r="Q34" s="71"/>
      <c r="R34" s="71"/>
      <c r="S34" s="71"/>
    </row>
    <row r="35" spans="1:19" s="26" customFormat="1" x14ac:dyDescent="0.25">
      <c r="A35" s="120"/>
      <c r="B35" s="131"/>
      <c r="C35" s="150"/>
      <c r="D35" s="144"/>
      <c r="E35" s="147"/>
      <c r="F35" s="148"/>
      <c r="G35" s="147"/>
      <c r="H35" s="149"/>
      <c r="I35" s="150"/>
      <c r="J35" s="151"/>
      <c r="K35" s="145"/>
      <c r="L35" s="145"/>
      <c r="M35" s="146"/>
      <c r="N35" s="152"/>
      <c r="O35" s="146"/>
      <c r="P35" s="55"/>
      <c r="Q35" s="55"/>
      <c r="R35" s="55"/>
      <c r="S35" s="55"/>
    </row>
    <row r="36" spans="1:19" s="26" customFormat="1" x14ac:dyDescent="0.25">
      <c r="A36" s="120"/>
      <c r="B36" s="131"/>
      <c r="C36" s="150"/>
      <c r="D36" s="144"/>
      <c r="E36" s="147"/>
      <c r="F36" s="148"/>
      <c r="G36" s="147"/>
      <c r="H36" s="149"/>
      <c r="I36" s="150"/>
      <c r="J36" s="151"/>
      <c r="K36" s="145"/>
      <c r="L36" s="145"/>
      <c r="M36" s="146"/>
      <c r="N36" s="152"/>
      <c r="O36" s="146"/>
      <c r="P36" s="55"/>
      <c r="Q36" s="55"/>
      <c r="R36" s="55"/>
      <c r="S36" s="55"/>
    </row>
    <row r="37" spans="1:19" s="26" customFormat="1" x14ac:dyDescent="0.25">
      <c r="A37" s="120"/>
      <c r="B37" s="131"/>
      <c r="C37" s="150"/>
      <c r="D37" s="144"/>
      <c r="E37" s="147"/>
      <c r="F37" s="148"/>
      <c r="G37" s="147"/>
      <c r="H37" s="149"/>
      <c r="I37" s="150"/>
      <c r="J37" s="151"/>
      <c r="K37" s="145"/>
      <c r="L37" s="145"/>
      <c r="M37" s="146"/>
      <c r="N37" s="152"/>
      <c r="O37" s="146"/>
      <c r="P37" s="55"/>
      <c r="Q37" s="55"/>
      <c r="R37" s="55"/>
      <c r="S37" s="55"/>
    </row>
    <row r="38" spans="1:19" s="26" customFormat="1" x14ac:dyDescent="0.25">
      <c r="A38" s="120"/>
      <c r="B38" s="131"/>
      <c r="C38" s="150"/>
      <c r="D38" s="144"/>
      <c r="E38" s="147"/>
      <c r="F38" s="148"/>
      <c r="G38" s="147"/>
      <c r="H38" s="149"/>
      <c r="I38" s="150"/>
      <c r="J38" s="151"/>
      <c r="K38" s="145"/>
      <c r="L38" s="145"/>
      <c r="M38" s="146"/>
      <c r="N38" s="152"/>
      <c r="O38" s="146"/>
      <c r="P38" s="55"/>
      <c r="Q38" s="55"/>
      <c r="R38" s="55"/>
      <c r="S38" s="55"/>
    </row>
    <row r="39" spans="1:19" s="26" customFormat="1" x14ac:dyDescent="0.25">
      <c r="A39" s="120"/>
      <c r="B39" s="131"/>
      <c r="C39" s="150"/>
      <c r="D39" s="144"/>
      <c r="E39" s="147"/>
      <c r="F39" s="148"/>
      <c r="G39" s="147"/>
      <c r="H39" s="149"/>
      <c r="I39" s="150"/>
      <c r="J39" s="151"/>
      <c r="K39" s="145"/>
      <c r="L39" s="145"/>
      <c r="M39" s="146"/>
      <c r="N39" s="152"/>
      <c r="O39" s="146"/>
      <c r="P39" s="55"/>
      <c r="Q39" s="55"/>
      <c r="R39" s="55"/>
      <c r="S39" s="55"/>
    </row>
    <row r="40" spans="1:19" s="26" customFormat="1" x14ac:dyDescent="0.25">
      <c r="A40" s="120"/>
      <c r="B40" s="131"/>
      <c r="C40" s="150"/>
      <c r="D40" s="144"/>
      <c r="E40" s="147"/>
      <c r="F40" s="148"/>
      <c r="G40" s="147"/>
      <c r="H40" s="149"/>
      <c r="I40" s="150"/>
      <c r="J40" s="151"/>
      <c r="K40" s="145"/>
      <c r="L40" s="145"/>
      <c r="M40" s="146"/>
      <c r="N40" s="152"/>
      <c r="O40" s="146"/>
      <c r="P40" s="55"/>
      <c r="Q40" s="55"/>
      <c r="R40" s="55"/>
      <c r="S40" s="55"/>
    </row>
    <row r="41" spans="1:19" s="26" customFormat="1" x14ac:dyDescent="0.25">
      <c r="A41" s="120"/>
      <c r="B41" s="131"/>
      <c r="C41" s="150"/>
      <c r="D41" s="144"/>
      <c r="E41" s="147"/>
      <c r="F41" s="148"/>
      <c r="G41" s="147"/>
      <c r="H41" s="149"/>
      <c r="I41" s="150"/>
      <c r="J41" s="151"/>
      <c r="K41" s="145"/>
      <c r="L41" s="145"/>
      <c r="M41" s="146"/>
      <c r="N41" s="152"/>
      <c r="O41" s="146"/>
      <c r="P41" s="55"/>
      <c r="Q41" s="55"/>
      <c r="R41" s="55"/>
      <c r="S41" s="55"/>
    </row>
    <row r="42" spans="1:19" s="26" customFormat="1" x14ac:dyDescent="0.25">
      <c r="A42" s="120"/>
      <c r="B42" s="131"/>
      <c r="C42" s="150"/>
      <c r="D42" s="144"/>
      <c r="E42" s="147"/>
      <c r="F42" s="148"/>
      <c r="G42" s="147"/>
      <c r="H42" s="149"/>
      <c r="I42" s="150"/>
      <c r="J42" s="151"/>
      <c r="K42" s="145"/>
      <c r="L42" s="145"/>
      <c r="M42" s="146"/>
      <c r="N42" s="152"/>
      <c r="O42" s="146"/>
      <c r="P42" s="55"/>
      <c r="Q42" s="55"/>
      <c r="R42" s="55"/>
      <c r="S42" s="55"/>
    </row>
    <row r="43" spans="1:19" s="26" customFormat="1" x14ac:dyDescent="0.25">
      <c r="A43" s="120"/>
      <c r="B43" s="131"/>
      <c r="C43" s="150"/>
      <c r="D43" s="144"/>
      <c r="E43" s="147"/>
      <c r="F43" s="148"/>
      <c r="G43" s="147"/>
      <c r="H43" s="149"/>
      <c r="I43" s="150"/>
      <c r="J43" s="151"/>
      <c r="K43" s="145"/>
      <c r="L43" s="145"/>
      <c r="M43" s="146"/>
      <c r="N43" s="152"/>
      <c r="O43" s="146"/>
      <c r="P43" s="55"/>
      <c r="Q43" s="55"/>
      <c r="R43" s="55"/>
      <c r="S43" s="55"/>
    </row>
    <row r="44" spans="1:19" s="26" customFormat="1" x14ac:dyDescent="0.25">
      <c r="A44" s="120"/>
      <c r="B44" s="131"/>
      <c r="C44" s="150"/>
      <c r="D44" s="144"/>
      <c r="E44" s="147"/>
      <c r="F44" s="148"/>
      <c r="G44" s="147"/>
      <c r="H44" s="149"/>
      <c r="I44" s="150"/>
      <c r="J44" s="151"/>
      <c r="K44" s="145"/>
      <c r="L44" s="145"/>
      <c r="M44" s="146"/>
      <c r="N44" s="152"/>
      <c r="O44" s="146"/>
      <c r="P44" s="55"/>
      <c r="Q44" s="55"/>
      <c r="R44" s="55"/>
      <c r="S44" s="55"/>
    </row>
    <row r="45" spans="1:19" s="26" customFormat="1" x14ac:dyDescent="0.25">
      <c r="A45" s="120"/>
      <c r="B45" s="131"/>
      <c r="C45" s="150"/>
      <c r="D45" s="144"/>
      <c r="E45" s="147"/>
      <c r="F45" s="148"/>
      <c r="G45" s="147"/>
      <c r="H45" s="149"/>
      <c r="I45" s="150"/>
      <c r="J45" s="151"/>
      <c r="K45" s="145"/>
      <c r="L45" s="145"/>
      <c r="M45" s="146"/>
      <c r="N45" s="152"/>
      <c r="O45" s="146"/>
      <c r="P45" s="55"/>
      <c r="Q45" s="55"/>
      <c r="R45" s="55"/>
      <c r="S45" s="55"/>
    </row>
    <row r="46" spans="1:19" s="26" customFormat="1" x14ac:dyDescent="0.25">
      <c r="A46" s="119"/>
      <c r="B46" s="132"/>
      <c r="C46" s="155"/>
      <c r="D46" s="156"/>
      <c r="E46" s="157"/>
      <c r="F46" s="157"/>
      <c r="G46" s="157"/>
      <c r="H46" s="149"/>
      <c r="I46" s="150"/>
      <c r="J46" s="147"/>
      <c r="K46" s="145"/>
      <c r="L46" s="145"/>
      <c r="M46" s="141"/>
      <c r="N46" s="142"/>
      <c r="O46" s="146"/>
      <c r="P46" s="55"/>
      <c r="Q46" s="55"/>
      <c r="R46" s="55"/>
      <c r="S46" s="55"/>
    </row>
    <row r="47" spans="1:19" s="26" customFormat="1" x14ac:dyDescent="0.25">
      <c r="A47" s="119"/>
      <c r="B47" s="133"/>
      <c r="C47" s="155"/>
      <c r="D47" s="156"/>
      <c r="E47" s="157"/>
      <c r="F47" s="157"/>
      <c r="G47" s="157"/>
      <c r="H47" s="149"/>
      <c r="I47" s="153"/>
      <c r="J47" s="154"/>
      <c r="K47" s="141"/>
      <c r="L47" s="141"/>
      <c r="M47" s="141"/>
      <c r="N47" s="142"/>
      <c r="O47" s="143"/>
      <c r="P47" s="55"/>
      <c r="Q47" s="55"/>
      <c r="R47" s="55"/>
      <c r="S47" s="55"/>
    </row>
    <row r="48" spans="1:19" s="26" customFormat="1" ht="41.25" customHeight="1" x14ac:dyDescent="0.25">
      <c r="A48" s="120"/>
      <c r="B48" s="131"/>
      <c r="C48" s="150"/>
      <c r="D48" s="144"/>
      <c r="E48" s="147"/>
      <c r="F48" s="147"/>
      <c r="G48" s="144"/>
      <c r="H48" s="149"/>
      <c r="I48" s="150"/>
      <c r="J48" s="151"/>
      <c r="K48" s="145"/>
      <c r="L48" s="145"/>
      <c r="M48" s="146"/>
      <c r="N48" s="152"/>
      <c r="O48" s="146"/>
      <c r="P48" s="55"/>
      <c r="Q48" s="55"/>
      <c r="R48" s="55"/>
      <c r="S48" s="55"/>
    </row>
    <row r="49" spans="1:19" s="26" customFormat="1" x14ac:dyDescent="0.25">
      <c r="A49" s="120"/>
      <c r="B49" s="131"/>
      <c r="C49" s="150"/>
      <c r="D49" s="144"/>
      <c r="E49" s="147"/>
      <c r="F49" s="147"/>
      <c r="G49" s="144"/>
      <c r="H49" s="149"/>
      <c r="I49" s="150"/>
      <c r="J49" s="151"/>
      <c r="K49" s="145"/>
      <c r="L49" s="145"/>
      <c r="M49" s="146"/>
      <c r="N49" s="152"/>
      <c r="O49" s="146"/>
      <c r="P49" s="55"/>
      <c r="Q49" s="55"/>
      <c r="R49" s="55"/>
      <c r="S49" s="55"/>
    </row>
    <row r="50" spans="1:19" s="26" customFormat="1" x14ac:dyDescent="0.25">
      <c r="A50" s="120"/>
      <c r="B50" s="131"/>
      <c r="C50" s="150"/>
      <c r="D50" s="144"/>
      <c r="E50" s="147"/>
      <c r="F50" s="147"/>
      <c r="G50" s="144"/>
      <c r="H50" s="149"/>
      <c r="I50" s="150"/>
      <c r="J50" s="151"/>
      <c r="K50" s="145"/>
      <c r="L50" s="145"/>
      <c r="M50" s="146"/>
      <c r="N50" s="152"/>
      <c r="O50" s="146"/>
      <c r="P50" s="55"/>
      <c r="Q50" s="55"/>
      <c r="R50" s="55"/>
      <c r="S50" s="55"/>
    </row>
    <row r="51" spans="1:19" s="26" customFormat="1" x14ac:dyDescent="0.25">
      <c r="A51" s="120"/>
      <c r="B51" s="131"/>
      <c r="C51" s="150"/>
      <c r="D51" s="144"/>
      <c r="E51" s="147"/>
      <c r="F51" s="147"/>
      <c r="G51" s="144"/>
      <c r="H51" s="149"/>
      <c r="I51" s="150"/>
      <c r="J51" s="151"/>
      <c r="K51" s="145"/>
      <c r="L51" s="145"/>
      <c r="M51" s="146"/>
      <c r="N51" s="152"/>
      <c r="O51" s="146"/>
      <c r="P51" s="55"/>
      <c r="Q51" s="55"/>
      <c r="R51" s="55"/>
      <c r="S51" s="55"/>
    </row>
    <row r="52" spans="1:19" s="26" customFormat="1" x14ac:dyDescent="0.25">
      <c r="A52" s="120"/>
      <c r="B52" s="131"/>
      <c r="C52" s="150"/>
      <c r="D52" s="144"/>
      <c r="E52" s="147"/>
      <c r="F52" s="147"/>
      <c r="G52" s="144"/>
      <c r="H52" s="149"/>
      <c r="I52" s="150"/>
      <c r="J52" s="151"/>
      <c r="K52" s="145"/>
      <c r="L52" s="145"/>
      <c r="M52" s="146"/>
      <c r="N52" s="152"/>
      <c r="O52" s="146"/>
      <c r="P52" s="55"/>
      <c r="Q52" s="55"/>
      <c r="R52" s="55"/>
      <c r="S52" s="55"/>
    </row>
    <row r="53" spans="1:19" s="26" customFormat="1" x14ac:dyDescent="0.25">
      <c r="A53" s="120"/>
      <c r="B53" s="131"/>
      <c r="C53" s="150"/>
      <c r="D53" s="144"/>
      <c r="E53" s="147"/>
      <c r="F53" s="147"/>
      <c r="G53" s="144"/>
      <c r="H53" s="149"/>
      <c r="I53" s="150"/>
      <c r="J53" s="151"/>
      <c r="K53" s="145"/>
      <c r="L53" s="145"/>
      <c r="M53" s="146"/>
      <c r="N53" s="152"/>
      <c r="O53" s="146"/>
      <c r="P53" s="55"/>
      <c r="Q53" s="55"/>
      <c r="R53" s="55"/>
      <c r="S53" s="55"/>
    </row>
    <row r="54" spans="1:19" s="88" customFormat="1" x14ac:dyDescent="0.25">
      <c r="A54" s="119"/>
      <c r="B54" s="132"/>
      <c r="C54" s="155"/>
      <c r="D54" s="156"/>
      <c r="E54" s="157"/>
      <c r="F54" s="157"/>
      <c r="G54" s="157"/>
      <c r="H54" s="149"/>
      <c r="I54" s="153"/>
      <c r="J54" s="154"/>
      <c r="K54" s="141"/>
      <c r="L54" s="141"/>
      <c r="M54" s="141"/>
      <c r="N54" s="142"/>
      <c r="O54" s="143"/>
      <c r="P54" s="71"/>
      <c r="Q54" s="71"/>
      <c r="R54" s="71"/>
      <c r="S54" s="71"/>
    </row>
    <row r="55" spans="1:19" s="26" customFormat="1" x14ac:dyDescent="0.25">
      <c r="A55" s="120"/>
      <c r="B55" s="131"/>
      <c r="C55" s="154"/>
      <c r="D55" s="144"/>
      <c r="E55" s="147"/>
      <c r="F55" s="148"/>
      <c r="G55" s="147"/>
      <c r="H55" s="149"/>
      <c r="I55" s="150"/>
      <c r="J55" s="151"/>
      <c r="K55" s="145"/>
      <c r="L55" s="145"/>
      <c r="M55" s="146"/>
      <c r="N55" s="152"/>
      <c r="O55" s="146"/>
      <c r="P55" s="55"/>
      <c r="Q55" s="55"/>
      <c r="R55" s="55"/>
      <c r="S55" s="55"/>
    </row>
    <row r="56" spans="1:19" s="26" customFormat="1" x14ac:dyDescent="0.25">
      <c r="A56" s="120"/>
      <c r="B56" s="131"/>
      <c r="C56" s="154"/>
      <c r="D56" s="144"/>
      <c r="E56" s="147"/>
      <c r="F56" s="148"/>
      <c r="G56" s="147"/>
      <c r="H56" s="149"/>
      <c r="I56" s="150"/>
      <c r="J56" s="150"/>
      <c r="K56" s="145"/>
      <c r="L56" s="145"/>
      <c r="M56" s="146"/>
      <c r="N56" s="152"/>
      <c r="O56" s="146"/>
      <c r="P56" s="55"/>
      <c r="Q56" s="55"/>
      <c r="R56" s="55"/>
      <c r="S56" s="55"/>
    </row>
    <row r="57" spans="1:19" s="26" customFormat="1" x14ac:dyDescent="0.25">
      <c r="A57" s="120"/>
      <c r="B57" s="131"/>
      <c r="C57" s="154"/>
      <c r="D57" s="144"/>
      <c r="E57" s="147"/>
      <c r="F57" s="148"/>
      <c r="G57" s="147"/>
      <c r="H57" s="149"/>
      <c r="I57" s="150"/>
      <c r="J57" s="150"/>
      <c r="K57" s="145"/>
      <c r="L57" s="145"/>
      <c r="M57" s="146"/>
      <c r="N57" s="142"/>
      <c r="O57" s="146"/>
      <c r="P57" s="55"/>
      <c r="Q57" s="55"/>
      <c r="R57" s="55"/>
      <c r="S57" s="55"/>
    </row>
    <row r="58" spans="1:19" s="26" customFormat="1" x14ac:dyDescent="0.25">
      <c r="A58" s="120"/>
      <c r="B58" s="131"/>
      <c r="C58" s="150"/>
      <c r="D58" s="144"/>
      <c r="E58" s="147"/>
      <c r="F58" s="148"/>
      <c r="G58" s="147"/>
      <c r="H58" s="149"/>
      <c r="I58" s="150"/>
      <c r="J58" s="151"/>
      <c r="K58" s="145"/>
      <c r="L58" s="145"/>
      <c r="M58" s="146"/>
      <c r="N58" s="152"/>
      <c r="O58" s="146"/>
      <c r="P58" s="55"/>
      <c r="Q58" s="55"/>
      <c r="R58" s="55"/>
      <c r="S58" s="55"/>
    </row>
    <row r="59" spans="1:19" s="26" customFormat="1" x14ac:dyDescent="0.25">
      <c r="A59" s="120"/>
      <c r="B59" s="131"/>
      <c r="C59" s="150"/>
      <c r="D59" s="144"/>
      <c r="E59" s="147"/>
      <c r="F59" s="148"/>
      <c r="G59" s="147"/>
      <c r="H59" s="149"/>
      <c r="I59" s="150"/>
      <c r="J59" s="151"/>
      <c r="K59" s="145"/>
      <c r="L59" s="145"/>
      <c r="M59" s="146"/>
      <c r="N59" s="152"/>
      <c r="O59" s="146"/>
      <c r="P59" s="55"/>
      <c r="Q59" s="55"/>
      <c r="R59" s="55"/>
      <c r="S59" s="55"/>
    </row>
    <row r="60" spans="1:19" s="26" customFormat="1" x14ac:dyDescent="0.25">
      <c r="A60" s="120"/>
      <c r="B60" s="131"/>
      <c r="C60" s="154"/>
      <c r="D60" s="144"/>
      <c r="E60" s="147"/>
      <c r="F60" s="148"/>
      <c r="G60" s="147"/>
      <c r="H60" s="149"/>
      <c r="I60" s="150"/>
      <c r="J60" s="151"/>
      <c r="K60" s="145"/>
      <c r="L60" s="145"/>
      <c r="M60" s="146"/>
      <c r="N60" s="152"/>
      <c r="O60" s="146"/>
      <c r="P60" s="55"/>
      <c r="Q60" s="55"/>
      <c r="R60" s="55"/>
      <c r="S60" s="55"/>
    </row>
    <row r="61" spans="1:19" s="26" customFormat="1" x14ac:dyDescent="0.25">
      <c r="A61" s="120"/>
      <c r="B61" s="131"/>
      <c r="C61" s="154"/>
      <c r="D61" s="144"/>
      <c r="E61" s="147"/>
      <c r="F61" s="148"/>
      <c r="G61" s="147"/>
      <c r="H61" s="149"/>
      <c r="I61" s="150"/>
      <c r="J61" s="150"/>
      <c r="K61" s="145"/>
      <c r="L61" s="145"/>
      <c r="M61" s="146"/>
      <c r="N61" s="152"/>
      <c r="O61" s="146"/>
      <c r="P61" s="55"/>
      <c r="Q61" s="55"/>
      <c r="R61" s="55"/>
      <c r="S61" s="55"/>
    </row>
    <row r="62" spans="1:19" s="26" customFormat="1" x14ac:dyDescent="0.25">
      <c r="A62" s="120"/>
      <c r="B62" s="131"/>
      <c r="C62" s="154"/>
      <c r="D62" s="144"/>
      <c r="E62" s="147"/>
      <c r="F62" s="148"/>
      <c r="G62" s="147"/>
      <c r="H62" s="149"/>
      <c r="I62" s="150"/>
      <c r="J62" s="150"/>
      <c r="K62" s="145"/>
      <c r="L62" s="145"/>
      <c r="M62" s="141"/>
      <c r="N62" s="152"/>
      <c r="O62" s="146"/>
      <c r="P62" s="55"/>
      <c r="Q62" s="55"/>
      <c r="R62" s="55"/>
      <c r="S62" s="55"/>
    </row>
    <row r="63" spans="1:19" s="26" customFormat="1" x14ac:dyDescent="0.25">
      <c r="A63" s="120"/>
      <c r="B63" s="131"/>
      <c r="C63" s="154"/>
      <c r="D63" s="144"/>
      <c r="E63" s="147"/>
      <c r="F63" s="148"/>
      <c r="G63" s="147"/>
      <c r="H63" s="149"/>
      <c r="I63" s="150"/>
      <c r="J63" s="150"/>
      <c r="K63" s="145"/>
      <c r="L63" s="145"/>
      <c r="M63" s="141"/>
      <c r="N63" s="152"/>
      <c r="O63" s="146"/>
      <c r="P63" s="55"/>
      <c r="Q63" s="55"/>
      <c r="R63" s="55"/>
      <c r="S63" s="55"/>
    </row>
    <row r="64" spans="1:19" s="26" customFormat="1" x14ac:dyDescent="0.25">
      <c r="A64" s="59"/>
      <c r="B64" s="134"/>
      <c r="C64" s="141"/>
      <c r="D64" s="158"/>
      <c r="E64" s="142"/>
      <c r="F64" s="152"/>
      <c r="G64" s="142"/>
      <c r="H64" s="143"/>
      <c r="I64" s="146"/>
      <c r="J64" s="159"/>
      <c r="K64" s="145"/>
      <c r="L64" s="145"/>
      <c r="M64" s="141"/>
      <c r="N64" s="152"/>
      <c r="O64" s="146"/>
      <c r="P64" s="55"/>
      <c r="Q64" s="55"/>
      <c r="R64" s="55"/>
      <c r="S64" s="55"/>
    </row>
    <row r="65" spans="1:19" s="88" customFormat="1" x14ac:dyDescent="0.25">
      <c r="A65" s="105"/>
      <c r="B65" s="135"/>
      <c r="C65" s="160"/>
      <c r="D65" s="161"/>
      <c r="E65" s="162"/>
      <c r="F65" s="162"/>
      <c r="G65" s="162"/>
      <c r="H65" s="143"/>
      <c r="I65" s="163"/>
      <c r="J65" s="141"/>
      <c r="K65" s="141"/>
      <c r="L65" s="141"/>
      <c r="M65" s="141"/>
      <c r="N65" s="142"/>
      <c r="O65" s="143"/>
      <c r="P65" s="71"/>
      <c r="Q65" s="71"/>
      <c r="R65" s="71"/>
      <c r="S65" s="71"/>
    </row>
    <row r="66" spans="1:19" s="26" customFormat="1" x14ac:dyDescent="0.25">
      <c r="A66" s="61"/>
      <c r="B66" s="134"/>
      <c r="C66" s="141"/>
      <c r="D66" s="158"/>
      <c r="E66" s="142"/>
      <c r="F66" s="152"/>
      <c r="G66" s="142"/>
      <c r="H66" s="143"/>
      <c r="I66" s="146"/>
      <c r="J66" s="159"/>
      <c r="K66" s="145"/>
      <c r="L66" s="145"/>
      <c r="M66" s="141"/>
      <c r="N66" s="152"/>
      <c r="O66" s="146"/>
      <c r="P66" s="55"/>
      <c r="Q66" s="55"/>
      <c r="R66" s="55"/>
      <c r="S66" s="55"/>
    </row>
    <row r="67" spans="1:19" s="26" customFormat="1" x14ac:dyDescent="0.25">
      <c r="A67" s="61"/>
      <c r="B67" s="134"/>
      <c r="C67" s="141"/>
      <c r="D67" s="158"/>
      <c r="E67" s="142"/>
      <c r="F67" s="152"/>
      <c r="G67" s="142"/>
      <c r="H67" s="143"/>
      <c r="I67" s="146"/>
      <c r="J67" s="159"/>
      <c r="K67" s="145"/>
      <c r="L67" s="145"/>
      <c r="M67" s="141"/>
      <c r="N67" s="152"/>
      <c r="O67" s="146"/>
      <c r="P67" s="55"/>
      <c r="Q67" s="55"/>
      <c r="R67" s="55"/>
      <c r="S67" s="55"/>
    </row>
    <row r="68" spans="1:19" s="26" customFormat="1" x14ac:dyDescent="0.25">
      <c r="A68" s="61"/>
      <c r="B68" s="134"/>
      <c r="C68" s="141"/>
      <c r="D68" s="158"/>
      <c r="E68" s="142"/>
      <c r="F68" s="152"/>
      <c r="G68" s="142"/>
      <c r="H68" s="143"/>
      <c r="I68" s="146"/>
      <c r="J68" s="159"/>
      <c r="K68" s="145"/>
      <c r="L68" s="145"/>
      <c r="M68" s="141"/>
      <c r="N68" s="152"/>
      <c r="O68" s="146"/>
      <c r="P68" s="55"/>
      <c r="Q68" s="55"/>
      <c r="R68" s="55"/>
      <c r="S68" s="55"/>
    </row>
    <row r="69" spans="1:19" s="26" customFormat="1" x14ac:dyDescent="0.25">
      <c r="A69" s="61"/>
      <c r="B69" s="134"/>
      <c r="C69" s="141"/>
      <c r="D69" s="158"/>
      <c r="E69" s="142"/>
      <c r="F69" s="152"/>
      <c r="G69" s="142"/>
      <c r="H69" s="143"/>
      <c r="I69" s="146"/>
      <c r="J69" s="159"/>
      <c r="K69" s="145"/>
      <c r="L69" s="145"/>
      <c r="M69" s="141"/>
      <c r="N69" s="152"/>
      <c r="O69" s="146"/>
      <c r="P69" s="55"/>
      <c r="Q69" s="55"/>
      <c r="R69" s="55"/>
      <c r="S69" s="55"/>
    </row>
    <row r="70" spans="1:19" s="26" customFormat="1" x14ac:dyDescent="0.25">
      <c r="A70" s="61"/>
      <c r="B70" s="134"/>
      <c r="C70" s="141"/>
      <c r="D70" s="158"/>
      <c r="E70" s="142"/>
      <c r="F70" s="152"/>
      <c r="G70" s="142"/>
      <c r="H70" s="143"/>
      <c r="I70" s="142"/>
      <c r="J70" s="142"/>
      <c r="K70" s="145"/>
      <c r="L70" s="145"/>
      <c r="M70" s="141"/>
      <c r="N70" s="152"/>
      <c r="O70" s="146"/>
      <c r="P70" s="55"/>
      <c r="Q70" s="55"/>
      <c r="R70" s="55"/>
      <c r="S70" s="55"/>
    </row>
    <row r="71" spans="1:19" s="26" customFormat="1" x14ac:dyDescent="0.25">
      <c r="A71" s="61"/>
      <c r="B71" s="134"/>
      <c r="C71" s="141"/>
      <c r="D71" s="158"/>
      <c r="E71" s="142"/>
      <c r="F71" s="152"/>
      <c r="G71" s="142"/>
      <c r="H71" s="143"/>
      <c r="I71" s="142"/>
      <c r="J71" s="142"/>
      <c r="K71" s="145"/>
      <c r="L71" s="145"/>
      <c r="M71" s="141"/>
      <c r="N71" s="152"/>
      <c r="O71" s="146"/>
      <c r="P71" s="55"/>
      <c r="Q71" s="55"/>
      <c r="R71" s="55"/>
      <c r="S71" s="55"/>
    </row>
    <row r="72" spans="1:19" s="26" customFormat="1" x14ac:dyDescent="0.25">
      <c r="A72" s="61"/>
      <c r="B72" s="134"/>
      <c r="C72" s="141"/>
      <c r="D72" s="158"/>
      <c r="E72" s="142"/>
      <c r="F72" s="152"/>
      <c r="G72" s="142"/>
      <c r="H72" s="143"/>
      <c r="I72" s="159"/>
      <c r="J72" s="142"/>
      <c r="K72" s="145"/>
      <c r="L72" s="145"/>
      <c r="M72" s="146"/>
      <c r="N72" s="152"/>
      <c r="O72" s="146"/>
      <c r="P72" s="55"/>
      <c r="Q72" s="55"/>
      <c r="R72" s="55"/>
      <c r="S72" s="55"/>
    </row>
    <row r="73" spans="1:19" s="26" customFormat="1" x14ac:dyDescent="0.25">
      <c r="A73" s="61"/>
      <c r="B73" s="134"/>
      <c r="C73" s="141"/>
      <c r="D73" s="158"/>
      <c r="E73" s="142"/>
      <c r="F73" s="152"/>
      <c r="G73" s="142"/>
      <c r="H73" s="143"/>
      <c r="I73" s="159"/>
      <c r="J73" s="142"/>
      <c r="K73" s="145"/>
      <c r="L73" s="145"/>
      <c r="M73" s="146"/>
      <c r="N73" s="152"/>
      <c r="O73" s="146"/>
      <c r="P73" s="55"/>
      <c r="Q73" s="55"/>
      <c r="R73" s="55"/>
      <c r="S73" s="55"/>
    </row>
    <row r="74" spans="1:19" s="26" customFormat="1" x14ac:dyDescent="0.25">
      <c r="A74" s="61"/>
      <c r="B74" s="134"/>
      <c r="C74" s="141"/>
      <c r="D74" s="158"/>
      <c r="E74" s="142"/>
      <c r="F74" s="152"/>
      <c r="G74" s="142"/>
      <c r="H74" s="143"/>
      <c r="I74" s="159"/>
      <c r="J74" s="146"/>
      <c r="K74" s="145"/>
      <c r="L74" s="145"/>
      <c r="M74" s="146"/>
      <c r="N74" s="152"/>
      <c r="O74" s="146"/>
      <c r="P74" s="55"/>
      <c r="Q74" s="55"/>
      <c r="R74" s="55"/>
      <c r="S74" s="55"/>
    </row>
    <row r="75" spans="1:19" s="26" customFormat="1" x14ac:dyDescent="0.25">
      <c r="A75" s="61"/>
      <c r="B75" s="134"/>
      <c r="C75" s="146"/>
      <c r="D75" s="158"/>
      <c r="E75" s="142"/>
      <c r="F75" s="152"/>
      <c r="G75" s="142"/>
      <c r="H75" s="143"/>
      <c r="I75" s="159"/>
      <c r="J75" s="146"/>
      <c r="K75" s="145"/>
      <c r="L75" s="145"/>
      <c r="M75" s="146"/>
      <c r="N75" s="152"/>
      <c r="O75" s="146"/>
      <c r="P75" s="55"/>
      <c r="Q75" s="55"/>
      <c r="R75" s="55"/>
      <c r="S75" s="55"/>
    </row>
    <row r="76" spans="1:19" s="26" customFormat="1" x14ac:dyDescent="0.25">
      <c r="A76" s="61"/>
      <c r="B76" s="134"/>
      <c r="C76" s="146"/>
      <c r="D76" s="158"/>
      <c r="E76" s="142"/>
      <c r="F76" s="152"/>
      <c r="G76" s="142"/>
      <c r="H76" s="143"/>
      <c r="I76" s="159"/>
      <c r="J76" s="146"/>
      <c r="K76" s="145"/>
      <c r="L76" s="145"/>
      <c r="M76" s="146"/>
      <c r="N76" s="152"/>
      <c r="O76" s="146"/>
      <c r="P76" s="55"/>
      <c r="Q76" s="55"/>
      <c r="R76" s="55"/>
      <c r="S76" s="55"/>
    </row>
    <row r="77" spans="1:19" s="48" customFormat="1" x14ac:dyDescent="0.25">
      <c r="A77" s="61"/>
      <c r="B77" s="134"/>
      <c r="C77" s="146"/>
      <c r="D77" s="158"/>
      <c r="E77" s="142"/>
      <c r="F77" s="152"/>
      <c r="G77" s="142"/>
      <c r="H77" s="143"/>
      <c r="I77" s="146"/>
      <c r="J77" s="146"/>
      <c r="K77" s="146"/>
      <c r="L77" s="146"/>
      <c r="M77" s="146"/>
      <c r="N77" s="146"/>
      <c r="O77" s="146"/>
      <c r="P77" s="60"/>
      <c r="Q77" s="60"/>
      <c r="R77" s="60"/>
      <c r="S77" s="60"/>
    </row>
    <row r="78" spans="1:19" s="88" customFormat="1" x14ac:dyDescent="0.25">
      <c r="A78" s="105"/>
      <c r="B78" s="135"/>
      <c r="C78" s="160"/>
      <c r="D78" s="161"/>
      <c r="E78" s="162"/>
      <c r="F78" s="162"/>
      <c r="G78" s="162"/>
      <c r="H78" s="143"/>
      <c r="I78" s="163"/>
      <c r="J78" s="141"/>
      <c r="K78" s="141"/>
      <c r="L78" s="141"/>
      <c r="M78" s="141"/>
      <c r="N78" s="142"/>
      <c r="O78" s="143"/>
      <c r="P78" s="71"/>
      <c r="Q78" s="71"/>
      <c r="R78" s="71"/>
      <c r="S78" s="71"/>
    </row>
    <row r="79" spans="1:19" s="26" customFormat="1" x14ac:dyDescent="0.25">
      <c r="A79" s="50"/>
      <c r="B79" s="136"/>
      <c r="C79" s="146"/>
      <c r="D79" s="146"/>
      <c r="E79" s="142"/>
      <c r="F79" s="152"/>
      <c r="G79" s="142"/>
      <c r="H79" s="143"/>
      <c r="I79" s="146"/>
      <c r="J79" s="146"/>
      <c r="K79" s="146"/>
      <c r="L79" s="146"/>
      <c r="M79" s="146"/>
      <c r="N79" s="146"/>
      <c r="O79" s="146"/>
      <c r="P79" s="55"/>
      <c r="Q79" s="55"/>
      <c r="R79" s="55"/>
      <c r="S79" s="55"/>
    </row>
    <row r="80" spans="1:19" s="26" customFormat="1" x14ac:dyDescent="0.25">
      <c r="A80" s="50"/>
      <c r="B80" s="136"/>
      <c r="C80" s="146"/>
      <c r="D80" s="146"/>
      <c r="E80" s="142"/>
      <c r="F80" s="152"/>
      <c r="G80" s="142"/>
      <c r="H80" s="143"/>
      <c r="I80" s="146"/>
      <c r="J80" s="146"/>
      <c r="K80" s="146"/>
      <c r="L80" s="146"/>
      <c r="M80" s="146"/>
      <c r="N80" s="146"/>
      <c r="O80" s="146"/>
      <c r="P80" s="55"/>
      <c r="Q80" s="55"/>
      <c r="R80" s="55"/>
      <c r="S80" s="55"/>
    </row>
    <row r="81" spans="1:19" s="26" customFormat="1" x14ac:dyDescent="0.25">
      <c r="A81" s="50"/>
      <c r="B81" s="136"/>
      <c r="C81" s="146"/>
      <c r="D81" s="146"/>
      <c r="E81" s="142"/>
      <c r="F81" s="152"/>
      <c r="G81" s="142"/>
      <c r="H81" s="143"/>
      <c r="I81" s="146"/>
      <c r="J81" s="146"/>
      <c r="K81" s="146"/>
      <c r="L81" s="146"/>
      <c r="M81" s="146"/>
      <c r="N81" s="146"/>
      <c r="O81" s="146"/>
      <c r="P81" s="55"/>
      <c r="Q81" s="55"/>
      <c r="R81" s="55"/>
      <c r="S81" s="55"/>
    </row>
    <row r="82" spans="1:19" s="26" customFormat="1" x14ac:dyDescent="0.25">
      <c r="A82" s="50"/>
      <c r="B82" s="136"/>
      <c r="C82" s="146"/>
      <c r="D82" s="146"/>
      <c r="E82" s="142"/>
      <c r="F82" s="152"/>
      <c r="G82" s="142"/>
      <c r="H82" s="143"/>
      <c r="I82" s="146"/>
      <c r="J82" s="146"/>
      <c r="K82" s="146"/>
      <c r="L82" s="146"/>
      <c r="M82" s="146"/>
      <c r="N82" s="146"/>
      <c r="O82" s="146"/>
      <c r="P82" s="55"/>
      <c r="Q82" s="55"/>
      <c r="R82" s="55"/>
      <c r="S82" s="55"/>
    </row>
    <row r="83" spans="1:19" s="88" customFormat="1" x14ac:dyDescent="0.25">
      <c r="A83" s="105"/>
      <c r="B83" s="135"/>
      <c r="C83" s="160"/>
      <c r="D83" s="161"/>
      <c r="E83" s="162"/>
      <c r="F83" s="162"/>
      <c r="G83" s="162"/>
      <c r="H83" s="143"/>
      <c r="I83" s="163"/>
      <c r="J83" s="141"/>
      <c r="K83" s="141"/>
      <c r="L83" s="141"/>
      <c r="M83" s="141"/>
      <c r="N83" s="142"/>
      <c r="O83" s="143"/>
      <c r="P83" s="71"/>
      <c r="Q83" s="71"/>
      <c r="R83" s="71"/>
      <c r="S83" s="71"/>
    </row>
    <row r="84" spans="1:19" s="26" customFormat="1" x14ac:dyDescent="0.25">
      <c r="A84" s="50"/>
      <c r="B84" s="136"/>
      <c r="C84" s="146"/>
      <c r="D84" s="146"/>
      <c r="E84" s="142"/>
      <c r="F84" s="152"/>
      <c r="G84" s="142"/>
      <c r="H84" s="143"/>
      <c r="I84" s="146"/>
      <c r="J84" s="146"/>
      <c r="K84" s="146"/>
      <c r="L84" s="146"/>
      <c r="M84" s="146"/>
      <c r="N84" s="146"/>
      <c r="O84" s="146"/>
      <c r="P84" s="55"/>
      <c r="Q84" s="55"/>
      <c r="R84" s="55"/>
      <c r="S84" s="55"/>
    </row>
    <row r="85" spans="1:19" s="26" customFormat="1" x14ac:dyDescent="0.25">
      <c r="A85" s="50"/>
      <c r="B85" s="136"/>
      <c r="C85" s="146"/>
      <c r="D85" s="146"/>
      <c r="E85" s="142"/>
      <c r="F85" s="152"/>
      <c r="G85" s="142"/>
      <c r="H85" s="143"/>
      <c r="I85" s="146"/>
      <c r="J85" s="146"/>
      <c r="K85" s="146"/>
      <c r="L85" s="146"/>
      <c r="M85" s="146"/>
      <c r="N85" s="146"/>
      <c r="O85" s="146"/>
      <c r="P85" s="55"/>
      <c r="Q85" s="55"/>
      <c r="R85" s="55"/>
      <c r="S85" s="55"/>
    </row>
    <row r="86" spans="1:19" s="26" customFormat="1" x14ac:dyDescent="0.25">
      <c r="A86" s="50"/>
      <c r="B86" s="136"/>
      <c r="C86" s="146"/>
      <c r="D86" s="146"/>
      <c r="E86" s="142"/>
      <c r="F86" s="152"/>
      <c r="G86" s="142"/>
      <c r="H86" s="143"/>
      <c r="I86" s="146"/>
      <c r="J86" s="146"/>
      <c r="K86" s="146"/>
      <c r="L86" s="146"/>
      <c r="M86" s="146"/>
      <c r="N86" s="146"/>
      <c r="O86" s="146"/>
      <c r="P86" s="55"/>
      <c r="Q86" s="55"/>
      <c r="R86" s="55"/>
      <c r="S86" s="55"/>
    </row>
    <row r="87" spans="1:19" s="26" customFormat="1" x14ac:dyDescent="0.25">
      <c r="A87" s="50"/>
      <c r="B87" s="136"/>
      <c r="C87" s="146"/>
      <c r="D87" s="146"/>
      <c r="E87" s="142"/>
      <c r="F87" s="152"/>
      <c r="G87" s="142"/>
      <c r="H87" s="143"/>
      <c r="I87" s="146"/>
      <c r="J87" s="146"/>
      <c r="K87" s="146"/>
      <c r="L87" s="146"/>
      <c r="M87" s="146"/>
      <c r="N87" s="146"/>
      <c r="O87" s="146"/>
      <c r="P87" s="55"/>
      <c r="Q87" s="55"/>
      <c r="R87" s="55"/>
      <c r="S87" s="55"/>
    </row>
    <row r="88" spans="1:19" s="26" customFormat="1" x14ac:dyDescent="0.25">
      <c r="A88" s="50"/>
      <c r="B88" s="136"/>
      <c r="C88" s="146"/>
      <c r="D88" s="146"/>
      <c r="E88" s="142"/>
      <c r="F88" s="152"/>
      <c r="G88" s="142"/>
      <c r="H88" s="143"/>
      <c r="I88" s="146"/>
      <c r="J88" s="146"/>
      <c r="K88" s="146"/>
      <c r="L88" s="146"/>
      <c r="M88" s="146"/>
      <c r="N88" s="146"/>
      <c r="O88" s="146"/>
      <c r="P88" s="55"/>
      <c r="Q88" s="55"/>
      <c r="R88" s="55"/>
      <c r="S88" s="55"/>
    </row>
    <row r="89" spans="1:19" s="26" customFormat="1" x14ac:dyDescent="0.25">
      <c r="A89" s="50"/>
      <c r="B89" s="54"/>
      <c r="C89" s="137"/>
      <c r="D89" s="137"/>
      <c r="E89" s="138"/>
      <c r="F89" s="64"/>
      <c r="G89" s="138"/>
      <c r="H89" s="139"/>
      <c r="I89" s="137"/>
      <c r="J89" s="137"/>
      <c r="K89" s="137"/>
      <c r="L89" s="137"/>
      <c r="M89" s="137"/>
      <c r="N89" s="137"/>
      <c r="O89" s="55"/>
      <c r="P89" s="55"/>
      <c r="Q89" s="55"/>
      <c r="R89" s="55"/>
      <c r="S89" s="55"/>
    </row>
    <row r="90" spans="1:19" s="26" customFormat="1" x14ac:dyDescent="0.25">
      <c r="A90" s="50"/>
      <c r="B90" s="54"/>
      <c r="C90" s="51"/>
      <c r="D90" s="51"/>
      <c r="E90" s="56"/>
      <c r="F90" s="64"/>
      <c r="G90" s="56"/>
      <c r="H90" s="69"/>
      <c r="I90" s="51"/>
      <c r="J90" s="51"/>
      <c r="K90" s="51"/>
      <c r="L90" s="51"/>
      <c r="M90" s="51"/>
      <c r="N90" s="51"/>
      <c r="O90" s="55"/>
      <c r="P90" s="55"/>
      <c r="Q90" s="55"/>
      <c r="R90" s="55"/>
      <c r="S90" s="55"/>
    </row>
    <row r="91" spans="1:19" s="88" customFormat="1" x14ac:dyDescent="0.25">
      <c r="A91" s="82"/>
      <c r="B91" s="83"/>
      <c r="C91" s="83"/>
      <c r="D91" s="47"/>
      <c r="E91" s="78"/>
      <c r="F91" s="66"/>
      <c r="G91" s="66"/>
      <c r="H91" s="92"/>
      <c r="I91" s="84"/>
      <c r="J91" s="85"/>
      <c r="K91" s="85"/>
      <c r="L91" s="85"/>
      <c r="M91" s="86"/>
      <c r="N91" s="99"/>
    </row>
    <row r="92" spans="1:19" s="26" customFormat="1" x14ac:dyDescent="0.25">
      <c r="A92" s="49"/>
      <c r="B92" s="24"/>
      <c r="C92" s="25"/>
      <c r="D92" s="25"/>
      <c r="E92" s="62"/>
      <c r="F92" s="65"/>
      <c r="G92" s="57"/>
      <c r="H92" s="92"/>
      <c r="I92" s="25"/>
      <c r="J92" s="25"/>
      <c r="K92" s="25"/>
      <c r="L92" s="25"/>
      <c r="M92" s="25"/>
      <c r="N92" s="25"/>
    </row>
    <row r="93" spans="1:19" s="26" customFormat="1" x14ac:dyDescent="0.25">
      <c r="A93" s="49"/>
      <c r="B93" s="24"/>
      <c r="C93" s="25"/>
      <c r="D93" s="25"/>
      <c r="E93" s="62"/>
      <c r="F93" s="65"/>
      <c r="G93" s="57"/>
      <c r="H93" s="92"/>
      <c r="I93" s="25"/>
      <c r="J93" s="25"/>
      <c r="K93" s="25"/>
      <c r="L93" s="25"/>
      <c r="M93" s="25"/>
      <c r="N93" s="25"/>
    </row>
    <row r="94" spans="1:19" s="26" customFormat="1" x14ac:dyDescent="0.25">
      <c r="A94" s="49"/>
      <c r="B94" s="24"/>
      <c r="C94" s="25"/>
      <c r="D94" s="25"/>
      <c r="E94" s="62"/>
      <c r="F94" s="65"/>
      <c r="G94" s="57"/>
      <c r="H94" s="92"/>
      <c r="I94" s="25"/>
      <c r="J94" s="25"/>
      <c r="K94" s="25"/>
      <c r="L94" s="25"/>
      <c r="M94" s="25"/>
      <c r="N94" s="25"/>
    </row>
    <row r="95" spans="1:19" s="26" customFormat="1" x14ac:dyDescent="0.25">
      <c r="A95" s="49"/>
      <c r="B95" s="24"/>
      <c r="C95" s="25"/>
      <c r="D95" s="25"/>
      <c r="E95" s="62"/>
      <c r="F95" s="65"/>
      <c r="G95" s="57"/>
      <c r="H95" s="92"/>
      <c r="I95" s="25"/>
      <c r="J95" s="25"/>
      <c r="K95" s="25"/>
      <c r="L95" s="25"/>
      <c r="M95" s="25"/>
      <c r="N95" s="25"/>
    </row>
    <row r="96" spans="1:19" s="26" customFormat="1" x14ac:dyDescent="0.25">
      <c r="A96" s="49"/>
      <c r="B96" s="24"/>
      <c r="C96" s="25"/>
      <c r="D96" s="25"/>
      <c r="E96" s="62"/>
      <c r="F96" s="65"/>
      <c r="G96" s="57"/>
      <c r="H96" s="92"/>
      <c r="I96" s="25"/>
      <c r="J96" s="25"/>
      <c r="K96" s="25"/>
      <c r="L96" s="25"/>
      <c r="M96" s="25"/>
      <c r="N96" s="25"/>
    </row>
    <row r="97" spans="1:15" s="26" customFormat="1" x14ac:dyDescent="0.25">
      <c r="A97" s="49"/>
      <c r="B97" s="24"/>
      <c r="C97" s="25"/>
      <c r="D97" s="25"/>
      <c r="E97" s="62"/>
      <c r="F97" s="65"/>
      <c r="G97" s="57"/>
      <c r="H97" s="92"/>
      <c r="I97" s="25"/>
      <c r="J97" s="25"/>
      <c r="K97" s="25"/>
      <c r="L97" s="25"/>
      <c r="M97" s="25"/>
      <c r="N97" s="25"/>
    </row>
    <row r="98" spans="1:15" s="26" customFormat="1" x14ac:dyDescent="0.25">
      <c r="A98" s="49"/>
      <c r="B98" s="24"/>
      <c r="C98" s="25"/>
      <c r="D98" s="25"/>
      <c r="E98" s="62"/>
      <c r="F98" s="65"/>
      <c r="G98" s="57"/>
      <c r="H98" s="92"/>
      <c r="I98" s="25"/>
      <c r="J98" s="25"/>
      <c r="K98" s="25"/>
      <c r="L98" s="25"/>
      <c r="M98" s="25"/>
      <c r="N98" s="25"/>
    </row>
    <row r="99" spans="1:15" s="26" customFormat="1" x14ac:dyDescent="0.25">
      <c r="A99" s="49"/>
      <c r="B99" s="24"/>
      <c r="C99" s="25"/>
      <c r="D99" s="25"/>
      <c r="E99" s="62"/>
      <c r="F99" s="65"/>
      <c r="G99" s="57"/>
      <c r="H99" s="92"/>
      <c r="I99" s="25"/>
      <c r="J99" s="25"/>
      <c r="K99" s="25"/>
      <c r="L99" s="25"/>
      <c r="M99" s="25"/>
      <c r="N99" s="25"/>
    </row>
    <row r="100" spans="1:15" s="53" customFormat="1" x14ac:dyDescent="0.25">
      <c r="A100" s="50"/>
      <c r="B100" s="54"/>
      <c r="C100" s="51"/>
      <c r="D100" s="51"/>
      <c r="E100" s="63"/>
      <c r="F100" s="64"/>
      <c r="G100" s="57"/>
      <c r="H100" s="92"/>
      <c r="I100" s="52"/>
      <c r="J100" s="52"/>
      <c r="K100" s="52"/>
      <c r="L100" s="52"/>
      <c r="M100" s="52"/>
      <c r="N100" s="52"/>
    </row>
    <row r="101" spans="1:15" s="53" customFormat="1" x14ac:dyDescent="0.25">
      <c r="A101" s="50"/>
      <c r="B101" s="54"/>
      <c r="C101" s="51"/>
      <c r="D101" s="51"/>
      <c r="E101" s="63"/>
      <c r="F101" s="64"/>
      <c r="G101" s="80"/>
      <c r="H101" s="92"/>
      <c r="I101" s="52"/>
      <c r="J101" s="52"/>
      <c r="K101" s="52"/>
      <c r="L101" s="52"/>
      <c r="M101" s="52"/>
      <c r="N101" s="52"/>
    </row>
    <row r="102" spans="1:15" s="89" customFormat="1" x14ac:dyDescent="0.25">
      <c r="A102" s="82"/>
      <c r="B102" s="83"/>
      <c r="C102" s="83"/>
      <c r="D102" s="47"/>
      <c r="E102" s="78"/>
      <c r="F102" s="66"/>
      <c r="G102" s="66"/>
      <c r="H102" s="106"/>
      <c r="I102" s="84"/>
      <c r="J102" s="85"/>
      <c r="K102" s="85"/>
      <c r="L102" s="85"/>
      <c r="M102" s="86"/>
      <c r="N102" s="93"/>
    </row>
    <row r="103" spans="1:15" s="26" customFormat="1" x14ac:dyDescent="0.25">
      <c r="A103" s="44"/>
      <c r="B103" s="91"/>
      <c r="C103" s="91"/>
      <c r="D103" s="23"/>
      <c r="E103" s="67"/>
      <c r="F103" s="58"/>
      <c r="G103" s="41"/>
      <c r="H103" s="92"/>
      <c r="I103" s="67"/>
      <c r="J103" s="94"/>
      <c r="K103" s="94"/>
      <c r="L103" s="94"/>
      <c r="M103" s="95"/>
      <c r="N103" s="96"/>
      <c r="O103" s="97"/>
    </row>
    <row r="104" spans="1:15" s="26" customFormat="1" x14ac:dyDescent="0.25">
      <c r="A104" s="44"/>
      <c r="B104" s="91"/>
      <c r="C104" s="91"/>
      <c r="D104" s="23"/>
      <c r="E104" s="67"/>
      <c r="F104" s="58"/>
      <c r="G104" s="41"/>
      <c r="H104" s="92"/>
      <c r="I104" s="67"/>
      <c r="J104" s="94"/>
      <c r="K104" s="94"/>
      <c r="L104" s="94"/>
      <c r="M104" s="95"/>
      <c r="N104" s="96"/>
      <c r="O104" s="97"/>
    </row>
    <row r="105" spans="1:15" s="26" customFormat="1" x14ac:dyDescent="0.25">
      <c r="A105" s="44"/>
      <c r="B105" s="91"/>
      <c r="C105" s="91"/>
      <c r="D105" s="23"/>
      <c r="E105" s="67"/>
      <c r="F105" s="58"/>
      <c r="G105" s="41"/>
      <c r="H105" s="92"/>
      <c r="I105" s="67"/>
      <c r="J105" s="94"/>
      <c r="K105" s="94"/>
      <c r="L105" s="94"/>
      <c r="M105" s="95"/>
      <c r="N105" s="96"/>
      <c r="O105" s="97"/>
    </row>
    <row r="106" spans="1:15" s="26" customFormat="1" x14ac:dyDescent="0.25">
      <c r="A106" s="44"/>
      <c r="B106" s="91"/>
      <c r="C106" s="91"/>
      <c r="D106" s="23"/>
      <c r="E106" s="67"/>
      <c r="F106" s="58"/>
      <c r="G106" s="41"/>
      <c r="H106" s="92"/>
      <c r="I106" s="67"/>
      <c r="J106" s="94"/>
      <c r="K106" s="94"/>
      <c r="L106" s="94"/>
      <c r="M106" s="95"/>
      <c r="N106" s="96"/>
      <c r="O106" s="97"/>
    </row>
    <row r="107" spans="1:15" s="26" customFormat="1" ht="27.95" customHeight="1" x14ac:dyDescent="0.25">
      <c r="A107" s="44"/>
      <c r="B107" s="91"/>
      <c r="C107" s="91"/>
      <c r="D107" s="23"/>
      <c r="E107" s="67"/>
      <c r="F107" s="58"/>
      <c r="G107" s="41"/>
      <c r="H107" s="92"/>
      <c r="I107" s="67"/>
      <c r="J107" s="94"/>
      <c r="K107" s="94"/>
      <c r="L107" s="94"/>
      <c r="M107" s="98"/>
      <c r="N107" s="98"/>
      <c r="O107" s="97"/>
    </row>
    <row r="108" spans="1:15" s="26" customFormat="1" x14ac:dyDescent="0.25">
      <c r="A108" s="44"/>
      <c r="B108" s="91"/>
      <c r="C108" s="91"/>
      <c r="D108" s="23"/>
      <c r="E108" s="67"/>
      <c r="F108" s="58"/>
      <c r="G108" s="41"/>
      <c r="H108" s="92"/>
      <c r="I108" s="67"/>
      <c r="J108" s="94"/>
      <c r="K108" s="94"/>
      <c r="L108" s="94"/>
      <c r="M108" s="98"/>
      <c r="N108" s="98"/>
      <c r="O108" s="97"/>
    </row>
    <row r="109" spans="1:15" s="89" customFormat="1" x14ac:dyDescent="0.25">
      <c r="A109" s="82"/>
      <c r="B109" s="83"/>
      <c r="C109" s="83"/>
      <c r="D109" s="47"/>
      <c r="E109" s="78"/>
      <c r="F109" s="66"/>
      <c r="G109" s="66"/>
      <c r="H109" s="106"/>
      <c r="I109" s="84"/>
      <c r="J109" s="85"/>
      <c r="K109" s="85"/>
      <c r="L109" s="85"/>
      <c r="M109" s="86"/>
      <c r="N109" s="99"/>
    </row>
    <row r="110" spans="1:15" s="26" customFormat="1" x14ac:dyDescent="0.25">
      <c r="A110" s="44"/>
      <c r="B110" s="24"/>
      <c r="C110" s="24"/>
      <c r="D110" s="23"/>
      <c r="E110" s="67"/>
      <c r="F110" s="58"/>
      <c r="G110" s="57"/>
      <c r="H110" s="92"/>
      <c r="I110" s="67"/>
      <c r="J110" s="100"/>
      <c r="K110" s="98"/>
      <c r="L110" s="98"/>
      <c r="M110" s="98"/>
      <c r="N110" s="98"/>
      <c r="O110" s="97"/>
    </row>
    <row r="111" spans="1:15" s="26" customFormat="1" x14ac:dyDescent="0.25">
      <c r="A111" s="44"/>
      <c r="B111" s="24"/>
      <c r="C111" s="24"/>
      <c r="D111" s="23"/>
      <c r="E111" s="67"/>
      <c r="F111" s="58"/>
      <c r="G111" s="57"/>
      <c r="H111" s="92"/>
      <c r="I111" s="67"/>
      <c r="J111" s="100"/>
      <c r="K111" s="98"/>
      <c r="L111" s="98"/>
      <c r="M111" s="98"/>
      <c r="N111" s="98"/>
      <c r="O111" s="97"/>
    </row>
    <row r="112" spans="1:15" s="26" customFormat="1" x14ac:dyDescent="0.25">
      <c r="A112" s="44"/>
      <c r="B112" s="24"/>
      <c r="C112" s="24"/>
      <c r="D112" s="23"/>
      <c r="E112" s="67"/>
      <c r="F112" s="58"/>
      <c r="G112" s="57"/>
      <c r="H112" s="92"/>
      <c r="I112" s="67"/>
      <c r="J112" s="100"/>
      <c r="K112" s="98"/>
      <c r="L112" s="98"/>
      <c r="M112" s="98"/>
      <c r="N112" s="98"/>
      <c r="O112" s="97"/>
    </row>
    <row r="113" spans="1:15" s="26" customFormat="1" x14ac:dyDescent="0.25">
      <c r="A113" s="44"/>
      <c r="B113" s="24"/>
      <c r="C113" s="24"/>
      <c r="D113" s="23"/>
      <c r="E113" s="67"/>
      <c r="F113" s="58"/>
      <c r="G113" s="57"/>
      <c r="H113" s="92"/>
      <c r="I113" s="70"/>
      <c r="J113" s="98"/>
      <c r="K113" s="94"/>
      <c r="L113" s="94"/>
      <c r="M113" s="98"/>
      <c r="N113" s="98"/>
      <c r="O113" s="97"/>
    </row>
    <row r="114" spans="1:15" s="26" customFormat="1" x14ac:dyDescent="0.25">
      <c r="A114" s="44"/>
      <c r="B114" s="98"/>
      <c r="C114" s="98"/>
      <c r="D114" s="23"/>
      <c r="E114" s="70"/>
      <c r="F114" s="58"/>
      <c r="G114" s="57"/>
      <c r="H114" s="92"/>
      <c r="I114" s="70"/>
      <c r="J114" s="94"/>
      <c r="K114" s="94"/>
      <c r="L114" s="94"/>
      <c r="M114" s="98"/>
      <c r="N114" s="98"/>
      <c r="O114" s="97"/>
    </row>
    <row r="115" spans="1:15" x14ac:dyDescent="0.25">
      <c r="A115" s="82"/>
      <c r="B115" s="83"/>
      <c r="C115" s="83"/>
      <c r="D115" s="47"/>
      <c r="E115" s="78"/>
      <c r="F115" s="66"/>
      <c r="G115" s="66"/>
      <c r="H115" s="106"/>
      <c r="I115" s="84"/>
      <c r="J115" s="85"/>
      <c r="K115" s="85"/>
      <c r="L115" s="85"/>
      <c r="M115" s="86"/>
      <c r="N115" s="87"/>
    </row>
    <row r="116" spans="1:15" x14ac:dyDescent="0.25">
      <c r="A116" s="44"/>
      <c r="B116" s="91"/>
      <c r="C116" s="91"/>
      <c r="D116" s="23"/>
      <c r="E116" s="45"/>
      <c r="F116" s="58"/>
      <c r="G116" s="41"/>
      <c r="H116" s="92"/>
      <c r="I116" s="101"/>
      <c r="J116" s="94"/>
      <c r="K116" s="94"/>
      <c r="L116" s="94"/>
      <c r="M116" s="95"/>
      <c r="N116" s="96"/>
    </row>
    <row r="117" spans="1:15" x14ac:dyDescent="0.25">
      <c r="A117" s="44"/>
      <c r="B117" s="91"/>
      <c r="C117" s="91"/>
      <c r="D117" s="23"/>
      <c r="E117" s="45"/>
      <c r="F117" s="58"/>
      <c r="G117" s="41"/>
      <c r="H117" s="92"/>
      <c r="I117" s="101"/>
      <c r="J117" s="94"/>
      <c r="K117" s="94"/>
      <c r="L117" s="94"/>
      <c r="M117" s="95"/>
      <c r="N117" s="96"/>
    </row>
    <row r="118" spans="1:15" x14ac:dyDescent="0.25">
      <c r="A118" s="44"/>
      <c r="B118" s="91"/>
      <c r="C118" s="91"/>
      <c r="D118" s="23"/>
      <c r="E118" s="45"/>
      <c r="F118" s="58"/>
      <c r="G118" s="41"/>
      <c r="H118" s="92"/>
      <c r="I118" s="101"/>
      <c r="J118" s="94"/>
      <c r="K118" s="94"/>
      <c r="L118" s="94"/>
      <c r="M118" s="95"/>
      <c r="N118" s="96"/>
    </row>
    <row r="119" spans="1:15" x14ac:dyDescent="0.25">
      <c r="A119" s="44"/>
      <c r="B119" s="91"/>
      <c r="C119" s="91"/>
      <c r="D119" s="23"/>
      <c r="E119" s="45"/>
      <c r="F119" s="58"/>
      <c r="G119" s="41"/>
      <c r="H119" s="92"/>
      <c r="I119" s="25"/>
      <c r="J119" s="25"/>
      <c r="K119" s="25"/>
      <c r="L119" s="25"/>
      <c r="M119" s="25"/>
      <c r="N119" s="25"/>
    </row>
    <row r="120" spans="1:15" x14ac:dyDescent="0.25">
      <c r="A120" s="44"/>
      <c r="B120" s="91"/>
      <c r="C120" s="91"/>
      <c r="D120" s="23"/>
      <c r="E120" s="45"/>
      <c r="F120" s="58"/>
      <c r="G120" s="41"/>
      <c r="H120" s="92"/>
      <c r="I120" s="25"/>
      <c r="J120" s="25"/>
      <c r="K120" s="25"/>
      <c r="L120" s="25"/>
      <c r="M120" s="25"/>
      <c r="N120" s="25"/>
    </row>
    <row r="121" spans="1:15" x14ac:dyDescent="0.25">
      <c r="A121" s="49"/>
      <c r="B121" s="91"/>
      <c r="C121" s="91"/>
      <c r="D121" s="23"/>
      <c r="E121" s="45"/>
      <c r="F121" s="58"/>
      <c r="G121" s="41"/>
      <c r="H121" s="92"/>
      <c r="I121" s="25"/>
      <c r="J121" s="25"/>
      <c r="K121" s="25"/>
      <c r="L121" s="25"/>
      <c r="M121" s="25"/>
      <c r="N121" s="25"/>
    </row>
    <row r="122" spans="1:15" x14ac:dyDescent="0.25">
      <c r="A122" s="49"/>
      <c r="B122" s="91"/>
      <c r="C122" s="91"/>
      <c r="D122" s="23"/>
      <c r="E122" s="45"/>
      <c r="F122" s="58"/>
      <c r="G122" s="41"/>
      <c r="H122" s="92"/>
      <c r="I122" s="25"/>
      <c r="J122" s="25"/>
      <c r="K122" s="25"/>
      <c r="L122" s="25"/>
      <c r="M122" s="25"/>
      <c r="N122" s="25"/>
    </row>
    <row r="123" spans="1:15" x14ac:dyDescent="0.25">
      <c r="A123" s="49"/>
      <c r="B123" s="91"/>
      <c r="C123" s="91"/>
      <c r="D123" s="23"/>
      <c r="E123" s="45"/>
      <c r="F123" s="58"/>
      <c r="G123" s="41"/>
      <c r="H123" s="92"/>
      <c r="I123" s="25"/>
      <c r="J123" s="25"/>
      <c r="K123" s="25"/>
      <c r="L123" s="25"/>
      <c r="M123" s="25"/>
      <c r="N123" s="25"/>
    </row>
    <row r="124" spans="1:15" x14ac:dyDescent="0.25">
      <c r="A124" s="82"/>
      <c r="B124" s="83"/>
      <c r="C124" s="83"/>
      <c r="D124" s="47"/>
      <c r="E124" s="78"/>
      <c r="F124" s="66"/>
      <c r="G124" s="66"/>
      <c r="H124" s="92"/>
      <c r="I124" s="84"/>
      <c r="J124" s="85"/>
      <c r="K124" s="85"/>
      <c r="L124" s="85"/>
      <c r="M124" s="86"/>
      <c r="N124" s="87"/>
    </row>
    <row r="125" spans="1:15" x14ac:dyDescent="0.25">
      <c r="A125" s="44"/>
      <c r="B125" s="91"/>
      <c r="C125" s="91"/>
      <c r="D125" s="23"/>
      <c r="E125" s="45"/>
      <c r="F125" s="58"/>
      <c r="G125" s="41"/>
      <c r="H125" s="23"/>
      <c r="I125" s="101"/>
      <c r="J125" s="94"/>
      <c r="K125" s="94"/>
      <c r="L125" s="94"/>
      <c r="M125" s="95"/>
      <c r="N125" s="96"/>
    </row>
    <row r="126" spans="1:15" s="88" customFormat="1" x14ac:dyDescent="0.25">
      <c r="A126" s="82"/>
      <c r="B126" s="83"/>
      <c r="C126" s="83"/>
      <c r="D126" s="47"/>
      <c r="E126" s="78"/>
      <c r="F126" s="66"/>
      <c r="G126" s="66"/>
      <c r="H126" s="92"/>
      <c r="I126" s="84"/>
      <c r="J126" s="85"/>
      <c r="K126" s="85"/>
      <c r="L126" s="85"/>
      <c r="M126" s="86"/>
      <c r="N126" s="87"/>
    </row>
    <row r="127" spans="1:15" s="26" customFormat="1" x14ac:dyDescent="0.25">
      <c r="A127" s="44"/>
      <c r="B127" s="91"/>
      <c r="C127" s="91"/>
      <c r="D127" s="23"/>
      <c r="E127" s="45"/>
      <c r="F127" s="58"/>
      <c r="G127" s="41"/>
      <c r="H127" s="23"/>
      <c r="I127" s="101"/>
      <c r="J127" s="94"/>
      <c r="K127" s="94"/>
      <c r="L127" s="94"/>
      <c r="M127" s="95"/>
      <c r="N127" s="96"/>
      <c r="O127" s="97"/>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1"/>
  <sheetViews>
    <sheetView topLeftCell="F1" zoomScale="115" zoomScaleNormal="115" workbookViewId="0">
      <selection activeCell="M11" sqref="M11"/>
    </sheetView>
  </sheetViews>
  <sheetFormatPr defaultColWidth="10.85546875" defaultRowHeight="12.75" x14ac:dyDescent="0.25"/>
  <cols>
    <col min="1" max="1" width="16.42578125" style="122" customWidth="1"/>
    <col min="2" max="3" width="15.42578125" style="122" customWidth="1"/>
    <col min="4" max="4" width="16.85546875" style="122" customWidth="1"/>
    <col min="5" max="5" width="17" style="122" customWidth="1"/>
    <col min="6" max="7" width="22.42578125" style="122" customWidth="1"/>
    <col min="8" max="8" width="16.28515625" style="122" customWidth="1"/>
    <col min="9" max="9" width="15.42578125" style="122" customWidth="1"/>
    <col min="10" max="10" width="23" style="122" customWidth="1"/>
    <col min="11" max="12" width="10.85546875" style="107"/>
    <col min="13" max="13" width="14" style="107" customWidth="1"/>
    <col min="14" max="16384" width="10.85546875" style="107"/>
  </cols>
  <sheetData>
    <row r="1" spans="1:13" ht="38.25" x14ac:dyDescent="0.25">
      <c r="A1" s="237" t="s">
        <v>2</v>
      </c>
      <c r="B1" s="238" t="s">
        <v>8</v>
      </c>
      <c r="C1" s="238" t="s">
        <v>214</v>
      </c>
      <c r="D1" s="238" t="s">
        <v>34</v>
      </c>
      <c r="E1" s="239" t="s">
        <v>35</v>
      </c>
      <c r="F1" s="239" t="s">
        <v>91</v>
      </c>
      <c r="G1" s="240" t="s">
        <v>93</v>
      </c>
      <c r="H1" s="238" t="s">
        <v>215</v>
      </c>
      <c r="I1" s="241" t="s">
        <v>36</v>
      </c>
      <c r="J1" s="242" t="s">
        <v>78</v>
      </c>
      <c r="L1" s="164" t="s">
        <v>70</v>
      </c>
      <c r="M1" s="226"/>
    </row>
    <row r="2" spans="1:13" ht="15" x14ac:dyDescent="0.25">
      <c r="A2" s="121" t="s">
        <v>42</v>
      </c>
      <c r="B2" s="121" t="s">
        <v>14</v>
      </c>
      <c r="C2" s="243">
        <f>Lydia!G4</f>
        <v>-6000</v>
      </c>
      <c r="D2" s="244">
        <f>'Personal Recieved'!D5+'Balance UGX'!M2</f>
        <v>1387750</v>
      </c>
      <c r="E2" s="244">
        <f>GETPIVOTDATA("Sum of Spent  in national currency (UGX)",'Personal Costs'!$A$3,"Name","Lydia")</f>
        <v>1396778</v>
      </c>
      <c r="F2" s="244"/>
      <c r="G2" s="243"/>
      <c r="H2" s="245">
        <f>Lydia!G44</f>
        <v>-15028</v>
      </c>
      <c r="I2" s="246">
        <f>C2+D2-E2+F2-G2</f>
        <v>-15028</v>
      </c>
      <c r="J2" s="247">
        <f t="shared" ref="J2:J4" si="0">H2-I2</f>
        <v>0</v>
      </c>
      <c r="K2" s="107" t="s">
        <v>15</v>
      </c>
      <c r="L2" s="121" t="s">
        <v>42</v>
      </c>
      <c r="M2" s="165">
        <f>GETPIVOTDATA("Spent  in national currency (UGX)",'Airtime summary'!$A$16,"Name","Lydia")</f>
        <v>60000</v>
      </c>
    </row>
    <row r="3" spans="1:13" ht="15" x14ac:dyDescent="0.25">
      <c r="A3" s="121" t="s">
        <v>69</v>
      </c>
      <c r="B3" s="205" t="s">
        <v>14</v>
      </c>
      <c r="C3" s="243">
        <v>0</v>
      </c>
      <c r="D3" s="244">
        <f>M3</f>
        <v>20000</v>
      </c>
      <c r="E3" s="244">
        <f>GETPIVOTDATA("Sum of Spent  in national currency (UGX)",'Personal Costs'!$A$3,"Name","Day Guard")</f>
        <v>20000</v>
      </c>
      <c r="F3" s="244"/>
      <c r="G3" s="243"/>
      <c r="H3" s="245">
        <v>0</v>
      </c>
      <c r="I3" s="246">
        <f t="shared" ref="I3" si="1">C3+D3-E3</f>
        <v>0</v>
      </c>
      <c r="J3" s="247">
        <f t="shared" si="0"/>
        <v>0</v>
      </c>
      <c r="L3" s="121" t="s">
        <v>69</v>
      </c>
      <c r="M3" s="165">
        <f>GETPIVOTDATA("Spent  in national currency (UGX)",'Airtime summary'!$A$16,"Name","Day Guard")</f>
        <v>20000</v>
      </c>
    </row>
    <row r="4" spans="1:13" ht="15" x14ac:dyDescent="0.25">
      <c r="A4" s="121" t="s">
        <v>68</v>
      </c>
      <c r="B4" s="205"/>
      <c r="C4" s="243">
        <f>'Airtime summary'!G4</f>
        <v>0</v>
      </c>
      <c r="D4" s="244">
        <v>0</v>
      </c>
      <c r="E4" s="244">
        <v>0</v>
      </c>
      <c r="F4" s="244"/>
      <c r="G4" s="243"/>
      <c r="H4" s="245">
        <f>'Airtime summary'!G11</f>
        <v>30000</v>
      </c>
      <c r="I4" s="246">
        <f>'Airtime summary'!G12</f>
        <v>30000</v>
      </c>
      <c r="J4" s="247">
        <f t="shared" si="0"/>
        <v>0</v>
      </c>
      <c r="L4" s="227"/>
      <c r="M4" s="226"/>
    </row>
    <row r="5" spans="1:13" s="108" customFormat="1" ht="15" x14ac:dyDescent="0.25">
      <c r="A5" s="248"/>
      <c r="B5" s="249"/>
      <c r="C5" s="250"/>
      <c r="D5" s="250"/>
      <c r="E5" s="251"/>
      <c r="F5" s="333" t="s">
        <v>92</v>
      </c>
      <c r="G5" s="334" t="s">
        <v>77</v>
      </c>
      <c r="H5" s="250"/>
      <c r="I5" s="252"/>
      <c r="J5" s="247"/>
      <c r="L5"/>
      <c r="M5" s="295">
        <f>SUM(M2:M3)</f>
        <v>80000</v>
      </c>
    </row>
    <row r="6" spans="1:13" x14ac:dyDescent="0.2">
      <c r="A6" s="253" t="s">
        <v>79</v>
      </c>
      <c r="B6" s="254"/>
      <c r="C6" s="255">
        <f>SUM(C2:C5)</f>
        <v>-6000</v>
      </c>
      <c r="D6" s="255">
        <f>SUM(D2:D5)</f>
        <v>1407750</v>
      </c>
      <c r="E6" s="255">
        <f>SUM(E2:E5)</f>
        <v>1416778</v>
      </c>
      <c r="F6" s="254"/>
      <c r="G6" s="256"/>
      <c r="H6" s="257">
        <f>SUM(H2:H5)</f>
        <v>14972</v>
      </c>
      <c r="I6" s="258">
        <f>SUM(I2:I5)</f>
        <v>14972</v>
      </c>
      <c r="J6" s="259">
        <f>H6-I6</f>
        <v>0</v>
      </c>
    </row>
    <row r="7" spans="1:13" x14ac:dyDescent="0.2">
      <c r="A7" s="260"/>
      <c r="B7" s="261"/>
      <c r="C7" s="262"/>
      <c r="D7" s="263"/>
      <c r="E7" s="263"/>
      <c r="F7" s="263"/>
      <c r="G7" s="263"/>
      <c r="H7" s="262"/>
      <c r="I7" s="264"/>
      <c r="J7" s="247"/>
    </row>
    <row r="8" spans="1:13" x14ac:dyDescent="0.2">
      <c r="A8" s="265" t="s">
        <v>80</v>
      </c>
      <c r="B8" s="266"/>
      <c r="C8" s="267">
        <f>'Bank reconciliation UGX'!D14</f>
        <v>49876376</v>
      </c>
      <c r="D8" s="310">
        <v>0</v>
      </c>
      <c r="E8" s="267">
        <f>GETPIVOTDATA("Sum of Spent  in national currency (UGX)",'Personal Costs'!$A$3,"Name","Bank UGX")</f>
        <v>8550000</v>
      </c>
      <c r="F8" s="267"/>
      <c r="G8" s="267">
        <f>'Bank reconciliation UGX'!E17+'Bank reconciliation UGX'!E19</f>
        <v>8786690</v>
      </c>
      <c r="H8" s="267">
        <f>'Bank reconciliation UGX'!D21</f>
        <v>32539686</v>
      </c>
      <c r="I8" s="268">
        <f>C8+D8-E8+F8-G8</f>
        <v>32539686</v>
      </c>
      <c r="J8" s="247">
        <f>H8-I8</f>
        <v>0</v>
      </c>
    </row>
    <row r="9" spans="1:13" x14ac:dyDescent="0.2">
      <c r="A9" s="265" t="s">
        <v>100</v>
      </c>
      <c r="B9" s="266"/>
      <c r="C9" s="267">
        <f>'UGX-Operational Account'!D14</f>
        <v>61033</v>
      </c>
      <c r="D9" s="310">
        <v>0</v>
      </c>
      <c r="E9" s="267">
        <f>GETPIVOTDATA("Sum of Spent  in national currency (UGX)",'Personal Costs'!$A$3,"Name","UGX OPP")</f>
        <v>5752590</v>
      </c>
      <c r="F9" s="267">
        <f>'UGX-Operational Account'!D15+'UGX-Operational Account'!D21</f>
        <v>8786690</v>
      </c>
      <c r="G9" s="267">
        <f>'UGX-Operational Account'!E16+'UGX-Operational Account'!E22</f>
        <v>1559000</v>
      </c>
      <c r="H9" s="267">
        <f>'UGX-Operational Account'!D26</f>
        <v>1536133</v>
      </c>
      <c r="I9" s="268">
        <f>C9+D9-E9+F9-G9</f>
        <v>1536133</v>
      </c>
      <c r="J9" s="247">
        <f>H9-I9</f>
        <v>0</v>
      </c>
    </row>
    <row r="10" spans="1:13" x14ac:dyDescent="0.2">
      <c r="A10" s="269" t="s">
        <v>81</v>
      </c>
      <c r="B10" s="270"/>
      <c r="C10" s="270">
        <f t="shared" ref="C10:I10" si="2">SUM(C8:C9)</f>
        <v>49937409</v>
      </c>
      <c r="D10" s="270">
        <f t="shared" si="2"/>
        <v>0</v>
      </c>
      <c r="E10" s="462">
        <f t="shared" si="2"/>
        <v>14302590</v>
      </c>
      <c r="F10" s="270">
        <f t="shared" si="2"/>
        <v>8786690</v>
      </c>
      <c r="G10" s="270">
        <f t="shared" si="2"/>
        <v>10345690</v>
      </c>
      <c r="H10" s="270">
        <f t="shared" si="2"/>
        <v>34075819</v>
      </c>
      <c r="I10" s="271">
        <f t="shared" si="2"/>
        <v>34075819</v>
      </c>
      <c r="J10" s="272">
        <f>H10-I10</f>
        <v>0</v>
      </c>
    </row>
    <row r="11" spans="1:13" x14ac:dyDescent="0.2">
      <c r="A11" s="273" t="s">
        <v>82</v>
      </c>
      <c r="B11" s="274"/>
      <c r="C11" s="274"/>
      <c r="D11" s="342"/>
      <c r="E11" s="461"/>
      <c r="F11" s="274"/>
      <c r="G11" s="274"/>
      <c r="H11" s="274"/>
      <c r="I11" s="275"/>
      <c r="J11" s="276"/>
    </row>
    <row r="12" spans="1:13" ht="13.5" thickBot="1" x14ac:dyDescent="0.25">
      <c r="A12" s="277"/>
      <c r="B12" s="278"/>
      <c r="C12" s="278"/>
      <c r="D12" s="278"/>
      <c r="E12" s="278"/>
      <c r="F12" s="278"/>
      <c r="G12" s="278"/>
      <c r="H12" s="278"/>
      <c r="I12" s="279"/>
      <c r="J12" s="247"/>
    </row>
    <row r="13" spans="1:13" ht="13.5" thickBot="1" x14ac:dyDescent="0.25">
      <c r="A13" s="280" t="s">
        <v>83</v>
      </c>
      <c r="B13" s="281"/>
      <c r="C13" s="281"/>
      <c r="D13" s="281"/>
      <c r="E13" s="281">
        <f>E6+E10</f>
        <v>15719368</v>
      </c>
      <c r="F13" s="281"/>
      <c r="G13" s="281"/>
      <c r="H13" s="281"/>
      <c r="I13" s="282"/>
      <c r="J13" s="283"/>
    </row>
    <row r="14" spans="1:13" x14ac:dyDescent="0.2">
      <c r="A14" s="284"/>
      <c r="B14" s="285"/>
      <c r="C14" s="285"/>
      <c r="D14" s="285"/>
      <c r="E14" s="285"/>
      <c r="F14" s="285"/>
      <c r="G14" s="285">
        <f>G10-F15</f>
        <v>8786690</v>
      </c>
      <c r="H14" s="285"/>
      <c r="I14" s="286"/>
      <c r="J14" s="247"/>
    </row>
    <row r="15" spans="1:13" ht="15.75" x14ac:dyDescent="0.25">
      <c r="A15" s="287" t="s">
        <v>37</v>
      </c>
      <c r="B15" s="288"/>
      <c r="C15" s="289">
        <f>'UGX Cash Box  January'!G3</f>
        <v>79959</v>
      </c>
      <c r="D15" s="290">
        <f>'Personal Recieved'!C10</f>
        <v>1250</v>
      </c>
      <c r="E15" s="290">
        <f>GETPIVOTDATA("Sum of spent in national currency (Ugx)",'Personal Recieved'!$A$3)</f>
        <v>1439000</v>
      </c>
      <c r="F15" s="290">
        <f>'UGX-Operational Account'!E16+'UGX-Operational Account'!E22</f>
        <v>1559000</v>
      </c>
      <c r="G15" s="290">
        <v>0</v>
      </c>
      <c r="H15" s="290">
        <f>'UGX Cash Box  January'!G22</f>
        <v>201209</v>
      </c>
      <c r="I15" s="291">
        <f>C15+D15-E15+F15</f>
        <v>201209</v>
      </c>
      <c r="J15" s="247">
        <f t="shared" ref="J15" si="3">H15-I15</f>
        <v>0</v>
      </c>
      <c r="K15" s="297"/>
    </row>
    <row r="16" spans="1:13" ht="16.5" thickBot="1" x14ac:dyDescent="0.3">
      <c r="A16" s="292"/>
      <c r="B16" s="293"/>
      <c r="C16" s="293"/>
      <c r="D16" s="293"/>
      <c r="E16" s="293"/>
      <c r="F16" s="293"/>
      <c r="G16" s="293"/>
      <c r="H16" s="293"/>
      <c r="I16" s="293"/>
      <c r="J16" s="460"/>
      <c r="K16" s="298"/>
    </row>
    <row r="17" spans="1:11" ht="15.75" x14ac:dyDescent="0.25">
      <c r="A17" s="228"/>
      <c r="B17" s="229"/>
      <c r="C17" s="229"/>
      <c r="D17" s="607" t="s">
        <v>38</v>
      </c>
      <c r="E17" s="607"/>
      <c r="F17" s="229"/>
      <c r="G17" s="229"/>
      <c r="H17" s="229"/>
      <c r="I17" s="300"/>
      <c r="J17" s="301"/>
      <c r="K17" s="299"/>
    </row>
    <row r="18" spans="1:11" ht="47.25" x14ac:dyDescent="0.25">
      <c r="A18" s="231"/>
      <c r="B18" s="232"/>
      <c r="C18" s="232" t="s">
        <v>223</v>
      </c>
      <c r="D18" s="232" t="s">
        <v>71</v>
      </c>
      <c r="E18" s="232" t="s">
        <v>72</v>
      </c>
      <c r="F18" s="232"/>
      <c r="G18" s="232"/>
      <c r="H18" s="232" t="s">
        <v>222</v>
      </c>
      <c r="I18" s="232" t="s">
        <v>73</v>
      </c>
      <c r="J18" s="233" t="s">
        <v>74</v>
      </c>
    </row>
    <row r="19" spans="1:11" ht="32.25" thickBot="1" x14ac:dyDescent="0.3">
      <c r="A19" s="234" t="s">
        <v>75</v>
      </c>
      <c r="B19" s="235"/>
      <c r="C19" s="235">
        <f>C15+C10+C6</f>
        <v>50011368</v>
      </c>
      <c r="D19" s="235">
        <f>D8</f>
        <v>0</v>
      </c>
      <c r="E19" s="235">
        <f>E13</f>
        <v>15719368</v>
      </c>
      <c r="F19" s="235"/>
      <c r="G19" s="235"/>
      <c r="H19" s="235">
        <f>H15+H10+H6+G19</f>
        <v>34292000</v>
      </c>
      <c r="I19" s="235">
        <f>C19+D19-E19</f>
        <v>34292000</v>
      </c>
      <c r="J19" s="236">
        <f>H19-I19</f>
        <v>0</v>
      </c>
      <c r="K19" s="309"/>
    </row>
    <row r="23" spans="1:11" x14ac:dyDescent="0.25">
      <c r="G23" s="518"/>
    </row>
    <row r="180" spans="1:15" x14ac:dyDescent="0.25">
      <c r="A180" s="296"/>
      <c r="B180" s="296"/>
      <c r="C180" s="296"/>
      <c r="D180" s="296"/>
      <c r="E180" s="296"/>
      <c r="F180" s="296"/>
      <c r="G180" s="296"/>
      <c r="H180" s="296"/>
      <c r="I180" s="296"/>
      <c r="J180" s="296"/>
      <c r="K180" s="341"/>
      <c r="L180" s="341"/>
      <c r="M180" s="341"/>
      <c r="N180" s="341"/>
      <c r="O180" s="341"/>
    </row>
    <row r="181" spans="1:15" x14ac:dyDescent="0.25">
      <c r="A181" s="296"/>
      <c r="B181" s="296"/>
      <c r="C181" s="296"/>
      <c r="D181" s="296"/>
      <c r="E181" s="296"/>
      <c r="F181" s="296"/>
      <c r="G181" s="296"/>
      <c r="H181" s="296"/>
      <c r="I181" s="296"/>
      <c r="J181" s="296"/>
      <c r="K181" s="341"/>
      <c r="L181" s="341"/>
      <c r="M181" s="341"/>
      <c r="N181" s="341"/>
      <c r="O181" s="341"/>
    </row>
    <row r="182" spans="1:15" x14ac:dyDescent="0.25">
      <c r="A182" s="296"/>
      <c r="B182" s="296"/>
      <c r="C182" s="296"/>
      <c r="D182" s="296"/>
      <c r="E182" s="296"/>
      <c r="F182" s="296"/>
      <c r="G182" s="296"/>
      <c r="H182" s="296"/>
      <c r="I182" s="296"/>
      <c r="J182" s="296"/>
      <c r="K182" s="341"/>
      <c r="L182" s="341"/>
      <c r="M182" s="341"/>
      <c r="N182" s="341"/>
      <c r="O182" s="341"/>
    </row>
    <row r="183" spans="1:15" x14ac:dyDescent="0.25">
      <c r="A183" s="296"/>
      <c r="B183" s="296"/>
      <c r="C183" s="296"/>
      <c r="D183" s="296"/>
      <c r="E183" s="296"/>
      <c r="F183" s="296"/>
      <c r="G183" s="296"/>
      <c r="H183" s="296"/>
      <c r="I183" s="296"/>
      <c r="J183" s="296"/>
      <c r="K183" s="341"/>
      <c r="L183" s="341"/>
      <c r="M183" s="341"/>
      <c r="N183" s="341"/>
      <c r="O183" s="341"/>
    </row>
    <row r="184" spans="1:15" x14ac:dyDescent="0.25">
      <c r="A184" s="296"/>
      <c r="B184" s="296"/>
      <c r="C184" s="296"/>
      <c r="D184" s="296"/>
      <c r="E184" s="296"/>
      <c r="F184" s="296"/>
      <c r="G184" s="296"/>
      <c r="H184" s="296"/>
      <c r="I184" s="296"/>
      <c r="J184" s="296"/>
      <c r="K184" s="341"/>
      <c r="L184" s="341"/>
      <c r="M184" s="341"/>
      <c r="N184" s="341"/>
      <c r="O184" s="341"/>
    </row>
    <row r="185" spans="1:15" x14ac:dyDescent="0.25">
      <c r="A185" s="296"/>
      <c r="B185" s="296"/>
      <c r="C185" s="296"/>
      <c r="D185" s="296"/>
      <c r="E185" s="296"/>
      <c r="F185" s="296"/>
      <c r="G185" s="296"/>
      <c r="H185" s="296"/>
      <c r="I185" s="296"/>
      <c r="J185" s="296"/>
      <c r="K185" s="341"/>
      <c r="L185" s="341"/>
      <c r="M185" s="341"/>
      <c r="N185" s="341"/>
      <c r="O185" s="341"/>
    </row>
    <row r="186" spans="1:15" x14ac:dyDescent="0.25">
      <c r="A186" s="296"/>
      <c r="B186" s="296"/>
      <c r="C186" s="296"/>
      <c r="D186" s="296"/>
      <c r="E186" s="296"/>
      <c r="F186" s="296"/>
      <c r="G186" s="296"/>
      <c r="H186" s="296"/>
      <c r="I186" s="296"/>
      <c r="J186" s="296"/>
      <c r="K186" s="341"/>
      <c r="L186" s="341"/>
      <c r="M186" s="341"/>
      <c r="N186" s="341"/>
      <c r="O186" s="341"/>
    </row>
    <row r="187" spans="1:15" x14ac:dyDescent="0.25">
      <c r="A187" s="296"/>
      <c r="B187" s="296"/>
      <c r="C187" s="296"/>
      <c r="D187" s="296"/>
      <c r="E187" s="296"/>
      <c r="F187" s="296"/>
      <c r="G187" s="296"/>
      <c r="H187" s="296"/>
      <c r="I187" s="296"/>
      <c r="J187" s="296"/>
      <c r="K187" s="341"/>
      <c r="L187" s="341"/>
      <c r="M187" s="341"/>
      <c r="N187" s="341"/>
      <c r="O187" s="341"/>
    </row>
    <row r="188" spans="1:15" x14ac:dyDescent="0.25">
      <c r="A188" s="296"/>
      <c r="B188" s="296"/>
      <c r="C188" s="296"/>
      <c r="D188" s="296"/>
      <c r="E188" s="296"/>
      <c r="F188" s="296"/>
      <c r="G188" s="296"/>
      <c r="H188" s="296"/>
      <c r="I188" s="296"/>
      <c r="J188" s="296"/>
      <c r="K188" s="341"/>
      <c r="L188" s="341"/>
      <c r="M188" s="341"/>
      <c r="N188" s="341"/>
      <c r="O188" s="341"/>
    </row>
    <row r="189" spans="1:15" x14ac:dyDescent="0.25">
      <c r="A189" s="296"/>
      <c r="B189" s="296"/>
      <c r="C189" s="296"/>
      <c r="D189" s="296"/>
      <c r="E189" s="296"/>
      <c r="F189" s="296"/>
      <c r="G189" s="296"/>
      <c r="H189" s="296"/>
      <c r="I189" s="296"/>
      <c r="J189" s="296"/>
      <c r="K189" s="341"/>
      <c r="L189" s="341"/>
      <c r="M189" s="341"/>
      <c r="N189" s="341"/>
      <c r="O189" s="341"/>
    </row>
    <row r="190" spans="1:15" x14ac:dyDescent="0.25">
      <c r="A190" s="296"/>
      <c r="B190" s="296"/>
      <c r="C190" s="296"/>
      <c r="D190" s="296"/>
      <c r="E190" s="296"/>
      <c r="F190" s="296"/>
      <c r="G190" s="296"/>
      <c r="H190" s="296"/>
      <c r="I190" s="296"/>
      <c r="J190" s="296"/>
      <c r="K190" s="341"/>
      <c r="L190" s="341"/>
      <c r="M190" s="341"/>
      <c r="N190" s="341"/>
      <c r="O190" s="341"/>
    </row>
    <row r="191" spans="1:15" x14ac:dyDescent="0.25">
      <c r="A191" s="296"/>
      <c r="B191" s="296"/>
      <c r="C191" s="296"/>
      <c r="D191" s="296"/>
      <c r="E191" s="296"/>
      <c r="F191" s="296"/>
      <c r="G191" s="296"/>
      <c r="H191" s="296"/>
      <c r="I191" s="296"/>
      <c r="J191" s="296"/>
      <c r="K191" s="341"/>
      <c r="L191" s="341"/>
      <c r="M191" s="341"/>
      <c r="N191" s="341"/>
      <c r="O191" s="341"/>
    </row>
    <row r="192" spans="1:15" x14ac:dyDescent="0.25">
      <c r="A192" s="296"/>
      <c r="B192" s="296"/>
      <c r="C192" s="296"/>
      <c r="D192" s="296"/>
      <c r="E192" s="296"/>
      <c r="F192" s="296"/>
      <c r="G192" s="296"/>
      <c r="H192" s="296"/>
      <c r="I192" s="296"/>
      <c r="J192" s="296"/>
      <c r="K192" s="341"/>
      <c r="L192" s="341"/>
      <c r="M192" s="341"/>
      <c r="N192" s="341"/>
      <c r="O192" s="341"/>
    </row>
    <row r="193" spans="1:15" x14ac:dyDescent="0.25">
      <c r="A193" s="296"/>
      <c r="B193" s="296"/>
      <c r="C193" s="296"/>
      <c r="D193" s="296"/>
      <c r="E193" s="296"/>
      <c r="F193" s="296"/>
      <c r="G193" s="296"/>
      <c r="H193" s="296"/>
      <c r="I193" s="296"/>
      <c r="J193" s="296"/>
      <c r="K193" s="341"/>
      <c r="L193" s="341"/>
      <c r="M193" s="341"/>
      <c r="N193" s="341"/>
      <c r="O193" s="341"/>
    </row>
    <row r="194" spans="1:15" x14ac:dyDescent="0.25">
      <c r="A194" s="296"/>
      <c r="B194" s="296"/>
      <c r="C194" s="296"/>
      <c r="D194" s="296"/>
      <c r="E194" s="296"/>
      <c r="F194" s="296"/>
      <c r="G194" s="296"/>
      <c r="H194" s="296"/>
      <c r="I194" s="296"/>
      <c r="J194" s="296"/>
      <c r="K194" s="341"/>
      <c r="L194" s="341"/>
      <c r="M194" s="341"/>
      <c r="N194" s="341"/>
      <c r="O194" s="341"/>
    </row>
    <row r="195" spans="1:15" x14ac:dyDescent="0.25">
      <c r="A195" s="296"/>
      <c r="B195" s="296"/>
      <c r="C195" s="296"/>
      <c r="D195" s="296"/>
      <c r="E195" s="296"/>
      <c r="F195" s="296"/>
      <c r="G195" s="296"/>
      <c r="H195" s="296"/>
      <c r="I195" s="296"/>
      <c r="J195" s="296"/>
      <c r="K195" s="341"/>
      <c r="L195" s="341"/>
      <c r="M195" s="341"/>
      <c r="N195" s="341"/>
      <c r="O195" s="341"/>
    </row>
    <row r="196" spans="1:15" x14ac:dyDescent="0.25">
      <c r="A196" s="296"/>
      <c r="B196" s="296"/>
      <c r="C196" s="296"/>
      <c r="D196" s="296"/>
      <c r="E196" s="296"/>
      <c r="F196" s="296"/>
      <c r="G196" s="296"/>
      <c r="H196" s="296"/>
      <c r="I196" s="296"/>
      <c r="J196" s="296"/>
      <c r="K196" s="341"/>
      <c r="L196" s="341"/>
      <c r="M196" s="341"/>
      <c r="N196" s="341"/>
      <c r="O196" s="341"/>
    </row>
    <row r="197" spans="1:15" x14ac:dyDescent="0.25">
      <c r="A197" s="296"/>
      <c r="B197" s="296"/>
      <c r="C197" s="296"/>
      <c r="D197" s="296"/>
      <c r="E197" s="296"/>
      <c r="F197" s="296"/>
      <c r="G197" s="296"/>
      <c r="H197" s="296"/>
      <c r="I197" s="296"/>
      <c r="J197" s="296"/>
      <c r="K197" s="341"/>
      <c r="L197" s="341"/>
      <c r="M197" s="341"/>
      <c r="N197" s="341"/>
      <c r="O197" s="341"/>
    </row>
    <row r="198" spans="1:15" x14ac:dyDescent="0.25">
      <c r="A198" s="296"/>
      <c r="B198" s="296"/>
      <c r="C198" s="296"/>
      <c r="D198" s="296"/>
      <c r="E198" s="296"/>
      <c r="F198" s="296"/>
      <c r="G198" s="296"/>
      <c r="H198" s="296"/>
      <c r="I198" s="296"/>
      <c r="J198" s="296"/>
      <c r="K198" s="341"/>
      <c r="L198" s="341"/>
      <c r="M198" s="341"/>
      <c r="N198" s="341"/>
      <c r="O198" s="341"/>
    </row>
    <row r="199" spans="1:15" x14ac:dyDescent="0.25">
      <c r="A199" s="296"/>
      <c r="B199" s="296"/>
      <c r="C199" s="296"/>
      <c r="D199" s="296"/>
      <c r="E199" s="296"/>
      <c r="F199" s="296"/>
      <c r="G199" s="296"/>
      <c r="H199" s="296"/>
      <c r="I199" s="296"/>
      <c r="J199" s="296"/>
      <c r="K199" s="341"/>
      <c r="L199" s="341"/>
      <c r="M199" s="341"/>
      <c r="N199" s="341"/>
      <c r="O199" s="341"/>
    </row>
    <row r="200" spans="1:15" x14ac:dyDescent="0.25">
      <c r="A200" s="296"/>
      <c r="B200" s="296"/>
      <c r="C200" s="296"/>
      <c r="D200" s="296"/>
      <c r="E200" s="296"/>
      <c r="F200" s="296"/>
      <c r="G200" s="296"/>
      <c r="H200" s="296"/>
      <c r="I200" s="296"/>
      <c r="J200" s="296"/>
      <c r="K200" s="341"/>
      <c r="L200" s="341"/>
      <c r="M200" s="341"/>
      <c r="N200" s="341"/>
      <c r="O200" s="341"/>
    </row>
    <row r="201" spans="1:15" x14ac:dyDescent="0.25">
      <c r="A201" s="296"/>
      <c r="B201" s="296"/>
      <c r="C201" s="296"/>
      <c r="D201" s="296"/>
      <c r="E201" s="296"/>
      <c r="F201" s="296"/>
      <c r="G201" s="296"/>
      <c r="H201" s="296"/>
      <c r="I201" s="296"/>
      <c r="J201" s="296"/>
      <c r="K201" s="341"/>
      <c r="L201" s="341"/>
      <c r="M201" s="341"/>
      <c r="N201" s="341"/>
      <c r="O201" s="341"/>
    </row>
    <row r="202" spans="1:15" x14ac:dyDescent="0.25">
      <c r="A202" s="296"/>
      <c r="B202" s="296"/>
      <c r="C202" s="296"/>
      <c r="D202" s="296"/>
      <c r="E202" s="296"/>
      <c r="F202" s="296"/>
      <c r="G202" s="296"/>
      <c r="H202" s="296"/>
      <c r="I202" s="296"/>
      <c r="J202" s="296"/>
      <c r="K202" s="341"/>
      <c r="L202" s="341"/>
      <c r="M202" s="341"/>
      <c r="N202" s="341"/>
      <c r="O202" s="341"/>
    </row>
    <row r="203" spans="1:15" x14ac:dyDescent="0.25">
      <c r="A203" s="296"/>
      <c r="B203" s="296"/>
      <c r="C203" s="296"/>
      <c r="D203" s="296"/>
      <c r="E203" s="296"/>
      <c r="F203" s="296"/>
      <c r="G203" s="296"/>
      <c r="H203" s="296"/>
      <c r="I203" s="296"/>
      <c r="J203" s="296"/>
      <c r="K203" s="341"/>
      <c r="L203" s="341"/>
      <c r="M203" s="341"/>
      <c r="N203" s="341"/>
      <c r="O203" s="341"/>
    </row>
    <row r="204" spans="1:15" x14ac:dyDescent="0.25">
      <c r="A204" s="296"/>
      <c r="B204" s="296"/>
      <c r="C204" s="296"/>
      <c r="D204" s="296"/>
      <c r="E204" s="296"/>
      <c r="F204" s="296"/>
      <c r="G204" s="296"/>
      <c r="H204" s="296"/>
      <c r="I204" s="296"/>
      <c r="J204" s="296"/>
      <c r="K204" s="341"/>
      <c r="L204" s="341"/>
      <c r="M204" s="341"/>
      <c r="N204" s="341"/>
      <c r="O204" s="341"/>
    </row>
    <row r="205" spans="1:15" x14ac:dyDescent="0.25">
      <c r="A205" s="296"/>
      <c r="B205" s="296"/>
      <c r="C205" s="296"/>
      <c r="D205" s="296"/>
      <c r="E205" s="296"/>
      <c r="F205" s="296"/>
      <c r="G205" s="296"/>
      <c r="H205" s="296"/>
      <c r="I205" s="296"/>
      <c r="J205" s="296"/>
      <c r="K205" s="341"/>
      <c r="L205" s="341"/>
      <c r="M205" s="341"/>
      <c r="N205" s="341"/>
      <c r="O205" s="341"/>
    </row>
    <row r="206" spans="1:15" x14ac:dyDescent="0.25">
      <c r="A206" s="296"/>
      <c r="B206" s="296"/>
      <c r="C206" s="296"/>
      <c r="D206" s="296"/>
      <c r="E206" s="296"/>
      <c r="F206" s="296"/>
      <c r="G206" s="296"/>
      <c r="H206" s="296"/>
      <c r="I206" s="296"/>
      <c r="J206" s="296"/>
      <c r="K206" s="341"/>
      <c r="L206" s="341"/>
      <c r="M206" s="341"/>
      <c r="N206" s="341"/>
      <c r="O206" s="341"/>
    </row>
    <row r="207" spans="1:15" x14ac:dyDescent="0.25">
      <c r="A207" s="296"/>
      <c r="B207" s="296"/>
      <c r="C207" s="296"/>
      <c r="D207" s="296"/>
      <c r="E207" s="296"/>
      <c r="F207" s="296"/>
      <c r="G207" s="296"/>
      <c r="H207" s="296"/>
      <c r="I207" s="296"/>
      <c r="J207" s="296"/>
      <c r="K207" s="341"/>
      <c r="L207" s="341"/>
      <c r="M207" s="341"/>
      <c r="N207" s="341"/>
      <c r="O207" s="341"/>
    </row>
    <row r="208" spans="1:15" x14ac:dyDescent="0.25">
      <c r="A208" s="296"/>
      <c r="B208" s="296"/>
      <c r="C208" s="296"/>
      <c r="D208" s="296"/>
      <c r="E208" s="296"/>
      <c r="F208" s="296"/>
      <c r="G208" s="296"/>
      <c r="H208" s="296"/>
      <c r="I208" s="296"/>
      <c r="J208" s="296"/>
      <c r="K208" s="341"/>
      <c r="L208" s="341"/>
      <c r="M208" s="341"/>
      <c r="N208" s="341"/>
      <c r="O208" s="341"/>
    </row>
    <row r="209" spans="1:15" x14ac:dyDescent="0.25">
      <c r="A209" s="296"/>
      <c r="B209" s="296"/>
      <c r="C209" s="296"/>
      <c r="D209" s="296"/>
      <c r="E209" s="296"/>
      <c r="F209" s="296"/>
      <c r="G209" s="296"/>
      <c r="H209" s="296"/>
      <c r="I209" s="296"/>
      <c r="J209" s="296"/>
      <c r="K209" s="341"/>
      <c r="L209" s="341"/>
      <c r="M209" s="341"/>
      <c r="N209" s="341"/>
      <c r="O209" s="341"/>
    </row>
    <row r="210" spans="1:15" x14ac:dyDescent="0.25">
      <c r="A210" s="296"/>
      <c r="B210" s="296"/>
      <c r="C210" s="296"/>
      <c r="D210" s="296"/>
      <c r="E210" s="296"/>
      <c r="F210" s="296"/>
      <c r="G210" s="296"/>
      <c r="H210" s="296"/>
      <c r="I210" s="296"/>
      <c r="J210" s="296"/>
      <c r="K210" s="341"/>
      <c r="L210" s="341"/>
      <c r="M210" s="341"/>
      <c r="N210" s="341"/>
      <c r="O210" s="341"/>
    </row>
    <row r="211" spans="1:15" x14ac:dyDescent="0.25">
      <c r="A211" s="296"/>
      <c r="B211" s="296"/>
      <c r="C211" s="296"/>
      <c r="D211" s="296"/>
      <c r="E211" s="296"/>
      <c r="F211" s="296"/>
      <c r="G211" s="296"/>
      <c r="H211" s="296"/>
      <c r="I211" s="296"/>
      <c r="J211" s="296"/>
      <c r="K211" s="341"/>
      <c r="L211" s="341"/>
      <c r="M211" s="341"/>
      <c r="N211" s="341"/>
      <c r="O211" s="341"/>
    </row>
    <row r="212" spans="1:15" x14ac:dyDescent="0.25">
      <c r="A212" s="296"/>
      <c r="B212" s="296"/>
      <c r="C212" s="296"/>
      <c r="D212" s="296"/>
      <c r="E212" s="296"/>
      <c r="F212" s="296"/>
      <c r="G212" s="296"/>
      <c r="H212" s="296"/>
      <c r="I212" s="296"/>
      <c r="J212" s="296"/>
      <c r="K212" s="341"/>
      <c r="L212" s="341"/>
      <c r="M212" s="341"/>
      <c r="N212" s="341"/>
      <c r="O212" s="341"/>
    </row>
    <row r="213" spans="1:15" x14ac:dyDescent="0.25">
      <c r="A213" s="296"/>
      <c r="B213" s="296"/>
      <c r="C213" s="296"/>
      <c r="D213" s="296"/>
      <c r="E213" s="296"/>
      <c r="F213" s="296"/>
      <c r="G213" s="296"/>
      <c r="H213" s="296"/>
      <c r="I213" s="296"/>
      <c r="J213" s="296"/>
      <c r="K213" s="341"/>
      <c r="L213" s="341"/>
      <c r="M213" s="341"/>
      <c r="N213" s="341"/>
      <c r="O213" s="341"/>
    </row>
    <row r="214" spans="1:15" x14ac:dyDescent="0.25">
      <c r="A214" s="296"/>
      <c r="B214" s="296"/>
      <c r="C214" s="296"/>
      <c r="D214" s="296"/>
      <c r="E214" s="296"/>
      <c r="F214" s="296"/>
      <c r="G214" s="296"/>
      <c r="H214" s="296"/>
      <c r="I214" s="296"/>
      <c r="J214" s="296"/>
      <c r="K214" s="341"/>
      <c r="L214" s="341"/>
      <c r="M214" s="341"/>
      <c r="N214" s="341"/>
      <c r="O214" s="341"/>
    </row>
    <row r="215" spans="1:15" x14ac:dyDescent="0.25">
      <c r="A215" s="296"/>
      <c r="B215" s="296"/>
      <c r="C215" s="296"/>
      <c r="D215" s="296"/>
      <c r="E215" s="296"/>
      <c r="F215" s="296"/>
      <c r="G215" s="296"/>
      <c r="H215" s="296"/>
      <c r="I215" s="296"/>
      <c r="J215" s="296"/>
      <c r="K215" s="341"/>
      <c r="L215" s="341"/>
      <c r="M215" s="341"/>
      <c r="N215" s="341"/>
      <c r="O215" s="341"/>
    </row>
    <row r="216" spans="1:15" x14ac:dyDescent="0.25">
      <c r="A216" s="296"/>
      <c r="B216" s="296"/>
      <c r="C216" s="296"/>
      <c r="D216" s="296"/>
      <c r="E216" s="296"/>
      <c r="F216" s="296"/>
      <c r="G216" s="296"/>
      <c r="H216" s="296"/>
      <c r="I216" s="296"/>
      <c r="J216" s="296"/>
      <c r="K216" s="341"/>
      <c r="L216" s="341"/>
      <c r="M216" s="341"/>
      <c r="N216" s="341"/>
      <c r="O216" s="341"/>
    </row>
    <row r="217" spans="1:15" x14ac:dyDescent="0.25">
      <c r="A217" s="296"/>
      <c r="B217" s="296"/>
      <c r="C217" s="296"/>
      <c r="D217" s="296"/>
      <c r="E217" s="296"/>
      <c r="F217" s="296"/>
      <c r="G217" s="296"/>
      <c r="H217" s="296"/>
      <c r="I217" s="296"/>
      <c r="J217" s="296"/>
      <c r="K217" s="341"/>
      <c r="L217" s="341"/>
      <c r="M217" s="341"/>
      <c r="N217" s="341"/>
      <c r="O217" s="341"/>
    </row>
    <row r="218" spans="1:15" x14ac:dyDescent="0.25">
      <c r="A218" s="296"/>
      <c r="B218" s="296"/>
      <c r="C218" s="296"/>
      <c r="D218" s="296"/>
      <c r="E218" s="296"/>
      <c r="F218" s="296"/>
      <c r="G218" s="296"/>
      <c r="H218" s="296"/>
      <c r="I218" s="296"/>
      <c r="J218" s="296"/>
      <c r="K218" s="341"/>
      <c r="L218" s="341"/>
      <c r="M218" s="341"/>
      <c r="N218" s="341"/>
      <c r="O218" s="341"/>
    </row>
    <row r="219" spans="1:15" x14ac:dyDescent="0.25">
      <c r="A219" s="296"/>
      <c r="B219" s="296"/>
      <c r="C219" s="296"/>
      <c r="D219" s="296"/>
      <c r="E219" s="296"/>
      <c r="F219" s="296"/>
      <c r="G219" s="296"/>
      <c r="H219" s="296"/>
      <c r="I219" s="296"/>
      <c r="J219" s="296"/>
      <c r="K219" s="341"/>
      <c r="L219" s="341"/>
      <c r="M219" s="341"/>
      <c r="N219" s="341"/>
      <c r="O219" s="341"/>
    </row>
    <row r="220" spans="1:15" x14ac:dyDescent="0.25">
      <c r="A220" s="296"/>
      <c r="B220" s="296"/>
      <c r="C220" s="296"/>
      <c r="D220" s="296"/>
      <c r="E220" s="296"/>
      <c r="F220" s="296"/>
      <c r="G220" s="296"/>
      <c r="H220" s="296"/>
      <c r="I220" s="296"/>
      <c r="J220" s="296"/>
      <c r="K220" s="341"/>
      <c r="L220" s="341"/>
      <c r="M220" s="341"/>
      <c r="N220" s="341"/>
      <c r="O220" s="341"/>
    </row>
    <row r="221" spans="1:15" x14ac:dyDescent="0.25">
      <c r="A221" s="296"/>
      <c r="B221" s="296"/>
      <c r="C221" s="296"/>
      <c r="D221" s="296"/>
      <c r="E221" s="296"/>
      <c r="F221" s="296"/>
      <c r="G221" s="296"/>
      <c r="H221" s="296"/>
      <c r="I221" s="296"/>
      <c r="J221" s="296"/>
      <c r="K221" s="341"/>
      <c r="L221" s="341"/>
      <c r="M221" s="341"/>
      <c r="N221" s="341"/>
      <c r="O221" s="341"/>
    </row>
  </sheetData>
  <mergeCells count="1">
    <mergeCell ref="D17:E1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A11" workbookViewId="0">
      <selection activeCell="F22" sqref="F22"/>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37" t="s">
        <v>2</v>
      </c>
      <c r="B1" s="238" t="s">
        <v>8</v>
      </c>
      <c r="C1" s="238" t="s">
        <v>224</v>
      </c>
      <c r="D1" s="238" t="s">
        <v>34</v>
      </c>
      <c r="E1" s="239" t="s">
        <v>35</v>
      </c>
      <c r="F1" s="239" t="s">
        <v>76</v>
      </c>
      <c r="G1" s="240" t="s">
        <v>77</v>
      </c>
      <c r="H1" s="238" t="s">
        <v>215</v>
      </c>
      <c r="I1" s="241" t="s">
        <v>36</v>
      </c>
      <c r="J1" s="242" t="s">
        <v>78</v>
      </c>
      <c r="K1" s="107"/>
    </row>
    <row r="2" spans="1:11" x14ac:dyDescent="0.25">
      <c r="A2" s="121" t="s">
        <v>42</v>
      </c>
      <c r="B2" s="121" t="s">
        <v>14</v>
      </c>
      <c r="C2" s="243">
        <v>0</v>
      </c>
      <c r="D2" s="244">
        <v>0</v>
      </c>
      <c r="E2" s="244">
        <v>0</v>
      </c>
      <c r="F2" s="244"/>
      <c r="G2" s="243"/>
      <c r="H2" s="245">
        <v>0</v>
      </c>
      <c r="I2" s="246">
        <f t="shared" ref="I2:I3" si="0">C2+D2-E2</f>
        <v>0</v>
      </c>
      <c r="J2" s="247">
        <f t="shared" ref="J2:J4" si="1">H2-I2</f>
        <v>0</v>
      </c>
      <c r="K2" s="107" t="s">
        <v>15</v>
      </c>
    </row>
    <row r="3" spans="1:11" x14ac:dyDescent="0.25">
      <c r="A3" s="121" t="s">
        <v>69</v>
      </c>
      <c r="B3" s="205" t="s">
        <v>14</v>
      </c>
      <c r="C3" s="243">
        <v>0</v>
      </c>
      <c r="D3" s="244">
        <v>0</v>
      </c>
      <c r="E3" s="244">
        <v>0</v>
      </c>
      <c r="F3" s="244"/>
      <c r="G3" s="243"/>
      <c r="H3" s="245">
        <v>0</v>
      </c>
      <c r="I3" s="246">
        <f t="shared" si="0"/>
        <v>0</v>
      </c>
      <c r="J3" s="247">
        <f t="shared" si="1"/>
        <v>0</v>
      </c>
      <c r="K3" s="107"/>
    </row>
    <row r="4" spans="1:11" x14ac:dyDescent="0.25">
      <c r="A4" s="121" t="s">
        <v>68</v>
      </c>
      <c r="B4" s="205"/>
      <c r="C4" s="243">
        <v>0</v>
      </c>
      <c r="D4" s="244">
        <v>0</v>
      </c>
      <c r="E4" s="244">
        <v>0</v>
      </c>
      <c r="F4" s="244"/>
      <c r="G4" s="243"/>
      <c r="H4" s="245">
        <v>0</v>
      </c>
      <c r="I4" s="246">
        <v>0</v>
      </c>
      <c r="J4" s="247">
        <f t="shared" si="1"/>
        <v>0</v>
      </c>
      <c r="K4" s="107"/>
    </row>
    <row r="5" spans="1:11" x14ac:dyDescent="0.25">
      <c r="A5" s="248"/>
      <c r="B5" s="249"/>
      <c r="C5" s="250"/>
      <c r="D5" s="250"/>
      <c r="E5" s="251"/>
      <c r="F5" s="251"/>
      <c r="G5" s="250"/>
      <c r="H5" s="250"/>
      <c r="I5" s="252"/>
      <c r="J5" s="247"/>
      <c r="K5" s="108"/>
    </row>
    <row r="6" spans="1:11" x14ac:dyDescent="0.25">
      <c r="A6" s="253" t="s">
        <v>79</v>
      </c>
      <c r="B6" s="254"/>
      <c r="C6" s="255">
        <f>SUM(C2:C5)</f>
        <v>0</v>
      </c>
      <c r="D6" s="255">
        <f>SUM(D2:D5)</f>
        <v>0</v>
      </c>
      <c r="E6" s="255">
        <f>SUM(E2:E5)</f>
        <v>0</v>
      </c>
      <c r="F6" s="254"/>
      <c r="G6" s="256"/>
      <c r="H6" s="257">
        <f>SUM(H2:H5)</f>
        <v>0</v>
      </c>
      <c r="I6" s="258">
        <f>SUM(I2:I5)</f>
        <v>0</v>
      </c>
      <c r="J6" s="259">
        <f>H6-I6</f>
        <v>0</v>
      </c>
      <c r="K6" s="107"/>
    </row>
    <row r="7" spans="1:11" x14ac:dyDescent="0.25">
      <c r="A7" s="260"/>
      <c r="B7" s="261"/>
      <c r="C7" s="262"/>
      <c r="D7" s="263"/>
      <c r="E7" s="263"/>
      <c r="F7" s="263"/>
      <c r="G7" s="263"/>
      <c r="H7" s="262"/>
      <c r="I7" s="264"/>
      <c r="J7" s="247"/>
      <c r="K7" s="107"/>
    </row>
    <row r="8" spans="1:11" x14ac:dyDescent="0.25">
      <c r="A8" s="265" t="s">
        <v>84</v>
      </c>
      <c r="B8" s="266"/>
      <c r="C8" s="267">
        <f>'Bank reconciliation USD'!D19</f>
        <v>3.91</v>
      </c>
      <c r="D8" s="267">
        <v>0</v>
      </c>
      <c r="E8" s="267">
        <v>0</v>
      </c>
      <c r="F8" s="267"/>
      <c r="G8" s="267">
        <v>0</v>
      </c>
      <c r="H8" s="267">
        <f>'Bank reconciliation USD'!D20</f>
        <v>3.91</v>
      </c>
      <c r="I8" s="268">
        <f>C8+D8-E8+F8-G8</f>
        <v>3.91</v>
      </c>
      <c r="J8" s="247">
        <f>I8-H8</f>
        <v>0</v>
      </c>
      <c r="K8" s="107"/>
    </row>
    <row r="9" spans="1:11" x14ac:dyDescent="0.25">
      <c r="A9" s="269" t="s">
        <v>81</v>
      </c>
      <c r="B9" s="270"/>
      <c r="C9" s="270">
        <f t="shared" ref="C9:I9" si="2">SUM(C8:C8)</f>
        <v>3.91</v>
      </c>
      <c r="D9" s="270">
        <f t="shared" si="2"/>
        <v>0</v>
      </c>
      <c r="E9" s="270">
        <f t="shared" si="2"/>
        <v>0</v>
      </c>
      <c r="F9" s="270">
        <f t="shared" si="2"/>
        <v>0</v>
      </c>
      <c r="G9" s="270">
        <f t="shared" si="2"/>
        <v>0</v>
      </c>
      <c r="H9" s="270">
        <f t="shared" si="2"/>
        <v>3.91</v>
      </c>
      <c r="I9" s="271">
        <f t="shared" si="2"/>
        <v>3.91</v>
      </c>
      <c r="J9" s="272">
        <f>I9-H9</f>
        <v>0</v>
      </c>
      <c r="K9" s="107"/>
    </row>
    <row r="10" spans="1:11" x14ac:dyDescent="0.25">
      <c r="A10" s="273" t="s">
        <v>82</v>
      </c>
      <c r="B10" s="274"/>
      <c r="C10" s="274"/>
      <c r="D10" s="274"/>
      <c r="E10" s="274"/>
      <c r="F10" s="274">
        <f>F9+F14</f>
        <v>0</v>
      </c>
      <c r="G10" s="274">
        <f>G9</f>
        <v>0</v>
      </c>
      <c r="H10" s="274"/>
      <c r="I10" s="275"/>
      <c r="J10" s="276"/>
      <c r="K10" s="107"/>
    </row>
    <row r="11" spans="1:11" ht="15.75" thickBot="1" x14ac:dyDescent="0.3">
      <c r="A11" s="277"/>
      <c r="B11" s="278"/>
      <c r="C11" s="278"/>
      <c r="D11" s="278"/>
      <c r="E11" s="278"/>
      <c r="F11" s="278"/>
      <c r="G11" s="278"/>
      <c r="H11" s="278"/>
      <c r="I11" s="279"/>
      <c r="J11" s="247"/>
      <c r="K11" s="107"/>
    </row>
    <row r="12" spans="1:11" ht="15.75" thickBot="1" x14ac:dyDescent="0.3">
      <c r="A12" s="280" t="s">
        <v>83</v>
      </c>
      <c r="B12" s="281"/>
      <c r="C12" s="281"/>
      <c r="D12" s="281"/>
      <c r="E12" s="281">
        <f>E6+E9</f>
        <v>0</v>
      </c>
      <c r="F12" s="281"/>
      <c r="G12" s="281"/>
      <c r="H12" s="281"/>
      <c r="I12" s="282"/>
      <c r="J12" s="283"/>
      <c r="K12" s="107"/>
    </row>
    <row r="13" spans="1:11" ht="15.75" thickBot="1" x14ac:dyDescent="0.3">
      <c r="A13" s="284"/>
      <c r="B13" s="285"/>
      <c r="C13" s="285"/>
      <c r="D13" s="285"/>
      <c r="E13" s="285"/>
      <c r="F13" s="285"/>
      <c r="G13" s="285"/>
      <c r="H13" s="285"/>
      <c r="I13" s="286"/>
      <c r="J13" s="247"/>
      <c r="K13" s="107"/>
    </row>
    <row r="14" spans="1:11" ht="15.75" x14ac:dyDescent="0.25">
      <c r="A14" s="287" t="s">
        <v>37</v>
      </c>
      <c r="B14" s="288"/>
      <c r="C14" s="289">
        <f>'USD-cash box January'!G4</f>
        <v>5</v>
      </c>
      <c r="D14" s="290">
        <v>0</v>
      </c>
      <c r="E14" s="290">
        <v>0</v>
      </c>
      <c r="F14" s="290">
        <v>0</v>
      </c>
      <c r="G14" s="290">
        <v>0</v>
      </c>
      <c r="H14" s="290">
        <f>'USD-cash box January'!G6</f>
        <v>5</v>
      </c>
      <c r="I14" s="291">
        <f>C14+D14-E14+F14-G14</f>
        <v>5</v>
      </c>
      <c r="J14" s="247">
        <f t="shared" ref="J14" si="3">H14-I14</f>
        <v>0</v>
      </c>
      <c r="K14" s="230"/>
    </row>
    <row r="15" spans="1:11" ht="15" customHeight="1" thickBot="1" x14ac:dyDescent="0.3">
      <c r="A15" s="292"/>
      <c r="B15" s="293"/>
      <c r="C15" s="293"/>
      <c r="D15" s="293"/>
      <c r="E15" s="293"/>
      <c r="F15" s="293"/>
      <c r="G15" s="293"/>
      <c r="H15" s="293"/>
      <c r="I15" s="293"/>
      <c r="J15" s="294"/>
      <c r="K15" s="233" t="s">
        <v>74</v>
      </c>
    </row>
    <row r="16" spans="1:11" ht="16.5" thickBot="1" x14ac:dyDescent="0.3">
      <c r="A16" s="228"/>
      <c r="B16" s="229"/>
      <c r="C16" s="229"/>
      <c r="D16" s="607" t="s">
        <v>38</v>
      </c>
      <c r="E16" s="607"/>
      <c r="F16" s="229"/>
      <c r="G16" s="229"/>
      <c r="H16" s="229"/>
      <c r="I16" s="229"/>
      <c r="J16" s="230"/>
      <c r="K16" s="236">
        <f>I16-J16</f>
        <v>0</v>
      </c>
    </row>
    <row r="17" spans="1:11" ht="47.25" x14ac:dyDescent="0.25">
      <c r="A17" s="231"/>
      <c r="B17" s="232"/>
      <c r="C17" s="232" t="s">
        <v>223</v>
      </c>
      <c r="D17" s="232" t="s">
        <v>87</v>
      </c>
      <c r="E17" s="232" t="s">
        <v>88</v>
      </c>
      <c r="F17" s="232"/>
      <c r="G17" s="232"/>
      <c r="H17" s="232" t="s">
        <v>222</v>
      </c>
      <c r="I17" s="232" t="s">
        <v>73</v>
      </c>
      <c r="J17" s="233" t="s">
        <v>74</v>
      </c>
      <c r="K17" s="107"/>
    </row>
    <row r="18" spans="1:11" ht="31.5" x14ac:dyDescent="0.25">
      <c r="A18" s="356" t="s">
        <v>75</v>
      </c>
      <c r="B18" s="357"/>
      <c r="C18" s="357">
        <f>C14+C9+C6</f>
        <v>8.91</v>
      </c>
      <c r="D18" s="357">
        <f>D9</f>
        <v>0</v>
      </c>
      <c r="E18" s="357">
        <f>E12</f>
        <v>0</v>
      </c>
      <c r="F18" s="357"/>
      <c r="G18" s="357">
        <f>G8</f>
        <v>0</v>
      </c>
      <c r="H18" s="357">
        <f>H14+H9+H6</f>
        <v>8.91</v>
      </c>
      <c r="I18" s="357">
        <f>C18+D18-E18-G18</f>
        <v>8.91</v>
      </c>
      <c r="J18" s="358">
        <f>I18-H18</f>
        <v>0</v>
      </c>
      <c r="K18" s="107"/>
    </row>
    <row r="19" spans="1:11" x14ac:dyDescent="0.25">
      <c r="A19" s="359"/>
      <c r="B19" s="359"/>
      <c r="C19" s="359"/>
      <c r="D19" s="359"/>
      <c r="E19" s="359"/>
      <c r="F19" s="359"/>
      <c r="G19" s="359"/>
      <c r="H19" s="359"/>
      <c r="I19" s="360"/>
      <c r="J19" s="125"/>
    </row>
    <row r="20" spans="1:11" x14ac:dyDescent="0.25">
      <c r="A20" s="359"/>
      <c r="B20" s="359"/>
      <c r="C20" s="359"/>
      <c r="D20" s="359"/>
      <c r="E20" s="359"/>
      <c r="F20" s="359"/>
      <c r="G20" s="361"/>
      <c r="H20" s="361"/>
      <c r="I20" s="360"/>
      <c r="J20" s="125"/>
    </row>
    <row r="21" spans="1:11" x14ac:dyDescent="0.25">
      <c r="A21" s="361"/>
      <c r="B21" s="361"/>
      <c r="C21" s="359"/>
      <c r="D21" s="361"/>
      <c r="E21" s="361"/>
      <c r="F21" s="359"/>
      <c r="G21" s="359"/>
      <c r="H21" s="359"/>
      <c r="I21" s="360"/>
      <c r="J21" s="125"/>
    </row>
    <row r="22" spans="1:11" x14ac:dyDescent="0.25">
      <c r="A22" s="359"/>
      <c r="B22" s="359"/>
      <c r="C22" s="361"/>
      <c r="D22" s="359"/>
      <c r="E22" s="359"/>
      <c r="F22" s="361"/>
      <c r="G22" s="362"/>
      <c r="H22" s="362"/>
      <c r="I22" s="360"/>
      <c r="J22" s="125"/>
    </row>
    <row r="23" spans="1:11" x14ac:dyDescent="0.25">
      <c r="A23" s="362"/>
      <c r="B23" s="362"/>
      <c r="C23" s="362"/>
      <c r="D23" s="362"/>
      <c r="E23" s="362"/>
      <c r="F23" s="362"/>
      <c r="G23" s="362"/>
      <c r="H23" s="362"/>
      <c r="I23" s="363"/>
      <c r="J23" s="125"/>
    </row>
    <row r="24" spans="1:11" x14ac:dyDescent="0.25">
      <c r="A24" s="362"/>
      <c r="B24" s="362"/>
      <c r="C24" s="362"/>
      <c r="D24" s="364"/>
      <c r="E24" s="364"/>
      <c r="F24" s="365"/>
      <c r="G24" s="362"/>
      <c r="H24" s="362"/>
      <c r="I24" s="363"/>
      <c r="J24" s="125"/>
    </row>
    <row r="25" spans="1:11" x14ac:dyDescent="0.25">
      <c r="A25" s="362"/>
      <c r="B25" s="362"/>
      <c r="C25" s="362"/>
      <c r="D25" s="364"/>
      <c r="E25" s="364"/>
      <c r="F25" s="365"/>
      <c r="G25" s="362"/>
      <c r="H25" s="362"/>
      <c r="I25" s="363"/>
      <c r="J25" s="125"/>
    </row>
    <row r="26" spans="1:11" x14ac:dyDescent="0.25">
      <c r="A26" s="362"/>
      <c r="B26" s="362"/>
      <c r="C26" s="362"/>
      <c r="D26" s="364"/>
      <c r="E26" s="364"/>
      <c r="F26" s="365"/>
      <c r="G26" s="362"/>
      <c r="H26" s="362"/>
      <c r="I26" s="363"/>
      <c r="J26" s="125"/>
    </row>
    <row r="27" spans="1:11" x14ac:dyDescent="0.25">
      <c r="A27" s="366"/>
      <c r="B27" s="366"/>
      <c r="C27" s="366"/>
      <c r="D27" s="366"/>
      <c r="E27" s="366"/>
      <c r="F27" s="366"/>
      <c r="G27" s="366"/>
      <c r="H27" s="366"/>
      <c r="I27" s="125"/>
      <c r="J27" s="125"/>
    </row>
    <row r="28" spans="1:11" x14ac:dyDescent="0.25">
      <c r="A28" s="125"/>
      <c r="B28" s="125"/>
      <c r="C28" s="125"/>
      <c r="D28" s="125"/>
      <c r="E28" s="125"/>
      <c r="F28" s="125"/>
      <c r="G28" s="125"/>
      <c r="H28" s="125"/>
      <c r="I28" s="125"/>
      <c r="J28" s="125"/>
    </row>
    <row r="29" spans="1:11" x14ac:dyDescent="0.25">
      <c r="A29" s="125"/>
      <c r="B29" s="125"/>
      <c r="C29" s="125"/>
      <c r="D29" s="125"/>
      <c r="E29" s="125"/>
      <c r="F29" s="125"/>
      <c r="G29" s="125"/>
      <c r="H29" s="125"/>
      <c r="I29" s="125"/>
      <c r="J29" s="125"/>
    </row>
    <row r="30" spans="1:11" x14ac:dyDescent="0.25">
      <c r="A30" s="125"/>
      <c r="B30" s="125"/>
      <c r="C30" s="125"/>
      <c r="D30" s="125"/>
      <c r="E30" s="125"/>
      <c r="F30" s="125"/>
      <c r="G30" s="125"/>
      <c r="H30" s="125"/>
      <c r="I30" s="125"/>
      <c r="J30" s="125"/>
    </row>
    <row r="31" spans="1:11" x14ac:dyDescent="0.25">
      <c r="A31" s="125"/>
      <c r="B31" s="125"/>
      <c r="C31" s="125"/>
      <c r="D31" s="125"/>
      <c r="E31" s="125"/>
      <c r="F31" s="125"/>
      <c r="G31" s="125"/>
      <c r="H31" s="125"/>
      <c r="I31" s="125"/>
      <c r="J31" s="125"/>
    </row>
  </sheetData>
  <mergeCells count="1">
    <mergeCell ref="D16:E16"/>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125" workbookViewId="0">
      <selection activeCell="C19" sqref="C19"/>
    </sheetView>
  </sheetViews>
  <sheetFormatPr defaultColWidth="16" defaultRowHeight="12.75" x14ac:dyDescent="0.2"/>
  <cols>
    <col min="1" max="1" width="9.28515625" style="3" customWidth="1"/>
    <col min="2" max="2" width="4.140625" style="3" bestFit="1" customWidth="1"/>
    <col min="3" max="3" width="30.42578125" style="3" customWidth="1"/>
    <col min="4" max="4" width="10.140625" style="3" customWidth="1"/>
    <col min="5" max="5" width="10.570312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12"/>
      <c r="B1" s="612"/>
      <c r="C1" s="612"/>
      <c r="D1" s="612"/>
      <c r="E1" s="612"/>
      <c r="F1" s="612"/>
      <c r="G1" s="612"/>
      <c r="H1" s="612"/>
      <c r="I1" s="612"/>
      <c r="J1" s="612"/>
      <c r="K1" s="612"/>
    </row>
    <row r="2" spans="1:11" x14ac:dyDescent="0.2">
      <c r="A2" s="367"/>
      <c r="B2" s="367"/>
      <c r="C2" s="367"/>
      <c r="D2" s="367"/>
      <c r="E2" s="367"/>
      <c r="F2" s="367"/>
      <c r="G2" s="367"/>
      <c r="H2" s="367"/>
      <c r="I2" s="367"/>
      <c r="J2" s="367"/>
      <c r="K2" s="367"/>
    </row>
    <row r="3" spans="1:11" x14ac:dyDescent="0.2">
      <c r="A3" s="368" t="s">
        <v>16</v>
      </c>
      <c r="B3" s="369"/>
      <c r="C3" s="369"/>
      <c r="D3" s="369"/>
      <c r="E3" s="369"/>
      <c r="F3" s="369"/>
      <c r="G3" s="369"/>
      <c r="H3" s="369"/>
      <c r="I3" s="369"/>
      <c r="J3" s="369"/>
      <c r="K3" s="369"/>
    </row>
    <row r="4" spans="1:11" x14ac:dyDescent="0.2">
      <c r="A4" s="370" t="s">
        <v>19</v>
      </c>
      <c r="B4" s="370"/>
      <c r="C4" s="370" t="s">
        <v>18</v>
      </c>
      <c r="D4" s="371"/>
      <c r="E4" s="370"/>
      <c r="F4" s="370"/>
      <c r="G4" s="370"/>
      <c r="H4" s="370"/>
      <c r="I4" s="369"/>
      <c r="J4" s="369"/>
      <c r="K4" s="369"/>
    </row>
    <row r="5" spans="1:11" x14ac:dyDescent="0.2">
      <c r="A5" s="370" t="s">
        <v>86</v>
      </c>
      <c r="B5" s="370"/>
      <c r="C5" s="370" t="s">
        <v>142</v>
      </c>
      <c r="D5" s="370"/>
      <c r="E5" s="370"/>
      <c r="F5" s="370"/>
      <c r="G5" s="370"/>
      <c r="H5" s="370"/>
      <c r="I5" s="369"/>
      <c r="J5" s="369"/>
      <c r="K5" s="369"/>
    </row>
    <row r="6" spans="1:11" x14ac:dyDescent="0.2">
      <c r="A6" s="372"/>
      <c r="B6" s="370"/>
      <c r="C6" s="598">
        <v>2022</v>
      </c>
      <c r="D6" s="370"/>
      <c r="E6" s="370"/>
      <c r="F6" s="370"/>
      <c r="G6" s="370"/>
      <c r="H6" s="370"/>
      <c r="I6" s="613" t="s">
        <v>20</v>
      </c>
      <c r="J6" s="614"/>
      <c r="K6" s="615"/>
    </row>
    <row r="7" spans="1:11" x14ac:dyDescent="0.2">
      <c r="A7" s="372"/>
      <c r="B7" s="370"/>
      <c r="C7" s="370"/>
      <c r="D7" s="370"/>
      <c r="E7" s="370"/>
      <c r="F7" s="370"/>
      <c r="G7" s="370"/>
      <c r="H7" s="370"/>
      <c r="I7" s="373" t="s">
        <v>21</v>
      </c>
      <c r="J7" s="616" t="s">
        <v>31</v>
      </c>
      <c r="K7" s="617"/>
    </row>
    <row r="8" spans="1:11" ht="12.75" customHeight="1" x14ac:dyDescent="0.2">
      <c r="A8" s="370"/>
      <c r="B8" s="370"/>
      <c r="C8" s="370"/>
      <c r="D8" s="370"/>
      <c r="E8" s="370"/>
      <c r="F8" s="370"/>
      <c r="G8" s="370"/>
      <c r="H8" s="369"/>
      <c r="I8" s="373" t="s">
        <v>22</v>
      </c>
      <c r="J8" s="618" t="s">
        <v>46</v>
      </c>
      <c r="K8" s="619"/>
    </row>
    <row r="9" spans="1:11" ht="12.75" customHeight="1" x14ac:dyDescent="0.2">
      <c r="A9" s="611" t="s">
        <v>23</v>
      </c>
      <c r="B9" s="611"/>
      <c r="C9" s="611"/>
      <c r="D9" s="611"/>
      <c r="E9" s="611"/>
      <c r="F9" s="611"/>
      <c r="G9" s="611"/>
      <c r="H9" s="611"/>
      <c r="I9" s="374" t="s">
        <v>24</v>
      </c>
      <c r="J9" s="620" t="s">
        <v>33</v>
      </c>
      <c r="K9" s="621"/>
    </row>
    <row r="10" spans="1:11" ht="15.75" customHeight="1" thickBot="1" x14ac:dyDescent="0.25">
      <c r="A10" s="611" t="s">
        <v>30</v>
      </c>
      <c r="B10" s="611"/>
      <c r="C10" s="611"/>
      <c r="D10" s="611"/>
      <c r="E10" s="611"/>
      <c r="F10" s="375"/>
      <c r="G10" s="376"/>
      <c r="H10" s="370"/>
      <c r="I10" s="369"/>
      <c r="J10" s="369"/>
      <c r="K10" s="369"/>
    </row>
    <row r="11" spans="1:11" ht="12.75" customHeight="1" x14ac:dyDescent="0.2">
      <c r="A11" s="608" t="s">
        <v>25</v>
      </c>
      <c r="B11" s="609"/>
      <c r="C11" s="609"/>
      <c r="D11" s="609"/>
      <c r="E11" s="610"/>
      <c r="F11" s="375"/>
      <c r="G11" s="608" t="s">
        <v>20</v>
      </c>
      <c r="H11" s="609"/>
      <c r="I11" s="609"/>
      <c r="J11" s="609"/>
      <c r="K11" s="610"/>
    </row>
    <row r="12" spans="1:11" x14ac:dyDescent="0.2">
      <c r="A12" s="377"/>
      <c r="B12" s="378"/>
      <c r="C12" s="378"/>
      <c r="D12" s="378"/>
      <c r="E12" s="379"/>
      <c r="F12" s="369"/>
      <c r="G12" s="377"/>
      <c r="H12" s="378" t="s">
        <v>15</v>
      </c>
      <c r="I12" s="378" t="s">
        <v>15</v>
      </c>
      <c r="J12" s="378" t="s">
        <v>15</v>
      </c>
      <c r="K12" s="379" t="s">
        <v>15</v>
      </c>
    </row>
    <row r="13" spans="1:11" s="12" customFormat="1" x14ac:dyDescent="0.2">
      <c r="A13" s="380" t="s">
        <v>0</v>
      </c>
      <c r="B13" s="381" t="s">
        <v>26</v>
      </c>
      <c r="C13" s="381" t="s">
        <v>27</v>
      </c>
      <c r="D13" s="381" t="s">
        <v>28</v>
      </c>
      <c r="E13" s="382" t="s">
        <v>29</v>
      </c>
      <c r="F13" s="383"/>
      <c r="G13" s="380" t="s">
        <v>0</v>
      </c>
      <c r="H13" s="381" t="s">
        <v>26</v>
      </c>
      <c r="I13" s="381" t="s">
        <v>27</v>
      </c>
      <c r="J13" s="381" t="s">
        <v>28</v>
      </c>
      <c r="K13" s="382" t="s">
        <v>29</v>
      </c>
    </row>
    <row r="14" spans="1:11" ht="12.75" customHeight="1" x14ac:dyDescent="0.2">
      <c r="A14" s="394">
        <v>44562</v>
      </c>
      <c r="B14" s="395"/>
      <c r="C14" s="18" t="s">
        <v>47</v>
      </c>
      <c r="D14" s="396">
        <v>49876376</v>
      </c>
      <c r="E14" s="397"/>
      <c r="F14" s="369"/>
      <c r="G14" s="394">
        <v>44562</v>
      </c>
      <c r="H14" s="395"/>
      <c r="I14" s="18" t="s">
        <v>47</v>
      </c>
      <c r="J14" s="396"/>
      <c r="K14" s="465">
        <v>49876379</v>
      </c>
    </row>
    <row r="15" spans="1:11" ht="12.75" customHeight="1" x14ac:dyDescent="0.2">
      <c r="A15" s="582">
        <v>44568</v>
      </c>
      <c r="B15" s="395">
        <v>1</v>
      </c>
      <c r="C15" s="18" t="s">
        <v>146</v>
      </c>
      <c r="D15" s="396"/>
      <c r="E15" s="397">
        <v>8544000</v>
      </c>
      <c r="F15" s="369"/>
      <c r="G15" s="582">
        <v>44568</v>
      </c>
      <c r="H15" s="395">
        <v>1</v>
      </c>
      <c r="I15" s="18" t="s">
        <v>146</v>
      </c>
      <c r="J15" s="396">
        <v>8544000</v>
      </c>
      <c r="K15" s="465"/>
    </row>
    <row r="16" spans="1:11" ht="12.75" customHeight="1" x14ac:dyDescent="0.2">
      <c r="A16" s="582">
        <v>44568</v>
      </c>
      <c r="B16" s="395">
        <v>2</v>
      </c>
      <c r="C16" s="18" t="s">
        <v>125</v>
      </c>
      <c r="D16" s="396"/>
      <c r="E16" s="397">
        <v>2000</v>
      </c>
      <c r="F16" s="369"/>
      <c r="G16" s="582">
        <v>44568</v>
      </c>
      <c r="H16" s="395">
        <v>2</v>
      </c>
      <c r="I16" s="18" t="s">
        <v>125</v>
      </c>
      <c r="J16" s="396">
        <v>2000</v>
      </c>
      <c r="K16" s="465"/>
    </row>
    <row r="17" spans="1:15" ht="15" x14ac:dyDescent="0.2">
      <c r="A17" s="118">
        <v>44571</v>
      </c>
      <c r="B17" s="398">
        <v>3</v>
      </c>
      <c r="C17" s="109" t="s">
        <v>147</v>
      </c>
      <c r="D17" s="399"/>
      <c r="E17" s="400">
        <v>5016690</v>
      </c>
      <c r="F17" s="384"/>
      <c r="G17" s="118">
        <v>44571</v>
      </c>
      <c r="H17" s="398">
        <v>3</v>
      </c>
      <c r="I17" s="109" t="s">
        <v>147</v>
      </c>
      <c r="J17" s="399">
        <v>5016690</v>
      </c>
      <c r="K17" s="400"/>
    </row>
    <row r="18" spans="1:15" ht="15" x14ac:dyDescent="0.2">
      <c r="A18" s="118">
        <v>44571</v>
      </c>
      <c r="B18" s="398">
        <v>4</v>
      </c>
      <c r="C18" s="109" t="s">
        <v>125</v>
      </c>
      <c r="D18" s="399"/>
      <c r="E18" s="400">
        <v>2000</v>
      </c>
      <c r="F18" s="384"/>
      <c r="G18" s="118">
        <v>44571</v>
      </c>
      <c r="H18" s="398">
        <v>4</v>
      </c>
      <c r="I18" s="109" t="s">
        <v>125</v>
      </c>
      <c r="J18" s="399">
        <v>2000</v>
      </c>
      <c r="K18" s="400"/>
    </row>
    <row r="19" spans="1:15" ht="15" x14ac:dyDescent="0.2">
      <c r="A19" s="118">
        <v>44223</v>
      </c>
      <c r="B19" s="398">
        <v>5</v>
      </c>
      <c r="C19" s="109" t="s">
        <v>147</v>
      </c>
      <c r="D19" s="399"/>
      <c r="E19" s="400">
        <v>3770000</v>
      </c>
      <c r="F19" s="384"/>
      <c r="G19" s="118">
        <v>44223</v>
      </c>
      <c r="H19" s="398">
        <v>5</v>
      </c>
      <c r="I19" s="109" t="s">
        <v>147</v>
      </c>
      <c r="J19" s="399">
        <v>3770000</v>
      </c>
      <c r="K19" s="400"/>
    </row>
    <row r="20" spans="1:15" ht="15" x14ac:dyDescent="0.2">
      <c r="A20" s="118">
        <v>44223</v>
      </c>
      <c r="B20" s="401">
        <v>6</v>
      </c>
      <c r="C20" s="109" t="s">
        <v>125</v>
      </c>
      <c r="D20" s="399"/>
      <c r="E20" s="400">
        <v>2000</v>
      </c>
      <c r="F20" s="384"/>
      <c r="G20" s="118">
        <v>44223</v>
      </c>
      <c r="H20" s="401">
        <v>6</v>
      </c>
      <c r="I20" s="109" t="s">
        <v>125</v>
      </c>
      <c r="J20" s="399">
        <v>2000</v>
      </c>
      <c r="K20" s="400"/>
    </row>
    <row r="21" spans="1:15" x14ac:dyDescent="0.2">
      <c r="A21" s="403"/>
      <c r="B21" s="404"/>
      <c r="C21" s="405" t="s">
        <v>66</v>
      </c>
      <c r="D21" s="406">
        <f>SUM(D14:D20)-SUM(E14:E20)</f>
        <v>32539686</v>
      </c>
      <c r="E21" s="407"/>
      <c r="F21" s="384"/>
      <c r="G21" s="403"/>
      <c r="H21" s="404"/>
      <c r="I21" s="405" t="s">
        <v>66</v>
      </c>
      <c r="J21" s="406"/>
      <c r="K21" s="466">
        <f>SUM(K14:K20)-SUM(J14:J20)</f>
        <v>32539689</v>
      </c>
    </row>
    <row r="22" spans="1:15" ht="13.5" thickBot="1" x14ac:dyDescent="0.25">
      <c r="A22" s="20"/>
      <c r="B22" s="21"/>
      <c r="C22" s="21"/>
      <c r="D22" s="21"/>
      <c r="E22" s="408"/>
      <c r="F22" s="384"/>
      <c r="G22" s="20"/>
      <c r="H22" s="21"/>
      <c r="I22" s="21"/>
      <c r="J22" s="21"/>
      <c r="K22" s="467"/>
    </row>
    <row r="23" spans="1:15" x14ac:dyDescent="0.2">
      <c r="A23" s="8"/>
      <c r="B23" s="6"/>
      <c r="C23" s="6" t="s">
        <v>17</v>
      </c>
      <c r="D23" s="8"/>
      <c r="E23" s="8"/>
      <c r="F23" s="384"/>
      <c r="G23" s="8"/>
      <c r="H23" s="6"/>
      <c r="I23" s="6" t="s">
        <v>17</v>
      </c>
      <c r="J23" s="8"/>
      <c r="K23" s="468"/>
    </row>
    <row r="24" spans="1:15" x14ac:dyDescent="0.2">
      <c r="A24" s="8"/>
      <c r="B24" s="6"/>
      <c r="C24" s="6"/>
      <c r="D24" s="8"/>
      <c r="E24" s="8"/>
      <c r="F24" s="384"/>
      <c r="G24" s="8"/>
      <c r="H24" s="6"/>
      <c r="I24" s="6"/>
      <c r="J24" s="8"/>
      <c r="K24" s="8"/>
    </row>
    <row r="25" spans="1:15" x14ac:dyDescent="0.2">
      <c r="A25" s="13"/>
      <c r="B25" s="13"/>
      <c r="C25" s="409"/>
      <c r="D25" s="410"/>
      <c r="E25" s="14"/>
      <c r="F25" s="384"/>
      <c r="G25" s="13"/>
      <c r="H25" s="13"/>
      <c r="I25" s="409"/>
      <c r="J25" s="410"/>
      <c r="K25" s="14"/>
    </row>
    <row r="26" spans="1:15" x14ac:dyDescent="0.2">
      <c r="A26" s="13"/>
      <c r="B26" s="13"/>
      <c r="C26" s="411"/>
      <c r="D26" s="412"/>
      <c r="E26" s="14"/>
      <c r="F26" s="384"/>
      <c r="G26" s="13"/>
      <c r="H26" s="13"/>
      <c r="I26" s="411"/>
      <c r="J26" s="412"/>
      <c r="K26" s="14"/>
    </row>
    <row r="27" spans="1:15" x14ac:dyDescent="0.2">
      <c r="C27" s="413"/>
      <c r="D27" s="414"/>
      <c r="E27" s="177"/>
      <c r="F27" s="384"/>
      <c r="I27" s="413"/>
      <c r="J27" s="414"/>
      <c r="K27" s="177"/>
    </row>
    <row r="28" spans="1:15" x14ac:dyDescent="0.2">
      <c r="A28" s="509"/>
      <c r="B28" s="509"/>
      <c r="C28" s="509"/>
      <c r="D28" s="509"/>
      <c r="E28" s="509"/>
      <c r="F28" s="509"/>
      <c r="G28" s="509"/>
      <c r="H28" s="509"/>
      <c r="I28" s="509"/>
      <c r="J28" s="509"/>
      <c r="K28" s="509"/>
      <c r="L28" s="508"/>
      <c r="M28" s="508"/>
      <c r="N28" s="508"/>
      <c r="O28" s="508"/>
    </row>
    <row r="29" spans="1:15" x14ac:dyDescent="0.2">
      <c r="A29" s="509"/>
      <c r="B29" s="509"/>
      <c r="C29" s="511"/>
      <c r="D29" s="509"/>
      <c r="E29" s="509"/>
      <c r="F29" s="509"/>
      <c r="G29" s="509"/>
      <c r="H29" s="509"/>
      <c r="I29" s="509"/>
      <c r="J29" s="509"/>
      <c r="K29" s="509"/>
      <c r="L29" s="508"/>
      <c r="M29" s="508"/>
      <c r="N29" s="508"/>
      <c r="O29" s="508"/>
    </row>
    <row r="30" spans="1:15" x14ac:dyDescent="0.2">
      <c r="A30" s="509"/>
      <c r="B30" s="509"/>
      <c r="C30" s="509"/>
      <c r="D30" s="510"/>
      <c r="E30" s="509"/>
      <c r="F30" s="509"/>
      <c r="G30" s="509"/>
      <c r="H30" s="509"/>
      <c r="I30" s="509"/>
      <c r="J30" s="509"/>
      <c r="K30" s="509"/>
      <c r="L30" s="508"/>
      <c r="M30" s="508"/>
      <c r="N30" s="508"/>
      <c r="O30" s="508"/>
    </row>
    <row r="31" spans="1:15" x14ac:dyDescent="0.2">
      <c r="A31" s="509"/>
      <c r="B31" s="509"/>
      <c r="C31" s="509"/>
      <c r="D31" s="510"/>
      <c r="E31" s="509"/>
      <c r="F31" s="509"/>
      <c r="G31" s="509"/>
      <c r="H31" s="509"/>
      <c r="I31" s="509"/>
      <c r="J31" s="509"/>
      <c r="K31" s="509"/>
      <c r="L31" s="508"/>
      <c r="M31" s="508"/>
      <c r="N31" s="508"/>
      <c r="O31" s="508"/>
    </row>
    <row r="32" spans="1:15" x14ac:dyDescent="0.2">
      <c r="A32" s="508"/>
      <c r="B32" s="508"/>
      <c r="C32" s="513"/>
      <c r="D32" s="514"/>
      <c r="E32" s="508"/>
      <c r="F32" s="508"/>
      <c r="G32" s="508"/>
      <c r="H32" s="508"/>
      <c r="I32" s="508"/>
      <c r="J32" s="508"/>
      <c r="K32" s="508"/>
      <c r="L32" s="508"/>
      <c r="M32" s="508"/>
      <c r="N32" s="508"/>
      <c r="O32" s="508"/>
    </row>
    <row r="33" spans="1:15" x14ac:dyDescent="0.2">
      <c r="A33" s="508"/>
      <c r="B33" s="508"/>
      <c r="C33" s="508"/>
      <c r="D33" s="512"/>
      <c r="E33" s="508"/>
      <c r="F33" s="508"/>
      <c r="G33" s="508"/>
      <c r="H33" s="508"/>
      <c r="I33" s="508"/>
      <c r="J33" s="508"/>
      <c r="K33" s="508"/>
      <c r="L33" s="508"/>
      <c r="M33" s="508"/>
      <c r="N33" s="508"/>
      <c r="O33" s="508"/>
    </row>
    <row r="34" spans="1:15" x14ac:dyDescent="0.2">
      <c r="A34" s="508"/>
      <c r="B34" s="508"/>
      <c r="C34" s="508"/>
      <c r="D34" s="508"/>
      <c r="E34" s="508"/>
      <c r="F34" s="508"/>
      <c r="G34" s="508"/>
      <c r="H34" s="508"/>
      <c r="I34" s="508"/>
      <c r="J34" s="508"/>
      <c r="K34" s="508"/>
      <c r="L34" s="508"/>
      <c r="M34" s="508"/>
      <c r="N34" s="508"/>
      <c r="O34" s="508"/>
    </row>
    <row r="35" spans="1:15" x14ac:dyDescent="0.2">
      <c r="A35" s="508"/>
      <c r="B35" s="508"/>
      <c r="C35" s="508"/>
      <c r="D35" s="508"/>
      <c r="E35" s="508"/>
      <c r="F35" s="508"/>
      <c r="G35" s="508"/>
      <c r="H35" s="508"/>
      <c r="I35" s="508"/>
      <c r="J35" s="508"/>
      <c r="K35" s="508"/>
      <c r="L35" s="508"/>
      <c r="M35" s="508"/>
      <c r="N35" s="508"/>
      <c r="O35" s="508"/>
    </row>
    <row r="36" spans="1:15" x14ac:dyDescent="0.2">
      <c r="A36" s="508"/>
      <c r="B36" s="508"/>
      <c r="C36" s="508"/>
      <c r="D36" s="508"/>
      <c r="E36" s="508"/>
      <c r="F36" s="508"/>
      <c r="G36" s="508"/>
      <c r="H36" s="508"/>
      <c r="I36" s="508"/>
      <c r="J36" s="508"/>
      <c r="K36" s="508"/>
      <c r="L36" s="508"/>
      <c r="M36" s="508"/>
      <c r="N36" s="508"/>
      <c r="O36" s="508"/>
    </row>
    <row r="37" spans="1:15" x14ac:dyDescent="0.2">
      <c r="A37" s="508"/>
      <c r="B37" s="508"/>
      <c r="C37" s="508"/>
      <c r="D37" s="508"/>
      <c r="E37" s="508"/>
      <c r="F37" s="508"/>
      <c r="G37" s="508"/>
      <c r="H37" s="508"/>
      <c r="I37" s="508"/>
      <c r="J37" s="508"/>
      <c r="K37" s="508"/>
      <c r="L37" s="508"/>
      <c r="M37" s="508"/>
      <c r="N37" s="508"/>
      <c r="O37" s="508"/>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Data Analysis</vt:lpstr>
      <vt:lpstr>Personal Costs</vt:lpstr>
      <vt:lpstr>Total Expenses</vt:lpstr>
      <vt:lpstr>Personal Recieved</vt:lpstr>
      <vt:lpstr>UGX Cash Box  January</vt:lpstr>
      <vt:lpstr>USD-cash box January</vt:lpstr>
      <vt:lpstr>Balance UGX</vt:lpstr>
      <vt:lpstr>Balance USD</vt:lpstr>
      <vt:lpstr>Bank reconciliation UGX</vt:lpstr>
      <vt:lpstr>UGX-Operational Account</vt:lpstr>
      <vt:lpstr>Bank reconciliation USD</vt:lpstr>
      <vt:lpstr>January cashdesk closing</vt:lpstr>
      <vt:lpstr>Advances</vt:lpstr>
      <vt:lpstr>Lydia</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2022-02-09T13:31:05Z</cp:lastPrinted>
  <dcterms:created xsi:type="dcterms:W3CDTF">2016-05-26T14:51:01Z</dcterms:created>
  <dcterms:modified xsi:type="dcterms:W3CDTF">2022-02-10T08:56:55Z</dcterms:modified>
</cp:coreProperties>
</file>