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298C7BBE-7AD3-4458-A811-491EECAEB628}" xr6:coauthVersionLast="37" xr6:coauthVersionMax="37" xr10:uidLastSave="{00000000-0000-0000-0000-000000000000}"/>
  <bookViews>
    <workbookView xWindow="0" yWindow="0" windowWidth="20490" windowHeight="7245" tabRatio="862" firstSheet="9" activeTab="9" xr2:uid="{00000000-000D-0000-FFFF-FFFF00000000}"/>
  </bookViews>
  <sheets>
    <sheet name="Data Analysis" sheetId="231" r:id="rId1"/>
    <sheet name="Personal Costs" sheetId="230" r:id="rId2"/>
    <sheet name="Total Expenses" sheetId="49" r:id="rId3"/>
    <sheet name="Personal Recieved" sheetId="228" r:id="rId4"/>
    <sheet name="UGX Cash Box  August" sheetId="63" r:id="rId5"/>
    <sheet name="USD-cash box August" sheetId="116" r:id="rId6"/>
    <sheet name="Balance UGX" sheetId="55" r:id="rId7"/>
    <sheet name="Balance USD" sheetId="143" r:id="rId8"/>
    <sheet name="Bank reconciliation UGX" sheetId="56" r:id="rId9"/>
    <sheet name="UGX-Operational Account" sheetId="221" r:id="rId10"/>
    <sheet name="Bank reconciliation USD" sheetId="52" r:id="rId11"/>
    <sheet name="August cashdesk closing" sheetId="176" r:id="rId12"/>
    <sheet name="Lydia" sheetId="80" r:id="rId13"/>
    <sheet name="Augustus" sheetId="162" r:id="rId14"/>
    <sheet name="Mary" sheetId="209" r:id="rId15"/>
    <sheet name="Advances" sheetId="216" r:id="rId16"/>
    <sheet name="i45" sheetId="199" r:id="rId17"/>
    <sheet name="i67" sheetId="202" r:id="rId18"/>
    <sheet name="i81" sheetId="224" r:id="rId19"/>
    <sheet name="Airtime summary" sheetId="194" r:id="rId20"/>
  </sheets>
  <definedNames>
    <definedName name="_xlnm._FilterDatabase" localSheetId="19" hidden="1">'Airtime summary'!$A$1:$N$10</definedName>
    <definedName name="_xlnm._FilterDatabase" localSheetId="16" hidden="1">'i45'!$A$1:$N$68</definedName>
    <definedName name="_xlnm._FilterDatabase" localSheetId="12" hidden="1">Lydia!$A$1:$N$19</definedName>
    <definedName name="_xlnm._FilterDatabase" localSheetId="2" hidden="1">'Total Expenses'!$A$2:$N$645</definedName>
    <definedName name="_xlnm._FilterDatabase" localSheetId="4" hidden="1">'UGX Cash Box  August'!$A$2:$N$204</definedName>
    <definedName name="_xlnm._FilterDatabase" localSheetId="5" hidden="1">'USD-cash box August'!$A$3:$S$4</definedName>
  </definedNames>
  <calcPr calcId="162913"/>
  <pivotCaches>
    <pivotCache cacheId="0" r:id="rId21"/>
    <pivotCache cacheId="1" r:id="rId22"/>
    <pivotCache cacheId="2"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35" i="80" l="1"/>
  <c r="F136" i="80"/>
  <c r="E136" i="80"/>
  <c r="G644" i="49"/>
  <c r="G180" i="49"/>
  <c r="G181" i="49"/>
  <c r="G182" i="49"/>
  <c r="G570" i="49"/>
  <c r="G569" i="49"/>
  <c r="G531" i="49"/>
  <c r="G532" i="49"/>
  <c r="G533" i="49"/>
  <c r="G534" i="49"/>
  <c r="G535" i="49"/>
  <c r="G536" i="49"/>
  <c r="G537" i="49"/>
  <c r="G538" i="49"/>
  <c r="G539" i="49"/>
  <c r="G540" i="49"/>
  <c r="G541" i="49"/>
  <c r="G542" i="49"/>
  <c r="G543" i="49"/>
  <c r="G544" i="49"/>
  <c r="G545" i="49"/>
  <c r="E13" i="143"/>
  <c r="E13" i="55"/>
  <c r="E7" i="55"/>
  <c r="E5" i="55"/>
  <c r="E3" i="55"/>
  <c r="E14" i="55"/>
  <c r="E8" i="55"/>
  <c r="E6" i="55"/>
  <c r="E4" i="55"/>
  <c r="E2" i="55"/>
  <c r="G136" i="80" l="1"/>
  <c r="G127" i="80"/>
  <c r="G128" i="80"/>
  <c r="G129" i="80" s="1"/>
  <c r="G60" i="162"/>
  <c r="G61" i="162" s="1"/>
  <c r="G62" i="162" s="1"/>
  <c r="G471" i="49"/>
  <c r="G472" i="49"/>
  <c r="G473" i="49"/>
  <c r="G474" i="49"/>
  <c r="G475" i="49"/>
  <c r="G476" i="49"/>
  <c r="G477" i="49"/>
  <c r="G478" i="49"/>
  <c r="G479" i="49"/>
  <c r="G480" i="49"/>
  <c r="G436" i="49"/>
  <c r="G432" i="49"/>
  <c r="G431" i="49"/>
  <c r="G430" i="49"/>
  <c r="G429" i="49"/>
  <c r="G428" i="49"/>
  <c r="G284" i="49" l="1"/>
  <c r="H6" i="55" l="1"/>
  <c r="H5" i="55"/>
  <c r="G154" i="49" l="1"/>
  <c r="G610" i="49"/>
  <c r="J40" i="216"/>
  <c r="J38" i="216"/>
  <c r="J35" i="216"/>
  <c r="J32" i="216"/>
  <c r="J29" i="216"/>
  <c r="J28" i="216"/>
  <c r="J26" i="216"/>
  <c r="J25" i="216"/>
  <c r="J23" i="216"/>
  <c r="G13" i="143"/>
  <c r="D13" i="143"/>
  <c r="C13" i="143"/>
  <c r="D24" i="55"/>
  <c r="C20" i="55"/>
  <c r="F20" i="55"/>
  <c r="F14" i="55"/>
  <c r="G14" i="55"/>
  <c r="D14" i="55"/>
  <c r="H13" i="55"/>
  <c r="G13" i="55"/>
  <c r="D13" i="55"/>
  <c r="C14" i="55"/>
  <c r="C13" i="55"/>
  <c r="I9" i="55"/>
  <c r="H9" i="55"/>
  <c r="H3" i="55"/>
  <c r="C7" i="55"/>
  <c r="C6" i="55"/>
  <c r="C5" i="55"/>
  <c r="C4" i="55"/>
  <c r="G3" i="55"/>
  <c r="G2" i="55"/>
  <c r="G4" i="55"/>
  <c r="G5" i="209"/>
  <c r="C3" i="55"/>
  <c r="M3" i="55"/>
  <c r="D10" i="228"/>
  <c r="M7" i="55"/>
  <c r="M2" i="55"/>
  <c r="D4" i="228"/>
  <c r="M4" i="55"/>
  <c r="D8" i="228"/>
  <c r="M8" i="55"/>
  <c r="C14" i="228"/>
  <c r="D7" i="228"/>
  <c r="D5" i="228"/>
  <c r="E20" i="55"/>
  <c r="M5" i="55"/>
  <c r="M6" i="55"/>
  <c r="D9" i="228"/>
  <c r="D6" i="228"/>
  <c r="D20" i="55" l="1"/>
  <c r="D2" i="55"/>
  <c r="D5" i="55"/>
  <c r="D6" i="55"/>
  <c r="D7" i="55"/>
  <c r="D4" i="55"/>
  <c r="D3" i="55"/>
  <c r="D8" i="55"/>
  <c r="C2" i="55" l="1"/>
  <c r="I41" i="216"/>
  <c r="K41" i="216"/>
  <c r="L41" i="216"/>
  <c r="M41" i="216"/>
  <c r="N41" i="216"/>
  <c r="N14" i="216"/>
  <c r="M14" i="216"/>
  <c r="L14" i="216"/>
  <c r="K14" i="216"/>
  <c r="J14" i="216"/>
  <c r="F63" i="162"/>
  <c r="E63" i="162"/>
  <c r="G63" i="162" l="1"/>
  <c r="J37" i="216" s="1"/>
  <c r="F17" i="209"/>
  <c r="F181" i="199"/>
  <c r="G181" i="199"/>
  <c r="E181" i="199"/>
  <c r="G173" i="199"/>
  <c r="G626" i="49"/>
  <c r="G627" i="49"/>
  <c r="G628" i="49"/>
  <c r="G629" i="49"/>
  <c r="G630" i="49"/>
  <c r="G631" i="49"/>
  <c r="G632" i="49"/>
  <c r="G633" i="49"/>
  <c r="G634" i="49"/>
  <c r="G635" i="49"/>
  <c r="G636" i="49"/>
  <c r="G637" i="49"/>
  <c r="G638" i="49"/>
  <c r="G639" i="49"/>
  <c r="G640" i="49"/>
  <c r="G641" i="49"/>
  <c r="G642" i="49"/>
  <c r="G643" i="49"/>
  <c r="F180" i="224"/>
  <c r="E180" i="224"/>
  <c r="F181" i="202"/>
  <c r="G181" i="202"/>
  <c r="E181" i="202"/>
  <c r="F204" i="63"/>
  <c r="E204" i="63"/>
  <c r="F45" i="194"/>
  <c r="E45" i="194"/>
  <c r="G45" i="194" s="1"/>
  <c r="K24" i="56"/>
  <c r="D24" i="56"/>
  <c r="H2" i="55" l="1"/>
  <c r="G180" i="224"/>
  <c r="H7" i="55" s="1"/>
  <c r="H4" i="55"/>
  <c r="G204" i="63"/>
  <c r="E23" i="176" s="1"/>
  <c r="J34" i="216"/>
  <c r="J31" i="216" l="1"/>
  <c r="H20" i="55"/>
  <c r="J41" i="216"/>
  <c r="G521" i="49"/>
  <c r="G522" i="49"/>
  <c r="G523" i="49"/>
  <c r="G524" i="49"/>
  <c r="G525" i="49"/>
  <c r="G526" i="49"/>
  <c r="G527" i="49"/>
  <c r="G528" i="49"/>
  <c r="G529" i="49"/>
  <c r="G530"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71" i="49"/>
  <c r="G572" i="49"/>
  <c r="G573" i="49"/>
  <c r="G574" i="49"/>
  <c r="G575" i="49"/>
  <c r="G576" i="49"/>
  <c r="G577" i="49"/>
  <c r="G578" i="49"/>
  <c r="G579"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1" i="49"/>
  <c r="G612" i="49"/>
  <c r="G613" i="49"/>
  <c r="G614" i="49"/>
  <c r="G615" i="49"/>
  <c r="G616" i="49"/>
  <c r="G617" i="49"/>
  <c r="G618" i="49"/>
  <c r="G619" i="49"/>
  <c r="G620" i="49"/>
  <c r="G621" i="49"/>
  <c r="G622" i="49"/>
  <c r="G623" i="49"/>
  <c r="G624" i="49"/>
  <c r="G625" i="49"/>
  <c r="G459" i="49" l="1"/>
  <c r="G460" i="49"/>
  <c r="G461" i="49"/>
  <c r="G462" i="49"/>
  <c r="G463" i="49"/>
  <c r="G464" i="49"/>
  <c r="G465" i="49"/>
  <c r="G466" i="49"/>
  <c r="G453" i="49" l="1"/>
  <c r="G454" i="49"/>
  <c r="G455" i="49"/>
  <c r="G456" i="49"/>
  <c r="G457" i="49"/>
  <c r="G458" i="49"/>
  <c r="G467" i="49"/>
  <c r="G468" i="49"/>
  <c r="G469" i="49"/>
  <c r="G47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134" i="202"/>
  <c r="G135" i="202"/>
  <c r="G136" i="202" s="1"/>
  <c r="G137" i="202" s="1"/>
  <c r="G138" i="202" s="1"/>
  <c r="G139" i="202" s="1"/>
  <c r="G140" i="202" s="1"/>
  <c r="G141" i="202" s="1"/>
  <c r="G142" i="202" s="1"/>
  <c r="G143" i="202" s="1"/>
  <c r="G144" i="202" s="1"/>
  <c r="G145" i="202" s="1"/>
  <c r="G146" i="202" s="1"/>
  <c r="G147" i="202" s="1"/>
  <c r="G148" i="202" s="1"/>
  <c r="G149" i="202" s="1"/>
  <c r="G150" i="202" s="1"/>
  <c r="G151" i="202" s="1"/>
  <c r="G152" i="202" s="1"/>
  <c r="G153" i="202" s="1"/>
  <c r="G154" i="202" s="1"/>
  <c r="G155" i="202" s="1"/>
  <c r="G156" i="202" s="1"/>
  <c r="G157" i="202" s="1"/>
  <c r="G158" i="202" s="1"/>
  <c r="G159" i="202" s="1"/>
  <c r="G160" i="202" s="1"/>
  <c r="G161" i="202" s="1"/>
  <c r="G162" i="202" s="1"/>
  <c r="G163" i="202" s="1"/>
  <c r="G164" i="202" s="1"/>
  <c r="G165" i="202" s="1"/>
  <c r="G166" i="202" s="1"/>
  <c r="G167" i="202" s="1"/>
  <c r="G168" i="202" s="1"/>
  <c r="G169" i="202" s="1"/>
  <c r="G170" i="202" s="1"/>
  <c r="G171" i="202" s="1"/>
  <c r="G172" i="202" s="1"/>
  <c r="G173" i="202" s="1"/>
  <c r="G174" i="202" s="1"/>
  <c r="G175" i="202" s="1"/>
  <c r="G176" i="202" s="1"/>
  <c r="G177" i="202" s="1"/>
  <c r="G178" i="202" s="1"/>
  <c r="G179" i="202" s="1"/>
  <c r="G180" i="202" s="1"/>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33" i="49"/>
  <c r="G434" i="49"/>
  <c r="G435" i="49"/>
  <c r="G437" i="49"/>
  <c r="G438" i="49"/>
  <c r="G439" i="49"/>
  <c r="G440" i="49"/>
  <c r="G441" i="49"/>
  <c r="G442" i="49"/>
  <c r="G443" i="49"/>
  <c r="G444" i="49"/>
  <c r="G445" i="49"/>
  <c r="G446" i="49"/>
  <c r="G447" i="49"/>
  <c r="G448" i="49"/>
  <c r="G449" i="49"/>
  <c r="G450" i="49"/>
  <c r="G451" i="49"/>
  <c r="G452" i="49"/>
  <c r="G115" i="202"/>
  <c r="G116" i="202"/>
  <c r="G117" i="202" s="1"/>
  <c r="G118" i="202" s="1"/>
  <c r="G119" i="202" s="1"/>
  <c r="G120" i="202" s="1"/>
  <c r="G121" i="202" s="1"/>
  <c r="G122" i="202" s="1"/>
  <c r="G123" i="202" s="1"/>
  <c r="G124" i="202" s="1"/>
  <c r="G125" i="202" s="1"/>
  <c r="G126" i="202" s="1"/>
  <c r="G127" i="202" s="1"/>
  <c r="G128" i="202" s="1"/>
  <c r="G129" i="202" s="1"/>
  <c r="G130" i="202" s="1"/>
  <c r="G131" i="202" s="1"/>
  <c r="G132" i="202" s="1"/>
  <c r="G133" i="202" s="1"/>
  <c r="G350" i="49" l="1"/>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349" i="49"/>
  <c r="G348" i="49"/>
  <c r="G347" i="49"/>
  <c r="G346" i="49"/>
  <c r="G345"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15" i="49"/>
  <c r="G316" i="49"/>
  <c r="G317" i="49"/>
  <c r="G257" i="49" l="1"/>
  <c r="G256" i="49"/>
  <c r="G255" i="49"/>
  <c r="G240" i="49"/>
  <c r="G87" i="202" l="1"/>
  <c r="G88" i="202"/>
  <c r="G89" i="202" s="1"/>
  <c r="G90" i="202" s="1"/>
  <c r="G91" i="202" s="1"/>
  <c r="G92" i="202" s="1"/>
  <c r="G93" i="202" s="1"/>
  <c r="G94" i="202" s="1"/>
  <c r="G95" i="202" s="1"/>
  <c r="G96" i="202" s="1"/>
  <c r="G97" i="202" s="1"/>
  <c r="G98" i="202" s="1"/>
  <c r="G99" i="202" s="1"/>
  <c r="G100" i="202" s="1"/>
  <c r="G101" i="202" s="1"/>
  <c r="G102" i="202" s="1"/>
  <c r="G103" i="202" s="1"/>
  <c r="G104" i="202" s="1"/>
  <c r="G105" i="202" s="1"/>
  <c r="G106" i="202" s="1"/>
  <c r="G107" i="202" s="1"/>
  <c r="G108" i="202" s="1"/>
  <c r="G109" i="202" s="1"/>
  <c r="G110" i="202" s="1"/>
  <c r="G111" i="202" s="1"/>
  <c r="G112" i="202" s="1"/>
  <c r="G113" i="202" s="1"/>
  <c r="G114" i="202" s="1"/>
  <c r="G278" i="49"/>
  <c r="G279" i="49"/>
  <c r="G280" i="49"/>
  <c r="G281" i="49"/>
  <c r="G282" i="49"/>
  <c r="G283"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254" i="49"/>
  <c r="G253" i="49"/>
  <c r="G252" i="49"/>
  <c r="G251" i="49"/>
  <c r="G250" i="49"/>
  <c r="E224" i="49" l="1"/>
  <c r="E201" i="49"/>
  <c r="E200" i="49"/>
  <c r="G199" i="49"/>
  <c r="G202" i="49"/>
  <c r="E645" i="49" l="1"/>
  <c r="G153"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3" i="49"/>
  <c r="G184" i="49"/>
  <c r="G185" i="49"/>
  <c r="G186" i="49"/>
  <c r="G187" i="49"/>
  <c r="G188" i="49"/>
  <c r="G189" i="49"/>
  <c r="G190" i="49"/>
  <c r="G191" i="49"/>
  <c r="G192" i="49"/>
  <c r="G193" i="49"/>
  <c r="G194" i="49"/>
  <c r="G195" i="49"/>
  <c r="G196" i="49"/>
  <c r="G197" i="49"/>
  <c r="G198" i="49"/>
  <c r="G203" i="49"/>
  <c r="G204" i="49"/>
  <c r="G205" i="49"/>
  <c r="G206" i="49"/>
  <c r="G207" i="49"/>
  <c r="G208" i="49"/>
  <c r="G209" i="49"/>
  <c r="G210" i="49"/>
  <c r="G211" i="49"/>
  <c r="G212" i="49"/>
  <c r="G213" i="49"/>
  <c r="G214" i="49"/>
  <c r="G215" i="49"/>
  <c r="G216" i="49"/>
  <c r="G217" i="49"/>
  <c r="G218" i="49"/>
  <c r="G219" i="49"/>
  <c r="G220" i="49"/>
  <c r="G221" i="49"/>
  <c r="G222" i="49"/>
  <c r="G223" i="49"/>
  <c r="G225" i="49"/>
  <c r="G226" i="49"/>
  <c r="G227" i="49"/>
  <c r="G228" i="49"/>
  <c r="G229" i="49"/>
  <c r="G230" i="49"/>
  <c r="G231" i="49"/>
  <c r="G232" i="49"/>
  <c r="G233" i="49"/>
  <c r="G234" i="49"/>
  <c r="G235" i="49"/>
  <c r="G236" i="49"/>
  <c r="G237" i="49"/>
  <c r="G238" i="49"/>
  <c r="G239" i="49"/>
  <c r="G241" i="49"/>
  <c r="G242" i="49"/>
  <c r="G243" i="49"/>
  <c r="G244" i="49"/>
  <c r="G245" i="49"/>
  <c r="G246" i="49"/>
  <c r="G247" i="49"/>
  <c r="G248" i="49"/>
  <c r="G249" i="49"/>
  <c r="G258" i="49"/>
  <c r="G259" i="49"/>
  <c r="G260" i="49"/>
  <c r="G261" i="49"/>
  <c r="G262" i="49"/>
  <c r="G263" i="49"/>
  <c r="G264" i="49"/>
  <c r="G265" i="49"/>
  <c r="G266" i="49"/>
  <c r="G267" i="49"/>
  <c r="G268" i="49"/>
  <c r="G269" i="49"/>
  <c r="G270" i="49"/>
  <c r="G271" i="49"/>
  <c r="G272" i="49"/>
  <c r="G273" i="49"/>
  <c r="G274" i="49"/>
  <c r="G275" i="49"/>
  <c r="G276" i="49"/>
  <c r="G277" i="49"/>
  <c r="G133" i="49"/>
  <c r="G134" i="49"/>
  <c r="G135" i="49"/>
  <c r="G136" i="49"/>
  <c r="G137" i="49"/>
  <c r="G138" i="49"/>
  <c r="G139" i="49"/>
  <c r="G91" i="49"/>
  <c r="G92" i="49"/>
  <c r="G93" i="49"/>
  <c r="G94" i="49"/>
  <c r="G95" i="49"/>
  <c r="G96" i="49"/>
  <c r="G97" i="49"/>
  <c r="G18" i="49"/>
  <c r="G19" i="49"/>
  <c r="G20" i="49"/>
  <c r="G21" i="49"/>
  <c r="G22" i="49"/>
  <c r="G23" i="49"/>
  <c r="G24" i="49"/>
  <c r="G25" i="49"/>
  <c r="G26" i="49"/>
  <c r="G4" i="63" l="1"/>
  <c r="G5" i="63"/>
  <c r="G6" i="63" s="1"/>
  <c r="G7" i="63" s="1"/>
  <c r="G8" i="63" s="1"/>
  <c r="G9" i="63" s="1"/>
  <c r="G10" i="63" s="1"/>
  <c r="G11" i="63" s="1"/>
  <c r="G12" i="63" s="1"/>
  <c r="G13" i="63" s="1"/>
  <c r="G14" i="63" s="1"/>
  <c r="G15" i="63" s="1"/>
  <c r="G16" i="63" s="1"/>
  <c r="G17" i="63" s="1"/>
  <c r="G18" i="63" s="1"/>
  <c r="G19" i="63" s="1"/>
  <c r="G20" i="63" s="1"/>
  <c r="G21" i="63" s="1"/>
  <c r="G22" i="63" s="1"/>
  <c r="G23" i="63" s="1"/>
  <c r="G24" i="63" s="1"/>
  <c r="G25" i="63" s="1"/>
  <c r="G26" i="63" s="1"/>
  <c r="G27" i="63" s="1"/>
  <c r="G28" i="63" s="1"/>
  <c r="G29" i="63" s="1"/>
  <c r="G30" i="63" s="1"/>
  <c r="G31" i="63" s="1"/>
  <c r="G32" i="63" s="1"/>
  <c r="G33" i="63" s="1"/>
  <c r="G34" i="63" s="1"/>
  <c r="G35" i="63" s="1"/>
  <c r="G36" i="63" s="1"/>
  <c r="G37" i="63" s="1"/>
  <c r="G38" i="63" s="1"/>
  <c r="G39" i="63" s="1"/>
  <c r="G40" i="63" s="1"/>
  <c r="G41" i="63" s="1"/>
  <c r="G42" i="63" s="1"/>
  <c r="G43" i="63" s="1"/>
  <c r="G44" i="63" s="1"/>
  <c r="G45" i="63" s="1"/>
  <c r="G46" i="63" s="1"/>
  <c r="G47" i="63" s="1"/>
  <c r="G48" i="63" s="1"/>
  <c r="G49" i="63" s="1"/>
  <c r="G50" i="63" s="1"/>
  <c r="G51" i="63" s="1"/>
  <c r="G52" i="63" s="1"/>
  <c r="G53" i="63" s="1"/>
  <c r="G54" i="63" s="1"/>
  <c r="G55" i="63" s="1"/>
  <c r="G56" i="63" s="1"/>
  <c r="G57" i="63" s="1"/>
  <c r="G58" i="63" s="1"/>
  <c r="G59" i="63" s="1"/>
  <c r="G60" i="63" s="1"/>
  <c r="G61" i="63" s="1"/>
  <c r="G62" i="63" s="1"/>
  <c r="G63" i="63" s="1"/>
  <c r="G64" i="63" s="1"/>
  <c r="G65" i="63" s="1"/>
  <c r="G66" i="63" s="1"/>
  <c r="G67" i="63" s="1"/>
  <c r="G5" i="80"/>
  <c r="G6" i="80"/>
  <c r="G7" i="80"/>
  <c r="G8" i="80"/>
  <c r="G9" i="80"/>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3" i="80" s="1"/>
  <c r="G34" i="80" s="1"/>
  <c r="G35" i="80" s="1"/>
  <c r="G36" i="80" s="1"/>
  <c r="G37" i="80" s="1"/>
  <c r="G38" i="80" s="1"/>
  <c r="G5" i="224"/>
  <c r="G6" i="224"/>
  <c r="G7" i="224"/>
  <c r="G8" i="224"/>
  <c r="G9" i="224" s="1"/>
  <c r="G10" i="224" s="1"/>
  <c r="G11" i="224" s="1"/>
  <c r="G12" i="224" s="1"/>
  <c r="G13" i="224" s="1"/>
  <c r="G14" i="224" s="1"/>
  <c r="G15" i="224" s="1"/>
  <c r="G16" i="224" s="1"/>
  <c r="G17" i="224" s="1"/>
  <c r="G18" i="224" s="1"/>
  <c r="G19" i="224" s="1"/>
  <c r="G20" i="224" s="1"/>
  <c r="G21" i="224" s="1"/>
  <c r="G22" i="224" s="1"/>
  <c r="G23" i="224" s="1"/>
  <c r="G24" i="224" s="1"/>
  <c r="G25" i="224" s="1"/>
  <c r="G26" i="224" s="1"/>
  <c r="G27" i="224" s="1"/>
  <c r="G28" i="224" s="1"/>
  <c r="G29" i="224" s="1"/>
  <c r="G30" i="224" s="1"/>
  <c r="G31" i="224" s="1"/>
  <c r="G32" i="224" s="1"/>
  <c r="G33" i="224" s="1"/>
  <c r="G34" i="224" s="1"/>
  <c r="G35" i="224" s="1"/>
  <c r="G36" i="224" s="1"/>
  <c r="G37" i="224" s="1"/>
  <c r="G38" i="224" s="1"/>
  <c r="G39" i="224" s="1"/>
  <c r="G40" i="224" s="1"/>
  <c r="G41" i="224" s="1"/>
  <c r="G42" i="224" s="1"/>
  <c r="G43" i="224" s="1"/>
  <c r="G44" i="224" s="1"/>
  <c r="G45" i="224" s="1"/>
  <c r="G46" i="224" s="1"/>
  <c r="G47" i="224" s="1"/>
  <c r="G48" i="224" s="1"/>
  <c r="G49" i="224" s="1"/>
  <c r="G50" i="224" s="1"/>
  <c r="G51" i="224" s="1"/>
  <c r="G52" i="224" s="1"/>
  <c r="G53" i="224" s="1"/>
  <c r="G54" i="224" s="1"/>
  <c r="G55" i="224" s="1"/>
  <c r="G56" i="224" s="1"/>
  <c r="G57" i="224" s="1"/>
  <c r="G58" i="224" s="1"/>
  <c r="G59" i="224" s="1"/>
  <c r="G60" i="224" s="1"/>
  <c r="G61" i="224" s="1"/>
  <c r="G62" i="224" s="1"/>
  <c r="G63" i="224" s="1"/>
  <c r="G64" i="224" s="1"/>
  <c r="G65" i="224" s="1"/>
  <c r="G66" i="224" s="1"/>
  <c r="G67" i="224" s="1"/>
  <c r="G68" i="224" s="1"/>
  <c r="G69" i="224" s="1"/>
  <c r="G70" i="224" s="1"/>
  <c r="G71" i="224" s="1"/>
  <c r="G72" i="224" s="1"/>
  <c r="G73" i="224" s="1"/>
  <c r="G74" i="224" s="1"/>
  <c r="G75" i="224" s="1"/>
  <c r="G76" i="224" s="1"/>
  <c r="G77" i="224" s="1"/>
  <c r="G78" i="224" s="1"/>
  <c r="G79" i="224" s="1"/>
  <c r="G80" i="224" s="1"/>
  <c r="G81" i="224" s="1"/>
  <c r="G82" i="224" s="1"/>
  <c r="G83" i="224" s="1"/>
  <c r="G84" i="224" s="1"/>
  <c r="G85" i="224" s="1"/>
  <c r="G86" i="224" s="1"/>
  <c r="G87" i="224" s="1"/>
  <c r="G88" i="224" s="1"/>
  <c r="G89" i="224" s="1"/>
  <c r="G90" i="224" s="1"/>
  <c r="G91" i="224" s="1"/>
  <c r="G92" i="224" s="1"/>
  <c r="G93" i="224" s="1"/>
  <c r="G94" i="224" s="1"/>
  <c r="G95" i="224" s="1"/>
  <c r="G96" i="224" s="1"/>
  <c r="G97" i="224" s="1"/>
  <c r="G98" i="224" s="1"/>
  <c r="G99" i="224" s="1"/>
  <c r="G100" i="224" s="1"/>
  <c r="G101" i="224" s="1"/>
  <c r="G102" i="224" s="1"/>
  <c r="G103" i="224" s="1"/>
  <c r="G104" i="224" s="1"/>
  <c r="G105" i="224" s="1"/>
  <c r="G106" i="224" s="1"/>
  <c r="G107" i="224" s="1"/>
  <c r="G108" i="224" s="1"/>
  <c r="G109" i="224" s="1"/>
  <c r="G110" i="224" s="1"/>
  <c r="G111" i="224" s="1"/>
  <c r="G112" i="224" s="1"/>
  <c r="G113" i="224" s="1"/>
  <c r="G114" i="224" s="1"/>
  <c r="G7" i="49"/>
  <c r="G6" i="49"/>
  <c r="G8" i="49"/>
  <c r="G9" i="49"/>
  <c r="G10" i="49"/>
  <c r="G11" i="49"/>
  <c r="G7" i="199"/>
  <c r="G8" i="199"/>
  <c r="G9" i="199" s="1"/>
  <c r="G10" i="199" s="1"/>
  <c r="G11" i="199" s="1"/>
  <c r="G12" i="199" s="1"/>
  <c r="G13" i="199" s="1"/>
  <c r="G14" i="199" s="1"/>
  <c r="G15" i="199" s="1"/>
  <c r="G16" i="199" s="1"/>
  <c r="G17" i="199" s="1"/>
  <c r="G18" i="199" s="1"/>
  <c r="G19" i="199" s="1"/>
  <c r="G20" i="199" s="1"/>
  <c r="G21" i="199" s="1"/>
  <c r="G22" i="199" s="1"/>
  <c r="G23" i="199" s="1"/>
  <c r="G24" i="199" s="1"/>
  <c r="G25" i="199" s="1"/>
  <c r="G26" i="199" s="1"/>
  <c r="G27" i="199" s="1"/>
  <c r="G28" i="199" s="1"/>
  <c r="G29" i="199" s="1"/>
  <c r="G30" i="199" s="1"/>
  <c r="G31" i="199" s="1"/>
  <c r="G32" i="199" s="1"/>
  <c r="G33" i="199" s="1"/>
  <c r="G34" i="199" s="1"/>
  <c r="G35" i="199" s="1"/>
  <c r="G36" i="199" s="1"/>
  <c r="G37" i="199" s="1"/>
  <c r="G38" i="199" s="1"/>
  <c r="G39" i="199" s="1"/>
  <c r="G40" i="199" s="1"/>
  <c r="G41" i="199" s="1"/>
  <c r="G42" i="199" s="1"/>
  <c r="G43" i="199" s="1"/>
  <c r="G44" i="199" s="1"/>
  <c r="G45" i="199" s="1"/>
  <c r="G46" i="199" s="1"/>
  <c r="G47" i="199" s="1"/>
  <c r="G48" i="199" s="1"/>
  <c r="G49" i="199" s="1"/>
  <c r="G50" i="199" s="1"/>
  <c r="G51" i="199" s="1"/>
  <c r="G52" i="199" s="1"/>
  <c r="G53" i="199" s="1"/>
  <c r="G54" i="199" s="1"/>
  <c r="G55" i="199" s="1"/>
  <c r="G56" i="199" s="1"/>
  <c r="G57" i="199" s="1"/>
  <c r="G58" i="199" s="1"/>
  <c r="G59" i="199" s="1"/>
  <c r="G60" i="199" s="1"/>
  <c r="G61" i="199" s="1"/>
  <c r="G62" i="199" s="1"/>
  <c r="G63" i="199" s="1"/>
  <c r="G64" i="199" s="1"/>
  <c r="G65" i="199" s="1"/>
  <c r="G66" i="199" s="1"/>
  <c r="G67" i="199" s="1"/>
  <c r="G68" i="199" s="1"/>
  <c r="G69" i="199" s="1"/>
  <c r="G70" i="199" s="1"/>
  <c r="G71" i="199" s="1"/>
  <c r="G72" i="199" s="1"/>
  <c r="G73" i="199" s="1"/>
  <c r="G74" i="199" s="1"/>
  <c r="G75" i="199" s="1"/>
  <c r="G76" i="199" s="1"/>
  <c r="G77" i="199" s="1"/>
  <c r="G78" i="199" s="1"/>
  <c r="G79" i="199" s="1"/>
  <c r="G80" i="199" s="1"/>
  <c r="G81" i="199" s="1"/>
  <c r="G82" i="199" s="1"/>
  <c r="G83" i="199" s="1"/>
  <c r="G84" i="199" s="1"/>
  <c r="G85" i="199" s="1"/>
  <c r="G86" i="199" s="1"/>
  <c r="G87" i="199" s="1"/>
  <c r="G88" i="199" s="1"/>
  <c r="G89" i="199" s="1"/>
  <c r="G90" i="199" s="1"/>
  <c r="G91" i="199" s="1"/>
  <c r="G92" i="199" s="1"/>
  <c r="G93" i="199" s="1"/>
  <c r="G94" i="199" s="1"/>
  <c r="G95" i="199" s="1"/>
  <c r="G96" i="199" s="1"/>
  <c r="G97" i="199" s="1"/>
  <c r="G98" i="199" s="1"/>
  <c r="G99" i="199" s="1"/>
  <c r="G100" i="199" s="1"/>
  <c r="G101" i="199" s="1"/>
  <c r="G102" i="199" s="1"/>
  <c r="G103" i="199" s="1"/>
  <c r="G104" i="199" s="1"/>
  <c r="G105" i="199" s="1"/>
  <c r="G106" i="199" s="1"/>
  <c r="G107" i="199" s="1"/>
  <c r="G108" i="199" s="1"/>
  <c r="G109" i="199" s="1"/>
  <c r="G110" i="199" s="1"/>
  <c r="G111" i="199" s="1"/>
  <c r="G112" i="199" s="1"/>
  <c r="G113" i="199" s="1"/>
  <c r="G114" i="199" s="1"/>
  <c r="G115" i="199" s="1"/>
  <c r="G116" i="199" s="1"/>
  <c r="G117" i="199" s="1"/>
  <c r="G118" i="199" s="1"/>
  <c r="G119" i="199" s="1"/>
  <c r="G120" i="199" s="1"/>
  <c r="G121" i="199" s="1"/>
  <c r="G122" i="199" s="1"/>
  <c r="G123" i="199" s="1"/>
  <c r="G124" i="199" s="1"/>
  <c r="G125" i="199" s="1"/>
  <c r="G126" i="199" s="1"/>
  <c r="G127" i="199" s="1"/>
  <c r="G128" i="199" s="1"/>
  <c r="G129" i="199" s="1"/>
  <c r="G130" i="199" s="1"/>
  <c r="G131" i="199" s="1"/>
  <c r="G132" i="199" s="1"/>
  <c r="G133" i="199" s="1"/>
  <c r="G134" i="199" s="1"/>
  <c r="G35" i="49"/>
  <c r="G36" i="49"/>
  <c r="G37" i="49"/>
  <c r="G38" i="49"/>
  <c r="G39" i="49"/>
  <c r="G40" i="49"/>
  <c r="G41" i="49"/>
  <c r="G42" i="49"/>
  <c r="G30" i="49"/>
  <c r="G5" i="194"/>
  <c r="G6" i="194"/>
  <c r="G7" i="194" s="1"/>
  <c r="G8" i="194" s="1"/>
  <c r="G9" i="194" s="1"/>
  <c r="G10" i="194" s="1"/>
  <c r="G11" i="194" s="1"/>
  <c r="G12" i="194" s="1"/>
  <c r="G13" i="194" s="1"/>
  <c r="G14" i="194" s="1"/>
  <c r="G15" i="194" s="1"/>
  <c r="G16" i="194" s="1"/>
  <c r="G17" i="194" s="1"/>
  <c r="G18" i="194" s="1"/>
  <c r="G19" i="194" s="1"/>
  <c r="G20" i="194" s="1"/>
  <c r="G21" i="194" s="1"/>
  <c r="G22" i="194" s="1"/>
  <c r="G23" i="194" s="1"/>
  <c r="G24" i="194" s="1"/>
  <c r="G25" i="194" s="1"/>
  <c r="G26" i="194" s="1"/>
  <c r="G27" i="194" s="1"/>
  <c r="G28" i="194" s="1"/>
  <c r="G29" i="194" s="1"/>
  <c r="G30" i="194" s="1"/>
  <c r="G31" i="194" s="1"/>
  <c r="G32" i="194" s="1"/>
  <c r="G33" i="194" s="1"/>
  <c r="G34" i="194" s="1"/>
  <c r="G35" i="194" s="1"/>
  <c r="G6" i="199"/>
  <c r="I14" i="216"/>
  <c r="I8" i="216"/>
  <c r="G5" i="202"/>
  <c r="G6" i="202"/>
  <c r="G7" i="202"/>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s="1"/>
  <c r="G40" i="202" s="1"/>
  <c r="G41" i="202" s="1"/>
  <c r="G42" i="202" s="1"/>
  <c r="G43" i="202" s="1"/>
  <c r="G44" i="202" s="1"/>
  <c r="G45" i="202" s="1"/>
  <c r="G46" i="202" s="1"/>
  <c r="G47" i="202" s="1"/>
  <c r="G48" i="202" s="1"/>
  <c r="G49" i="202" s="1"/>
  <c r="G50" i="202" s="1"/>
  <c r="G51" i="202" s="1"/>
  <c r="G52" i="202" s="1"/>
  <c r="G53" i="202" s="1"/>
  <c r="G54" i="202" s="1"/>
  <c r="G55" i="202" s="1"/>
  <c r="G56" i="202" s="1"/>
  <c r="G57" i="202" s="1"/>
  <c r="G58" i="202" s="1"/>
  <c r="G59" i="202" s="1"/>
  <c r="G60" i="202" s="1"/>
  <c r="G61" i="202" s="1"/>
  <c r="G62" i="202" s="1"/>
  <c r="G63" i="202" s="1"/>
  <c r="G64" i="202" s="1"/>
  <c r="G65" i="202" s="1"/>
  <c r="G66" i="202" s="1"/>
  <c r="G67" i="202" s="1"/>
  <c r="G68" i="202" s="1"/>
  <c r="G69" i="202" s="1"/>
  <c r="G70" i="202" s="1"/>
  <c r="G71" i="202" s="1"/>
  <c r="G72" i="202" s="1"/>
  <c r="G73" i="202" s="1"/>
  <c r="G74" i="202" s="1"/>
  <c r="G75" i="202" s="1"/>
  <c r="G76" i="202" s="1"/>
  <c r="G77" i="202" s="1"/>
  <c r="G78" i="202" s="1"/>
  <c r="G79" i="202" s="1"/>
  <c r="G80" i="202" s="1"/>
  <c r="G81" i="202" s="1"/>
  <c r="G82" i="202" s="1"/>
  <c r="G83" i="202" s="1"/>
  <c r="G84" i="202" s="1"/>
  <c r="G85" i="202" s="1"/>
  <c r="G6" i="209"/>
  <c r="G7" i="209" s="1"/>
  <c r="G8" i="209" s="1"/>
  <c r="G9" i="209" s="1"/>
  <c r="G10" i="209" s="1"/>
  <c r="G11" i="209" s="1"/>
  <c r="G12" i="209" s="1"/>
  <c r="G13" i="209" s="1"/>
  <c r="G14" i="209" s="1"/>
  <c r="G15" i="209" s="1"/>
  <c r="G16" i="209" s="1"/>
  <c r="G5" i="162"/>
  <c r="G6" i="162"/>
  <c r="G7" i="162" s="1"/>
  <c r="G66" i="49"/>
  <c r="E17" i="209"/>
  <c r="G17" i="209" s="1"/>
  <c r="D44" i="221"/>
  <c r="H14" i="55" s="1"/>
  <c r="E11" i="55"/>
  <c r="G118" i="49"/>
  <c r="G6" i="55"/>
  <c r="G5" i="55"/>
  <c r="G24" i="55" s="1"/>
  <c r="F15" i="55"/>
  <c r="D15" i="55"/>
  <c r="G3" i="49"/>
  <c r="G4" i="49"/>
  <c r="G5" i="49"/>
  <c r="G12" i="49"/>
  <c r="G13" i="49"/>
  <c r="G14" i="49"/>
  <c r="G15" i="49"/>
  <c r="G16" i="49"/>
  <c r="G17" i="49"/>
  <c r="G27" i="49"/>
  <c r="G28" i="49"/>
  <c r="G29" i="49"/>
  <c r="G31" i="49"/>
  <c r="G32" i="49"/>
  <c r="G33" i="49"/>
  <c r="G34" i="49"/>
  <c r="G43" i="49"/>
  <c r="G44" i="49"/>
  <c r="G45" i="49"/>
  <c r="G46" i="49"/>
  <c r="G47" i="49"/>
  <c r="G48" i="49"/>
  <c r="G49" i="49"/>
  <c r="G50" i="49"/>
  <c r="G51" i="49"/>
  <c r="G52" i="49"/>
  <c r="G53" i="49"/>
  <c r="G54" i="49"/>
  <c r="G55" i="49"/>
  <c r="G56" i="49"/>
  <c r="G57" i="49"/>
  <c r="G58" i="49"/>
  <c r="G59" i="49"/>
  <c r="G60" i="49"/>
  <c r="G61" i="49"/>
  <c r="G62" i="49"/>
  <c r="G63" i="49"/>
  <c r="G64" i="49"/>
  <c r="G65" i="49"/>
  <c r="G67" i="49"/>
  <c r="G68" i="49"/>
  <c r="G69" i="49"/>
  <c r="G70" i="49"/>
  <c r="G71" i="49"/>
  <c r="G72" i="49"/>
  <c r="G73" i="49"/>
  <c r="G74" i="49"/>
  <c r="G75" i="49"/>
  <c r="G76" i="49"/>
  <c r="G77" i="49"/>
  <c r="G78" i="49"/>
  <c r="G79" i="49"/>
  <c r="G80" i="49"/>
  <c r="G81" i="49"/>
  <c r="G82" i="49"/>
  <c r="G83" i="49"/>
  <c r="G84" i="49"/>
  <c r="G85" i="49"/>
  <c r="G86" i="49"/>
  <c r="G87" i="49"/>
  <c r="G88" i="49"/>
  <c r="G89" i="49"/>
  <c r="G90" i="49"/>
  <c r="G98" i="49"/>
  <c r="G99" i="49"/>
  <c r="G100" i="49"/>
  <c r="G101" i="49"/>
  <c r="G102" i="49"/>
  <c r="G103" i="49"/>
  <c r="G104" i="49"/>
  <c r="G105" i="49"/>
  <c r="G106" i="49"/>
  <c r="G107" i="49"/>
  <c r="G108" i="49"/>
  <c r="G109" i="49"/>
  <c r="G110" i="49"/>
  <c r="G111" i="49"/>
  <c r="G112" i="49"/>
  <c r="G113" i="49"/>
  <c r="G114" i="49"/>
  <c r="G115" i="49"/>
  <c r="G116" i="49"/>
  <c r="G117" i="49"/>
  <c r="G119" i="49"/>
  <c r="G120" i="49"/>
  <c r="G121" i="49"/>
  <c r="G122" i="49"/>
  <c r="G123" i="49"/>
  <c r="G124" i="49"/>
  <c r="G125" i="49"/>
  <c r="G126" i="49"/>
  <c r="G127" i="49"/>
  <c r="G128" i="49"/>
  <c r="G129" i="49"/>
  <c r="G130" i="49"/>
  <c r="G131" i="49"/>
  <c r="G132" i="49"/>
  <c r="G140" i="49"/>
  <c r="G141" i="49"/>
  <c r="G142" i="49"/>
  <c r="G143" i="49"/>
  <c r="G144" i="49"/>
  <c r="G145" i="49"/>
  <c r="G146" i="49"/>
  <c r="G147" i="49"/>
  <c r="G148" i="49"/>
  <c r="G149" i="49"/>
  <c r="G150" i="49"/>
  <c r="G151" i="49"/>
  <c r="G152" i="49"/>
  <c r="H14" i="216"/>
  <c r="C9" i="55"/>
  <c r="G15" i="55"/>
  <c r="G19" i="55" s="1"/>
  <c r="G6" i="116"/>
  <c r="F6" i="116"/>
  <c r="E6" i="116"/>
  <c r="G8" i="216"/>
  <c r="H8" i="216"/>
  <c r="E8" i="216"/>
  <c r="F8" i="216"/>
  <c r="J8" i="216"/>
  <c r="K8" i="216" s="1"/>
  <c r="L8" i="216" s="1"/>
  <c r="M8" i="216" s="1"/>
  <c r="N8" i="216" s="1"/>
  <c r="D8" i="216"/>
  <c r="E11" i="216"/>
  <c r="F11" i="216"/>
  <c r="G11" i="216"/>
  <c r="H11" i="216"/>
  <c r="I11" i="216"/>
  <c r="J11" i="216"/>
  <c r="K11" i="216"/>
  <c r="L11" i="216" s="1"/>
  <c r="M11" i="216" s="1"/>
  <c r="N11" i="216" s="1"/>
  <c r="D11" i="216"/>
  <c r="D25" i="52"/>
  <c r="E15" i="176"/>
  <c r="E14" i="176"/>
  <c r="E6" i="176"/>
  <c r="E7" i="176"/>
  <c r="E8" i="176"/>
  <c r="E9" i="176"/>
  <c r="E17" i="176"/>
  <c r="E10" i="176"/>
  <c r="E11" i="176"/>
  <c r="E16" i="176"/>
  <c r="K44" i="221"/>
  <c r="D9" i="55"/>
  <c r="H13" i="143"/>
  <c r="H14" i="143" s="1"/>
  <c r="I13" i="143"/>
  <c r="K25" i="52"/>
  <c r="C19" i="143"/>
  <c r="C14" i="143"/>
  <c r="C11" i="143"/>
  <c r="C23" i="143"/>
  <c r="E11" i="143"/>
  <c r="E14" i="143"/>
  <c r="E17" i="143" s="1"/>
  <c r="E23" i="143" s="1"/>
  <c r="G23" i="143"/>
  <c r="I3" i="143"/>
  <c r="H11" i="143"/>
  <c r="H19" i="143"/>
  <c r="G14" i="143"/>
  <c r="G15" i="143" s="1"/>
  <c r="K21" i="143"/>
  <c r="F14" i="143"/>
  <c r="F15" i="143"/>
  <c r="D2" i="143"/>
  <c r="I2" i="143"/>
  <c r="I4" i="143"/>
  <c r="D5" i="143"/>
  <c r="I5" i="143"/>
  <c r="D6" i="143"/>
  <c r="I6" i="143"/>
  <c r="D7" i="143"/>
  <c r="I7" i="143"/>
  <c r="I8" i="143"/>
  <c r="I11" i="143"/>
  <c r="J11" i="143"/>
  <c r="D11" i="143"/>
  <c r="J9" i="143"/>
  <c r="J8" i="143"/>
  <c r="J7" i="143"/>
  <c r="J6" i="143"/>
  <c r="J5" i="143"/>
  <c r="J4" i="143"/>
  <c r="J2" i="143"/>
  <c r="K10" i="176"/>
  <c r="K6" i="176"/>
  <c r="K7" i="176"/>
  <c r="K8" i="176"/>
  <c r="K9" i="176"/>
  <c r="K20" i="176"/>
  <c r="K22" i="176"/>
  <c r="K23" i="176"/>
  <c r="K24" i="176"/>
  <c r="I19" i="143"/>
  <c r="J19" i="143"/>
  <c r="D14" i="143"/>
  <c r="D23" i="143" s="1"/>
  <c r="E20" i="176" l="1"/>
  <c r="E22" i="176" s="1"/>
  <c r="G645" i="49"/>
  <c r="G8" i="162"/>
  <c r="G9" i="162" s="1"/>
  <c r="G10" i="162" s="1"/>
  <c r="G11" i="162" s="1"/>
  <c r="G12" i="162" s="1"/>
  <c r="G13" i="162" s="1"/>
  <c r="G14" i="162" s="1"/>
  <c r="G15" i="162" s="1"/>
  <c r="G16" i="162" s="1"/>
  <c r="G17" i="162" s="1"/>
  <c r="G18" i="162" s="1"/>
  <c r="G19" i="162" s="1"/>
  <c r="G20" i="162" s="1"/>
  <c r="G21" i="162" s="1"/>
  <c r="G22" i="162" s="1"/>
  <c r="G23" i="162" s="1"/>
  <c r="G24" i="162" s="1"/>
  <c r="G25" i="162" s="1"/>
  <c r="G26" i="162" s="1"/>
  <c r="G27" i="162" s="1"/>
  <c r="G28" i="162" s="1"/>
  <c r="G29" i="162" s="1"/>
  <c r="G30" i="162" s="1"/>
  <c r="G31" i="162" s="1"/>
  <c r="G32" i="162" s="1"/>
  <c r="G33" i="162" s="1"/>
  <c r="G34" i="162" s="1"/>
  <c r="G35" i="162" s="1"/>
  <c r="G36" i="162" s="1"/>
  <c r="G37" i="162" s="1"/>
  <c r="G38" i="162" s="1"/>
  <c r="G39" i="162" s="1"/>
  <c r="G40" i="162" s="1"/>
  <c r="G41" i="162" s="1"/>
  <c r="G42" i="162" s="1"/>
  <c r="G115" i="224"/>
  <c r="G116" i="224" s="1"/>
  <c r="G117" i="224" s="1"/>
  <c r="G118" i="224" s="1"/>
  <c r="G119" i="224" s="1"/>
  <c r="G120" i="224" s="1"/>
  <c r="G121" i="224" s="1"/>
  <c r="G122" i="224" s="1"/>
  <c r="G123" i="224" s="1"/>
  <c r="G124" i="224" s="1"/>
  <c r="G125" i="224" s="1"/>
  <c r="G126" i="224" s="1"/>
  <c r="G127" i="224" s="1"/>
  <c r="G128" i="224" s="1"/>
  <c r="G129" i="224" s="1"/>
  <c r="G130" i="224" s="1"/>
  <c r="G131" i="224" s="1"/>
  <c r="G132" i="224" s="1"/>
  <c r="G133" i="224" s="1"/>
  <c r="G134" i="224" s="1"/>
  <c r="G135" i="224" s="1"/>
  <c r="G136" i="224" s="1"/>
  <c r="G137" i="224" s="1"/>
  <c r="G138" i="224" s="1"/>
  <c r="G139" i="224" s="1"/>
  <c r="G140" i="224" s="1"/>
  <c r="G141" i="224" s="1"/>
  <c r="G142" i="224" s="1"/>
  <c r="G143" i="224" s="1"/>
  <c r="G144" i="224" s="1"/>
  <c r="G145" i="224" s="1"/>
  <c r="G146" i="224" s="1"/>
  <c r="G147" i="224" s="1"/>
  <c r="G148" i="224" s="1"/>
  <c r="G149" i="224" s="1"/>
  <c r="G150" i="224" s="1"/>
  <c r="G151" i="224" s="1"/>
  <c r="G152" i="224" s="1"/>
  <c r="G153" i="224" s="1"/>
  <c r="G154" i="224" s="1"/>
  <c r="G155" i="224" s="1"/>
  <c r="G156" i="224" s="1"/>
  <c r="G157" i="224" s="1"/>
  <c r="G158" i="224" s="1"/>
  <c r="G159" i="224" s="1"/>
  <c r="G160" i="224" s="1"/>
  <c r="G161" i="224" s="1"/>
  <c r="G162" i="224" s="1"/>
  <c r="G163" i="224" s="1"/>
  <c r="G164" i="224" s="1"/>
  <c r="G165" i="224" s="1"/>
  <c r="G166" i="224" s="1"/>
  <c r="G167" i="224" s="1"/>
  <c r="G168" i="224" s="1"/>
  <c r="G169" i="224" s="1"/>
  <c r="G170" i="224" s="1"/>
  <c r="G171" i="224" s="1"/>
  <c r="G172" i="224" s="1"/>
  <c r="G173" i="224" s="1"/>
  <c r="G174" i="224" s="1"/>
  <c r="G175" i="224" s="1"/>
  <c r="G176" i="224" s="1"/>
  <c r="G177" i="224" s="1"/>
  <c r="G178" i="224" s="1"/>
  <c r="G179" i="224" s="1"/>
  <c r="I14" i="143"/>
  <c r="J14" i="143" s="1"/>
  <c r="J13" i="143"/>
  <c r="I23" i="143"/>
  <c r="G36" i="194"/>
  <c r="G37" i="194" s="1"/>
  <c r="G38" i="194" s="1"/>
  <c r="G39" i="194" s="1"/>
  <c r="G40" i="194" s="1"/>
  <c r="G41" i="194" s="1"/>
  <c r="C11" i="55"/>
  <c r="C15" i="55"/>
  <c r="G135" i="199"/>
  <c r="G136" i="199" s="1"/>
  <c r="G137" i="199" s="1"/>
  <c r="G138" i="199" s="1"/>
  <c r="G139" i="199" s="1"/>
  <c r="G140" i="199" s="1"/>
  <c r="G141" i="199" s="1"/>
  <c r="G142" i="199" s="1"/>
  <c r="G143" i="199" s="1"/>
  <c r="G144" i="199" s="1"/>
  <c r="G145" i="199" s="1"/>
  <c r="G146" i="199" s="1"/>
  <c r="G147" i="199" s="1"/>
  <c r="G148" i="199" s="1"/>
  <c r="G149" i="199" s="1"/>
  <c r="G150" i="199" s="1"/>
  <c r="G151" i="199" s="1"/>
  <c r="G152" i="199" s="1"/>
  <c r="G153" i="199" s="1"/>
  <c r="G154" i="199" s="1"/>
  <c r="G155" i="199" s="1"/>
  <c r="G156" i="199" s="1"/>
  <c r="G157" i="199" s="1"/>
  <c r="G158" i="199" s="1"/>
  <c r="G159" i="199" s="1"/>
  <c r="G160" i="199" s="1"/>
  <c r="G161" i="199" s="1"/>
  <c r="G162" i="199" s="1"/>
  <c r="G163" i="199" s="1"/>
  <c r="G164" i="199" s="1"/>
  <c r="G165" i="199" s="1"/>
  <c r="G166" i="199" s="1"/>
  <c r="G167" i="199" s="1"/>
  <c r="G168" i="199" s="1"/>
  <c r="G169" i="199" s="1"/>
  <c r="G170" i="199" s="1"/>
  <c r="G171" i="199" s="1"/>
  <c r="G172" i="199" s="1"/>
  <c r="G174" i="199" s="1"/>
  <c r="G175" i="199" s="1"/>
  <c r="G176" i="199" s="1"/>
  <c r="G177" i="199" s="1"/>
  <c r="G178" i="199" s="1"/>
  <c r="G179" i="199" s="1"/>
  <c r="G180" i="199" s="1"/>
  <c r="I3" i="55"/>
  <c r="I5" i="55"/>
  <c r="J5" i="55" s="1"/>
  <c r="I6" i="55"/>
  <c r="D11" i="55"/>
  <c r="M10" i="55"/>
  <c r="I7" i="55"/>
  <c r="J7" i="55" s="1"/>
  <c r="I8" i="55"/>
  <c r="J8" i="55" s="1"/>
  <c r="I4" i="55"/>
  <c r="I14" i="55"/>
  <c r="J14" i="55" s="1"/>
  <c r="I20" i="55"/>
  <c r="G39" i="80"/>
  <c r="G40" i="80" s="1"/>
  <c r="G41" i="80" s="1"/>
  <c r="G42" i="80" s="1"/>
  <c r="G43" i="80" s="1"/>
  <c r="G44" i="80" s="1"/>
  <c r="G45" i="80" s="1"/>
  <c r="G68" i="63"/>
  <c r="G69" i="63" s="1"/>
  <c r="G70" i="63" s="1"/>
  <c r="G71" i="63" s="1"/>
  <c r="G72" i="63" s="1"/>
  <c r="G73" i="63" s="1"/>
  <c r="G74" i="63" s="1"/>
  <c r="G75" i="63" s="1"/>
  <c r="G76" i="63" s="1"/>
  <c r="G77" i="63" s="1"/>
  <c r="G78" i="63" s="1"/>
  <c r="G79" i="63" s="1"/>
  <c r="G80" i="63" s="1"/>
  <c r="G81" i="63" s="1"/>
  <c r="G82" i="63" s="1"/>
  <c r="G83" i="63" s="1"/>
  <c r="G84" i="63" s="1"/>
  <c r="G85" i="63" s="1"/>
  <c r="G86" i="63" s="1"/>
  <c r="G87" i="63" s="1"/>
  <c r="G88" i="63" s="1"/>
  <c r="E15" i="55"/>
  <c r="E18" i="55" s="1"/>
  <c r="E24" i="55" s="1"/>
  <c r="I13" i="55"/>
  <c r="H15" i="55"/>
  <c r="H23" i="143"/>
  <c r="E24" i="176"/>
  <c r="G86" i="202"/>
  <c r="J23" i="143" l="1"/>
  <c r="C24" i="55"/>
  <c r="I24" i="55" s="1"/>
  <c r="G43" i="162"/>
  <c r="G44" i="162" s="1"/>
  <c r="G45" i="162" s="1"/>
  <c r="G46" i="162" s="1"/>
  <c r="G47" i="162" s="1"/>
  <c r="G48" i="162" s="1"/>
  <c r="G49" i="162" s="1"/>
  <c r="G50" i="162" s="1"/>
  <c r="G51" i="162" s="1"/>
  <c r="G52" i="162" s="1"/>
  <c r="I15" i="55"/>
  <c r="J15" i="55" s="1"/>
  <c r="J3" i="55"/>
  <c r="G42" i="194"/>
  <c r="G43" i="194" s="1"/>
  <c r="G44" i="194" s="1"/>
  <c r="J4" i="55"/>
  <c r="I2" i="55"/>
  <c r="I11" i="55" s="1"/>
  <c r="J6" i="55"/>
  <c r="J20" i="55"/>
  <c r="G46" i="80"/>
  <c r="G47" i="80" s="1"/>
  <c r="G89" i="63"/>
  <c r="G90" i="63" s="1"/>
  <c r="G91" i="63" s="1"/>
  <c r="G92" i="63" s="1"/>
  <c r="G93" i="63" s="1"/>
  <c r="G94" i="63" s="1"/>
  <c r="G95" i="63" s="1"/>
  <c r="G96" i="63" s="1"/>
  <c r="G97" i="63" s="1"/>
  <c r="J13" i="55"/>
  <c r="H11" i="55"/>
  <c r="H24" i="55" s="1"/>
  <c r="G48" i="80" l="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78" i="80" s="1"/>
  <c r="G79" i="80" s="1"/>
  <c r="G80" i="80" s="1"/>
  <c r="G81" i="80" s="1"/>
  <c r="G82" i="80" s="1"/>
  <c r="G83" i="80" s="1"/>
  <c r="G84" i="80" s="1"/>
  <c r="G85" i="80" s="1"/>
  <c r="G86" i="80" s="1"/>
  <c r="G87" i="80" s="1"/>
  <c r="G88" i="80" s="1"/>
  <c r="G89" i="80" s="1"/>
  <c r="G90" i="80" s="1"/>
  <c r="G91" i="80" s="1"/>
  <c r="G92" i="80" s="1"/>
  <c r="G93" i="80" s="1"/>
  <c r="G94" i="80" s="1"/>
  <c r="G95" i="80" s="1"/>
  <c r="G96" i="80" s="1"/>
  <c r="G97" i="80" s="1"/>
  <c r="G98" i="80" s="1"/>
  <c r="G99" i="80" s="1"/>
  <c r="G100" i="80" s="1"/>
  <c r="G101" i="80" s="1"/>
  <c r="G102" i="80" s="1"/>
  <c r="G103" i="80" s="1"/>
  <c r="G104" i="80" s="1"/>
  <c r="G105" i="80" s="1"/>
  <c r="G106" i="80" s="1"/>
  <c r="G107" i="80" s="1"/>
  <c r="G108" i="80" s="1"/>
  <c r="G109" i="80" s="1"/>
  <c r="G110" i="80" s="1"/>
  <c r="G111" i="80" s="1"/>
  <c r="G112" i="80" s="1"/>
  <c r="G113" i="80" s="1"/>
  <c r="G114" i="80" s="1"/>
  <c r="G115" i="80" s="1"/>
  <c r="G116" i="80" s="1"/>
  <c r="G117" i="80" s="1"/>
  <c r="G118" i="80" s="1"/>
  <c r="G119" i="80" s="1"/>
  <c r="G120" i="80" s="1"/>
  <c r="G121" i="80" s="1"/>
  <c r="G122" i="80" s="1"/>
  <c r="G123" i="80" s="1"/>
  <c r="G124" i="80" s="1"/>
  <c r="G125" i="80" s="1"/>
  <c r="G126" i="80" s="1"/>
  <c r="G130" i="80" s="1"/>
  <c r="G131" i="80" s="1"/>
  <c r="G132" i="80" s="1"/>
  <c r="G133" i="80" s="1"/>
  <c r="G134" i="80" s="1"/>
  <c r="G53" i="162"/>
  <c r="J24" i="55"/>
  <c r="J2" i="55"/>
  <c r="J9" i="55"/>
  <c r="G98" i="63"/>
  <c r="G99" i="63" s="1"/>
  <c r="J11" i="55"/>
  <c r="G54" i="162" l="1"/>
  <c r="G55" i="162" s="1"/>
  <c r="G56" i="162" s="1"/>
  <c r="G57" i="162" s="1"/>
  <c r="G58" i="162" s="1"/>
  <c r="G59" i="162" s="1"/>
  <c r="G100" i="63"/>
  <c r="G101" i="63" s="1"/>
  <c r="G102" i="63" s="1"/>
  <c r="G103" i="63" s="1"/>
  <c r="G104" i="63" s="1"/>
  <c r="G105" i="63" s="1"/>
  <c r="G106" i="63" s="1"/>
  <c r="G107" i="63" s="1"/>
  <c r="G108" i="63" s="1"/>
  <c r="G109" i="63" s="1"/>
  <c r="G110" i="63" s="1"/>
  <c r="G111" i="63" s="1"/>
  <c r="G112" i="63" s="1"/>
  <c r="G113" i="63" s="1"/>
  <c r="G114" i="63" s="1"/>
  <c r="G115" i="63" s="1"/>
  <c r="G116" i="63" s="1"/>
  <c r="G117" i="63" s="1"/>
  <c r="G118" i="63" s="1"/>
  <c r="G119" i="63" s="1"/>
  <c r="G120" i="63" s="1"/>
  <c r="G121" i="63" s="1"/>
  <c r="G122" i="63" s="1"/>
  <c r="G123" i="63" s="1"/>
  <c r="G124" i="63" s="1"/>
  <c r="G125" i="63" l="1"/>
  <c r="G126" i="63" s="1"/>
  <c r="G127" i="63" s="1"/>
  <c r="G128" i="63" s="1"/>
  <c r="G129" i="63" s="1"/>
  <c r="G130" i="63" s="1"/>
  <c r="G131" i="63" s="1"/>
  <c r="G132" i="63" s="1"/>
  <c r="G133" i="63" l="1"/>
  <c r="G134" i="63" s="1"/>
  <c r="G135" i="63" s="1"/>
  <c r="G136" i="63" s="1"/>
  <c r="G137" i="63" s="1"/>
  <c r="G138" i="63" s="1"/>
  <c r="G139" i="63" s="1"/>
  <c r="G140" i="63" s="1"/>
  <c r="G141" i="63" s="1"/>
  <c r="G142" i="63" s="1"/>
  <c r="G143" i="63" s="1"/>
  <c r="G144" i="63" s="1"/>
  <c r="G145" i="63" s="1"/>
  <c r="G146" i="63" s="1"/>
  <c r="G147" i="63" s="1"/>
  <c r="G148" i="63" s="1"/>
  <c r="G149" i="63" s="1"/>
  <c r="G150" i="63" s="1"/>
  <c r="G151" i="63" s="1"/>
  <c r="G152" i="63" s="1"/>
  <c r="G153" i="63" s="1"/>
  <c r="G154" i="63" l="1"/>
  <c r="G155" i="63" s="1"/>
  <c r="G156" i="63" s="1"/>
  <c r="G157" i="63" s="1"/>
  <c r="G158" i="63" s="1"/>
  <c r="G159" i="63" s="1"/>
  <c r="G160" i="63" s="1"/>
  <c r="G161" i="63" s="1"/>
  <c r="G162" i="63" s="1"/>
  <c r="G163" i="63" s="1"/>
  <c r="G164" i="63" s="1"/>
  <c r="G165" i="63" s="1"/>
  <c r="G166" i="63" s="1"/>
  <c r="G167" i="63" s="1"/>
  <c r="G168" i="63" s="1"/>
  <c r="G169" i="63" s="1"/>
  <c r="G170" i="63" s="1"/>
  <c r="G171" i="63" s="1"/>
  <c r="G172" i="63" s="1"/>
  <c r="G173" i="63" s="1"/>
  <c r="G174" i="63" s="1"/>
  <c r="G175" i="63" s="1"/>
  <c r="G176" i="63" s="1"/>
  <c r="G177" i="63" s="1"/>
  <c r="G178" i="63" s="1"/>
  <c r="G179" i="63" s="1"/>
  <c r="G180" i="63" s="1"/>
  <c r="G181" i="63" s="1"/>
  <c r="G182" i="63" l="1"/>
  <c r="G183" i="63" s="1"/>
  <c r="G184" i="63" s="1"/>
  <c r="G185" i="63" s="1"/>
  <c r="G186" i="63" s="1"/>
  <c r="G187" i="63" s="1"/>
  <c r="G188" i="63" s="1"/>
  <c r="G189" i="63" s="1"/>
  <c r="G190" i="63" s="1"/>
  <c r="G191" i="63" l="1"/>
  <c r="G192" i="63" l="1"/>
  <c r="G193" i="63" l="1"/>
  <c r="G194" i="63" s="1"/>
  <c r="G195" i="63" s="1"/>
  <c r="G196" i="63" s="1"/>
  <c r="G197" i="63" s="1"/>
  <c r="G198" i="63" s="1"/>
  <c r="G199" i="63" s="1"/>
  <c r="G200" i="63" s="1"/>
  <c r="G201" i="63" s="1"/>
  <c r="G202" i="63" s="1"/>
  <c r="G203" i="63" s="1"/>
</calcChain>
</file>

<file path=xl/sharedStrings.xml><?xml version="1.0" encoding="utf-8"?>
<sst xmlns="http://schemas.openxmlformats.org/spreadsheetml/2006/main" count="13863" uniqueCount="745">
  <si>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</si>
  <si>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</si>
  <si>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</si>
  <si>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</si>
  <si>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</si>
  <si>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</si>
  <si>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</si>
  <si>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</si>
  <si>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</si>
  <si>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</si>
  <si>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</si>
  <si>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</si>
  <si>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</si>
  <si>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</si>
  <si>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</si>
  <si>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</si>
  <si>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</si>
  <si>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</si>
  <si>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</si>
  <si>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</si>
  <si>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</si>
  <si>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</si>
  <si>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</si>
  <si>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</si>
  <si>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</si>
  <si>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</si>
  <si>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</si>
  <si>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</si>
  <si>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</si>
  <si>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</si>
  <si>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</si>
  <si>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</si>
  <si>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</si>
  <si>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</si>
  <si>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</si>
  <si>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</si>
  <si>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</si>
  <si>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</si>
  <si>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</si>
  <si>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</si>
  <si>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</si>
  <si>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</si>
  <si>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</si>
  <si>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</si>
  <si>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</si>
  <si>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</si>
  <si>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</si>
  <si>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</si>
  <si>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</si>
  <si>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</si>
  <si>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</si>
  <si>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</si>
  <si>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</si>
  <si>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</si>
  <si>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</si>
  <si>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</si>
  <si>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</si>
  <si>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</si>
  <si>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</si>
  <si>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</si>
  <si>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</si>
  <si>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</si>
  <si>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</si>
  <si>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</si>
  <si>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</si>
  <si>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</si>
  <si>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</si>
  <si>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</si>
  <si>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</si>
  <si>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</si>
  <si>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</si>
  <si>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</si>
  <si>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</si>
  <si>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</si>
  <si>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</si>
  <si>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</si>
  <si>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</si>
  <si>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</si>
  <si>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</si>
  <si>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</si>
  <si>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</si>
  <si>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</si>
  <si>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</si>
  <si>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</si>
  <si>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</si>
  <si>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</si>
  <si>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</si>
  <si>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</si>
  <si>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</si>
  <si>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</si>
  <si>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</si>
  <si>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</si>
  <si>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</si>
  <si>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</si>
  <si>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</si>
  <si>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</si>
  <si>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</si>
  <si>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</si>
  <si>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</si>
  <si>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</si>
  <si>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</si>
  <si>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</si>
  <si>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</si>
  <si>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</si>
  <si>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</si>
  <si>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</si>
  <si>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</si>
  <si>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</si>
  <si>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</si>
  <si>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</si>
  <si>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</si>
  <si>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</si>
  <si>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</si>
  <si>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</si>
  <si>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</si>
  <si>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</si>
  <si>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</si>
  <si>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</si>
  <si>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Airtime for Day Guard</t>
  </si>
  <si>
    <t>Bank UGX</t>
  </si>
  <si>
    <t>Personal balance i81</t>
  </si>
  <si>
    <t>i81</t>
  </si>
  <si>
    <t>Home/Office</t>
  </si>
  <si>
    <t>Airtime for i81</t>
  </si>
  <si>
    <t>May</t>
  </si>
  <si>
    <t>Jan</t>
  </si>
  <si>
    <t>Feb</t>
  </si>
  <si>
    <t>Mar</t>
  </si>
  <si>
    <t>April</t>
  </si>
  <si>
    <t>June</t>
  </si>
  <si>
    <t>July</t>
  </si>
  <si>
    <t>Aug</t>
  </si>
  <si>
    <t>Sept</t>
  </si>
  <si>
    <t>Oct</t>
  </si>
  <si>
    <t>Nov.</t>
  </si>
  <si>
    <t>Dec</t>
  </si>
  <si>
    <t>Personnel</t>
  </si>
  <si>
    <t>Row Labels</t>
  </si>
  <si>
    <t>(blank)</t>
  </si>
  <si>
    <t>Grand Total</t>
  </si>
  <si>
    <t>Sum of Spent  in national currency (UGX)</t>
  </si>
  <si>
    <t>Bank Fees</t>
  </si>
  <si>
    <t>Transfer charges</t>
  </si>
  <si>
    <t>Transfer Fees</t>
  </si>
  <si>
    <t>Bank charges</t>
  </si>
  <si>
    <t>List Of Personal Financial Report Balances salaries EAGLE Uganda 2021</t>
  </si>
  <si>
    <t>Balance Due</t>
  </si>
  <si>
    <t>Balance from previous month (July. 2021)</t>
  </si>
  <si>
    <t>Transfer from the UGX Account</t>
  </si>
  <si>
    <t>Cash withdraw charges</t>
  </si>
  <si>
    <t>UGX OPP</t>
  </si>
  <si>
    <t>July_L_R7</t>
  </si>
  <si>
    <t>Services</t>
  </si>
  <si>
    <t>Cash box July . 21</t>
  </si>
  <si>
    <t>Balance from previous month (July 2021)</t>
  </si>
  <si>
    <t>Reimbursed to project</t>
  </si>
  <si>
    <t>Aug_i45_V1</t>
  </si>
  <si>
    <t>AVAAZ</t>
  </si>
  <si>
    <t>Office/Kiira</t>
  </si>
  <si>
    <t>Kiira/Wakiso</t>
  </si>
  <si>
    <t>Wakiso/Kawempe</t>
  </si>
  <si>
    <t>EAGLE UGANDA FINANCIAL REPORT AUGUST 2021</t>
  </si>
  <si>
    <t>Aug_i67_V1</t>
  </si>
  <si>
    <t>Aug_i67_V3</t>
  </si>
  <si>
    <t>Office/Entebbe</t>
  </si>
  <si>
    <t>Entebbe/National Theater</t>
  </si>
  <si>
    <t>Aug-Aug_V1</t>
  </si>
  <si>
    <t>Balance from previous month (July) 2021</t>
  </si>
  <si>
    <t>Balance from previous month July 2021)</t>
  </si>
  <si>
    <t>Aug_i81_V1</t>
  </si>
  <si>
    <t>Office/Nansana</t>
  </si>
  <si>
    <t>Nansana/Nateete</t>
  </si>
  <si>
    <t>Nateete/Namayiba</t>
  </si>
  <si>
    <t>Namayiba/Home</t>
  </si>
  <si>
    <t>Aug_i45_V2</t>
  </si>
  <si>
    <t>Office/Kyengera</t>
  </si>
  <si>
    <t>Kyengera/Kawanda</t>
  </si>
  <si>
    <t>Kawanda/Kyebando</t>
  </si>
  <si>
    <t>Aug_i67_V2</t>
  </si>
  <si>
    <t>Office/Kajjansi</t>
  </si>
  <si>
    <t>Kajjansi/Nateete</t>
  </si>
  <si>
    <t>Nateete/Kiira</t>
  </si>
  <si>
    <t>Kiira/Arua Park</t>
  </si>
  <si>
    <t>Aug_i81_V2</t>
  </si>
  <si>
    <t>Office/Busega</t>
  </si>
  <si>
    <t>Busega/Mpelerwe</t>
  </si>
  <si>
    <t>Mpelerwe/Naalya</t>
  </si>
  <si>
    <t>Naalya/Makerere</t>
  </si>
  <si>
    <t>Makerere/Home</t>
  </si>
  <si>
    <t>Aug_L_V1</t>
  </si>
  <si>
    <t>Balance from previous month (July)21</t>
  </si>
  <si>
    <t>Office/Equity Bugolobi</t>
  </si>
  <si>
    <t>Bugolobi/Oasis Mall</t>
  </si>
  <si>
    <t>Oasis mall/Nakawa</t>
  </si>
  <si>
    <t>Nakawa/office-boda boda man</t>
  </si>
  <si>
    <t>Nakawa/Bugolobi</t>
  </si>
  <si>
    <t>Bugolobi/Office</t>
  </si>
  <si>
    <t>Cash withdraw chq:91</t>
  </si>
  <si>
    <t>Internal Transfer</t>
  </si>
  <si>
    <t>Aug_L_R1</t>
  </si>
  <si>
    <t>August</t>
  </si>
  <si>
    <t>Aug_BS_1</t>
  </si>
  <si>
    <t>Aug_BS_2</t>
  </si>
  <si>
    <t>Aug_L_R2</t>
  </si>
  <si>
    <t>Balance from July .2021</t>
  </si>
  <si>
    <t>Aug_L_R3</t>
  </si>
  <si>
    <t>3 packets of kitchen rolls @9500</t>
  </si>
  <si>
    <t>5ltr Wandazi sanitizer@69000</t>
  </si>
  <si>
    <t>2kgs of sugar @3400</t>
  </si>
  <si>
    <t>2 packets Igara tea bags@7000</t>
  </si>
  <si>
    <t>1 packet Igara tea @15000</t>
  </si>
  <si>
    <t>2 packets mukwano tea@4300</t>
  </si>
  <si>
    <t>1packet African tea@23000</t>
  </si>
  <si>
    <t>1 tin of Nescafe@28000</t>
  </si>
  <si>
    <t>Star café packet @8500</t>
  </si>
  <si>
    <t>1 packet Kisubu tea @10000</t>
  </si>
  <si>
    <t>1 tin od lato milk @84000</t>
  </si>
  <si>
    <t>3 bottles of Rwenzori drinking water@13000</t>
  </si>
  <si>
    <t>20 pcs of black masks @600</t>
  </si>
  <si>
    <t>15 pcs reuesable masks</t>
  </si>
  <si>
    <t>Office Materials</t>
  </si>
  <si>
    <t>Aug_L_R4</t>
  </si>
  <si>
    <t>Aug_Aug_V2</t>
  </si>
  <si>
    <t>Entebbe/Nanjeera</t>
  </si>
  <si>
    <t>Najeera/Kiira</t>
  </si>
  <si>
    <t>Aug_i45_V3</t>
  </si>
  <si>
    <t>Office/Gayaza</t>
  </si>
  <si>
    <t>Gayaza/Kajjansi</t>
  </si>
  <si>
    <t>Kajjansi/Nankuwadde</t>
  </si>
  <si>
    <t>Aug_i81_V3</t>
  </si>
  <si>
    <t>Office/Nateete</t>
  </si>
  <si>
    <t>Nateete/Wakiso</t>
  </si>
  <si>
    <t>Wakiso/Matuga</t>
  </si>
  <si>
    <t>Matuga/Home</t>
  </si>
  <si>
    <t>Slashing compound(Maintenance)</t>
  </si>
  <si>
    <t>Office/Ggaba</t>
  </si>
  <si>
    <t>Ggaba/Salam Rd</t>
  </si>
  <si>
    <t>Salaam Rd/ Nalumunye</t>
  </si>
  <si>
    <t>Nalumunye/Wakiso</t>
  </si>
  <si>
    <t>Aug_i45_V4</t>
  </si>
  <si>
    <t>Aug_i81_V4</t>
  </si>
  <si>
    <t>Office/Buganda Rd</t>
  </si>
  <si>
    <t>Buganda Rd/Kiira</t>
  </si>
  <si>
    <t>Kiira/Kawempe</t>
  </si>
  <si>
    <t>Kawempe/Home</t>
  </si>
  <si>
    <t>Aug_i67_V4</t>
  </si>
  <si>
    <t>Aug_i67_R1</t>
  </si>
  <si>
    <t>Aug_i67_V5</t>
  </si>
  <si>
    <t>Office/Mengo</t>
  </si>
  <si>
    <t>Mengo/Entebbe</t>
  </si>
  <si>
    <t>Entebbe/City Center</t>
  </si>
  <si>
    <t>Aug_L_V2</t>
  </si>
  <si>
    <t>Aug_i45_V5</t>
  </si>
  <si>
    <t>Office/Konge</t>
  </si>
  <si>
    <t>Konge/Kayunga</t>
  </si>
  <si>
    <t>Kayunga/Kakiri</t>
  </si>
  <si>
    <t>Kakiri/Naluvule</t>
  </si>
  <si>
    <t>Aug_i81_V5</t>
  </si>
  <si>
    <t>Office/Kabusu</t>
  </si>
  <si>
    <t>Kabusu/Bulenga</t>
  </si>
  <si>
    <t>Bulenga/Makerere</t>
  </si>
  <si>
    <t>July gabagge collection(Globe Clean Services)</t>
  </si>
  <si>
    <t>Aug_L_R5</t>
  </si>
  <si>
    <t>0708-21</t>
  </si>
  <si>
    <t>Aug_i45_V6</t>
  </si>
  <si>
    <t>Office/Kyaliwajala</t>
  </si>
  <si>
    <t>Kyaliwajala/Namugongo</t>
  </si>
  <si>
    <t>Namugongo/Naalya</t>
  </si>
  <si>
    <t>Naalya/Naguru</t>
  </si>
  <si>
    <t>Naguru/Bukoto</t>
  </si>
  <si>
    <t>Office/Salaama</t>
  </si>
  <si>
    <t>Salaama/Muyenga</t>
  </si>
  <si>
    <t>Muyenga/Ggaba</t>
  </si>
  <si>
    <t>Ggaba/Home</t>
  </si>
  <si>
    <t>Prepaid electricity for for office</t>
  </si>
  <si>
    <t>Rent &amp; Utilities</t>
  </si>
  <si>
    <t>August internet subscription</t>
  </si>
  <si>
    <t>Top up August internet subscription</t>
  </si>
  <si>
    <t>Internet</t>
  </si>
  <si>
    <t>Prepaid electrcity</t>
  </si>
  <si>
    <t>Transfer charges on prepaid electricity</t>
  </si>
  <si>
    <t>Aug_L_V3</t>
  </si>
  <si>
    <t>Aug_L_R6</t>
  </si>
  <si>
    <t>Aug_L_R7</t>
  </si>
  <si>
    <t>Aug_L_R8</t>
  </si>
  <si>
    <t>August Cash Box 2021</t>
  </si>
  <si>
    <t>Sum of Spent in $</t>
  </si>
  <si>
    <t>Sum of spent in national currency (Ugx)</t>
  </si>
  <si>
    <t>Sum of Received</t>
  </si>
  <si>
    <t>Aug_Aug_V1</t>
  </si>
  <si>
    <t>Office/ACD</t>
  </si>
  <si>
    <t>ACD/Wild Life Court</t>
  </si>
  <si>
    <t>ACD/UWA</t>
  </si>
  <si>
    <t>UWA/Home</t>
  </si>
  <si>
    <t>Office/Mityana</t>
  </si>
  <si>
    <t>Mityana/Police station</t>
  </si>
  <si>
    <t>Police station/Home</t>
  </si>
  <si>
    <t>Aug_i67_V6</t>
  </si>
  <si>
    <t>Home/Entebbe</t>
  </si>
  <si>
    <t>Entebbe/Ntinda</t>
  </si>
  <si>
    <t>Aug_i81_V6</t>
  </si>
  <si>
    <t>Office/Zana</t>
  </si>
  <si>
    <t>Zana/Kajjansi</t>
  </si>
  <si>
    <t>Kajjansi/Kabusu</t>
  </si>
  <si>
    <t>Kabusu/Home</t>
  </si>
  <si>
    <t>Aug_i45_V7</t>
  </si>
  <si>
    <t>Office/Nsambya</t>
  </si>
  <si>
    <t>Nsambya/Makindye</t>
  </si>
  <si>
    <t>Makindye/Nateete</t>
  </si>
  <si>
    <t>Nateete/Mengo</t>
  </si>
  <si>
    <t>Mengo/Nansana</t>
  </si>
  <si>
    <t>Aug_Aug_V3</t>
  </si>
  <si>
    <t>Office/URA</t>
  </si>
  <si>
    <t>URA/Home</t>
  </si>
  <si>
    <t>Aug_M_V1</t>
  </si>
  <si>
    <t>URA/Office</t>
  </si>
  <si>
    <t>Aug_i81_V7</t>
  </si>
  <si>
    <t>Nateete/Nansana</t>
  </si>
  <si>
    <t>Nansana/Mpelerwe</t>
  </si>
  <si>
    <t>Mpelerwa/Home</t>
  </si>
  <si>
    <t>Home/office</t>
  </si>
  <si>
    <t>Aug_i45_V8</t>
  </si>
  <si>
    <t>Kajjansi/Matugga</t>
  </si>
  <si>
    <t>Matugga/Bulenga</t>
  </si>
  <si>
    <t>Bulenga/Bwaise</t>
  </si>
  <si>
    <t>Aug_i67_V7</t>
  </si>
  <si>
    <t>Office/Munyonyo</t>
  </si>
  <si>
    <t>Munyonyo/Mukono</t>
  </si>
  <si>
    <t>Mukono/Bunga</t>
  </si>
  <si>
    <t>Aug_M_V2</t>
  </si>
  <si>
    <t>Aug_Aug_V4</t>
  </si>
  <si>
    <t>URA/UWA</t>
  </si>
  <si>
    <t>Aug_L_R9</t>
  </si>
  <si>
    <t>July_L_R9</t>
  </si>
  <si>
    <t>Aug_L_V4</t>
  </si>
  <si>
    <t>Home/Umeme</t>
  </si>
  <si>
    <t>Umeme/Office for 2</t>
  </si>
  <si>
    <t>Office/Umeme for 2</t>
  </si>
  <si>
    <t>Aug_M_V3</t>
  </si>
  <si>
    <t>Aug_Aug_V5</t>
  </si>
  <si>
    <t>Aug_i45_V9</t>
  </si>
  <si>
    <t>Office/Kawempe</t>
  </si>
  <si>
    <t>Kawempe/Naluvuule</t>
  </si>
  <si>
    <t>Aug_i67_V8</t>
  </si>
  <si>
    <t>Office/National Theater</t>
  </si>
  <si>
    <t>National Theater/Arua park</t>
  </si>
  <si>
    <t>August Grants</t>
  </si>
  <si>
    <t>Interbank transfer charges</t>
  </si>
  <si>
    <t>Bank USD</t>
  </si>
  <si>
    <t>Transfer to UGX Account</t>
  </si>
  <si>
    <t>Rates</t>
  </si>
  <si>
    <t>Transfer from the USD Account</t>
  </si>
  <si>
    <t>Aug_Aug_V6</t>
  </si>
  <si>
    <t>Office/Court</t>
  </si>
  <si>
    <t>Court/Home</t>
  </si>
  <si>
    <t>Aug_M_V4</t>
  </si>
  <si>
    <t>Office/court</t>
  </si>
  <si>
    <t>court/home</t>
  </si>
  <si>
    <t>Aug_i45_V10</t>
  </si>
  <si>
    <t>Mengo/Namayiba</t>
  </si>
  <si>
    <t>Namayiba/Wakiso</t>
  </si>
  <si>
    <t>Aug_i67_V9</t>
  </si>
  <si>
    <t>Office/Makindye</t>
  </si>
  <si>
    <t>Makindye/Kasanga</t>
  </si>
  <si>
    <t>Kasanga/City Center</t>
  </si>
  <si>
    <t>Aug_L_V5</t>
  </si>
  <si>
    <t>Office/Home</t>
  </si>
  <si>
    <t>Home/Equity Bank</t>
  </si>
  <si>
    <t>Bank/Office</t>
  </si>
  <si>
    <t>Transfer to operational account</t>
  </si>
  <si>
    <t>Transfer to Operational Account</t>
  </si>
  <si>
    <t>URA service tax</t>
  </si>
  <si>
    <t>July NSSF (Lydia, August, Lydia)</t>
  </si>
  <si>
    <t>Cash withdraw chq:95</t>
  </si>
  <si>
    <t>July PAYE- Lydia</t>
  </si>
  <si>
    <t>July PAYE-Augustus</t>
  </si>
  <si>
    <t>July PAYE-Mary</t>
  </si>
  <si>
    <t>URA service charges</t>
  </si>
  <si>
    <t>Aug_L_R10</t>
  </si>
  <si>
    <t>July NSSF-Lydia</t>
  </si>
  <si>
    <t>July NSSF-Augustus</t>
  </si>
  <si>
    <t>July NSSF-Mary</t>
  </si>
  <si>
    <t>Aug_L_R11</t>
  </si>
  <si>
    <t>Aug_L_R12</t>
  </si>
  <si>
    <t>Aug_i67_V10</t>
  </si>
  <si>
    <t>Entebbe/Home</t>
  </si>
  <si>
    <t>Aug_i67_R2</t>
  </si>
  <si>
    <t>Aug_i67_R3</t>
  </si>
  <si>
    <t>Reimbursement to i45</t>
  </si>
  <si>
    <t>Reimbursement to i67</t>
  </si>
  <si>
    <t>Reimbursement to Augustus</t>
  </si>
  <si>
    <t>Reimbursement to Mary</t>
  </si>
  <si>
    <t>Reimbursed to i45</t>
  </si>
  <si>
    <t>Aug_i45_V9 &amp; V10</t>
  </si>
  <si>
    <t>Reimbursed to i67</t>
  </si>
  <si>
    <t>Reimbursement to Lydia</t>
  </si>
  <si>
    <t>Reimbursement to project</t>
  </si>
  <si>
    <t>Aug_i45_V11</t>
  </si>
  <si>
    <t>Office/Kawuku</t>
  </si>
  <si>
    <t>Kawuku/Nsangi</t>
  </si>
  <si>
    <t>Nsangi/Kakiri</t>
  </si>
  <si>
    <t>Aug_i67_V11</t>
  </si>
  <si>
    <t>Munyonyo/Nateete</t>
  </si>
  <si>
    <t>Nateete/Arua park</t>
  </si>
  <si>
    <t>Aug_i81_V8</t>
  </si>
  <si>
    <t>Makindye/Namayiba</t>
  </si>
  <si>
    <t>Namayiba/Lweza</t>
  </si>
  <si>
    <t>Lweza/Kyengera</t>
  </si>
  <si>
    <t>Kyengera/Home</t>
  </si>
  <si>
    <t>Reimbursed to i81</t>
  </si>
  <si>
    <t>2 lighting bulbs @ 12000</t>
  </si>
  <si>
    <t>1 pc wall bracket</t>
  </si>
  <si>
    <t>Labour</t>
  </si>
  <si>
    <t>Aug_L_R13</t>
  </si>
  <si>
    <t>Aug_L_V6</t>
  </si>
  <si>
    <t>Office/Paradise Hotel</t>
  </si>
  <si>
    <t>Paradise hotel/Eleanorah hotel</t>
  </si>
  <si>
    <t>Aug_i81_V9</t>
  </si>
  <si>
    <t>Office/Kasanga</t>
  </si>
  <si>
    <t>Kasanga/Bunga</t>
  </si>
  <si>
    <t>Bunga/Kitebi</t>
  </si>
  <si>
    <t>Kitebi/Nyanama</t>
  </si>
  <si>
    <t>Nyanama/Home</t>
  </si>
  <si>
    <t>Aug_i67_V12</t>
  </si>
  <si>
    <t>Mukono/Munyonyo salam</t>
  </si>
  <si>
    <t>Munyonyo/Nsambya</t>
  </si>
  <si>
    <t>Nsambya/Zana</t>
  </si>
  <si>
    <t>Zana/National Theatre</t>
  </si>
  <si>
    <t>Aug_i45_V12</t>
  </si>
  <si>
    <t>Office/Namulanda</t>
  </si>
  <si>
    <t>Namulanda/Kajjansi</t>
  </si>
  <si>
    <t>Kajjansi/Bwebajje</t>
  </si>
  <si>
    <t>Bwebajje/Najjanankumbi</t>
  </si>
  <si>
    <t>Najjanakumbi/Busega</t>
  </si>
  <si>
    <t>Office/UWA</t>
  </si>
  <si>
    <t>UWA/Office</t>
  </si>
  <si>
    <t>Aug_Aug_V7</t>
  </si>
  <si>
    <t>1 Flashing handle</t>
  </si>
  <si>
    <t>2 plugs</t>
  </si>
  <si>
    <t>1 clonse R nipple</t>
  </si>
  <si>
    <t>Aug_L_R14</t>
  </si>
  <si>
    <t>Aug_L_V7</t>
  </si>
  <si>
    <t>Office/KCCA</t>
  </si>
  <si>
    <t>KCCA/Oasis mall</t>
  </si>
  <si>
    <t>Oasis mall/Office</t>
  </si>
  <si>
    <t>2 pairs of printer ctaridges</t>
  </si>
  <si>
    <t>Aug_L_R15</t>
  </si>
  <si>
    <t>Toilet paper</t>
  </si>
  <si>
    <t>2 kgs of sugar @3400</t>
  </si>
  <si>
    <t>cleaning towels</t>
  </si>
  <si>
    <t>Electronic mosquito repellant</t>
  </si>
  <si>
    <t>Aug_i67_V13</t>
  </si>
  <si>
    <t>Aug_i67_V14</t>
  </si>
  <si>
    <t>Kasanga/Office</t>
  </si>
  <si>
    <t>Aug_i45_V13</t>
  </si>
  <si>
    <t>Office/Kawanda</t>
  </si>
  <si>
    <t>Kawanda/Kasanga</t>
  </si>
  <si>
    <t>Kasanga/Kyebando</t>
  </si>
  <si>
    <t>Aug_i81_V10</t>
  </si>
  <si>
    <t>Nateete/Nabingo</t>
  </si>
  <si>
    <t>Nabingo/Nabweru</t>
  </si>
  <si>
    <t>Nabweru/Home</t>
  </si>
  <si>
    <t>Aug_L_V8</t>
  </si>
  <si>
    <t>Office/Capital shoppers</t>
  </si>
  <si>
    <t>Capital shopper/Office</t>
  </si>
  <si>
    <t>Office/Golden Tip Hotel</t>
  </si>
  <si>
    <t>Golden Tip/Shine Hotel</t>
  </si>
  <si>
    <t>Shine/Royal Foam</t>
  </si>
  <si>
    <t>Royal foma/Home</t>
  </si>
  <si>
    <t>Aug_i67_V15</t>
  </si>
  <si>
    <t>Office/Mawanda Rd</t>
  </si>
  <si>
    <t>Mawanda Rd/Kiira</t>
  </si>
  <si>
    <t>Kiira/City Center</t>
  </si>
  <si>
    <t>Aug_L_R16</t>
  </si>
  <si>
    <t>Aug_L_R17</t>
  </si>
  <si>
    <t>Cash deposit on the Opp account</t>
  </si>
  <si>
    <t>Office/Matugga</t>
  </si>
  <si>
    <t>Matugga/Mukono</t>
  </si>
  <si>
    <t>Mukono/Ntinda</t>
  </si>
  <si>
    <t>Ntinda/Wandegeya</t>
  </si>
  <si>
    <t>Aug_i45_V14</t>
  </si>
  <si>
    <t>Kajjansi/Kira</t>
  </si>
  <si>
    <t>Kira/Namusera</t>
  </si>
  <si>
    <t>Aug_i81_V11</t>
  </si>
  <si>
    <t>Office/Mpelerwe</t>
  </si>
  <si>
    <t>Mpelerwe/Nansana</t>
  </si>
  <si>
    <t>Nansana/Matugga</t>
  </si>
  <si>
    <t>Matugga/Home</t>
  </si>
  <si>
    <t>Aug_Aug_V8</t>
  </si>
  <si>
    <t>Office/High court</t>
  </si>
  <si>
    <t>High court/URA</t>
  </si>
  <si>
    <t>URA/CA</t>
  </si>
  <si>
    <t>CA/Office</t>
  </si>
  <si>
    <t>Office/Wildlife Court</t>
  </si>
  <si>
    <t>WLC/Office</t>
  </si>
  <si>
    <t>Aug_L_R18</t>
  </si>
  <si>
    <t>Cash deposit</t>
  </si>
  <si>
    <t>LST 2021 payment (Lydia,Augustus,Mary)</t>
  </si>
  <si>
    <t>Bank Charges</t>
  </si>
  <si>
    <t>2021-2022 Local Service tax-Lydia</t>
  </si>
  <si>
    <t>2021-2022 Local Service tax-Augustus</t>
  </si>
  <si>
    <t>2021-2022 Local Service tax-Mary</t>
  </si>
  <si>
    <t>Aug_L_R19</t>
  </si>
  <si>
    <t>Aug_L_V9</t>
  </si>
  <si>
    <t>Aug_L_V10</t>
  </si>
  <si>
    <t>Office/Bank</t>
  </si>
  <si>
    <t>Bank/The Ducess Bar/Reataurant</t>
  </si>
  <si>
    <t>DBR/Foreign Restaurant</t>
  </si>
  <si>
    <t>FR/Nican Resort</t>
  </si>
  <si>
    <t>Nican Resort/Dan hill</t>
  </si>
  <si>
    <t>Dan Hill /Home</t>
  </si>
  <si>
    <t>Aug_i81_V12</t>
  </si>
  <si>
    <t>Zana/Bulenga</t>
  </si>
  <si>
    <t>Bulenga/Kawempe</t>
  </si>
  <si>
    <t>Aug_i45_V15</t>
  </si>
  <si>
    <t>Office/Kyanja</t>
  </si>
  <si>
    <t>Kyanja/Kawempe</t>
  </si>
  <si>
    <t>Kawempe/Katwe</t>
  </si>
  <si>
    <t>Katwe/Nateete</t>
  </si>
  <si>
    <t>Aug_i67_V16</t>
  </si>
  <si>
    <t>Gayaza/Nankulabye</t>
  </si>
  <si>
    <t>Nankulabye/Najjera</t>
  </si>
  <si>
    <t>Najjera/Old Kampala</t>
  </si>
  <si>
    <t>Cash withdraw chq:</t>
  </si>
  <si>
    <t>Aug_i67_V17</t>
  </si>
  <si>
    <t>Aug_i67_V18</t>
  </si>
  <si>
    <t>Kasanga/Entebbe</t>
  </si>
  <si>
    <t>Entebbe/Wandegeya</t>
  </si>
  <si>
    <t>Aug_i81_V13</t>
  </si>
  <si>
    <t>Office/Owino</t>
  </si>
  <si>
    <t>Owino/Nsangi</t>
  </si>
  <si>
    <t>Nsangi/Nateete</t>
  </si>
  <si>
    <t>Nateete/Home</t>
  </si>
  <si>
    <t>Aug_i45_V16</t>
  </si>
  <si>
    <t>Office/Buloba</t>
  </si>
  <si>
    <t>Buloba/Mulago</t>
  </si>
  <si>
    <t>Mulago/Kakiri</t>
  </si>
  <si>
    <t>Kakiri/Kyenamdo</t>
  </si>
  <si>
    <t>Aug_Aug_V9</t>
  </si>
  <si>
    <t>Aug_L_V11</t>
  </si>
  <si>
    <t>Aug_L_R20</t>
  </si>
  <si>
    <t>Ggaba/Mutundwe</t>
  </si>
  <si>
    <t>Mutundwe/Muyenga</t>
  </si>
  <si>
    <t>Muyega/Gayaza</t>
  </si>
  <si>
    <t>Aug_i81_V14</t>
  </si>
  <si>
    <t>Office/Kasaganti</t>
  </si>
  <si>
    <t>Kasaganti/Maganjo</t>
  </si>
  <si>
    <t>Maganjo/Kawanda</t>
  </si>
  <si>
    <t>Kawanda/Home</t>
  </si>
  <si>
    <t>2packets A4 size envelops</t>
  </si>
  <si>
    <t>Sunlight cleaning detargent</t>
  </si>
  <si>
    <t>1 tin of lato milk</t>
  </si>
  <si>
    <t>Aug_L_R21</t>
  </si>
  <si>
    <t>Aug_i45_V17</t>
  </si>
  <si>
    <t>Aug_L_V12</t>
  </si>
  <si>
    <t>Capital shoppers/Bugolobi</t>
  </si>
  <si>
    <t>5 compound brooms</t>
  </si>
  <si>
    <t>1 compound trowel</t>
  </si>
  <si>
    <t>Aug_i67_V19</t>
  </si>
  <si>
    <t>Office/Nakifuma</t>
  </si>
  <si>
    <t>Nakifuma/Kasubi</t>
  </si>
  <si>
    <t>Kasubi/Kyanja</t>
  </si>
  <si>
    <t>Kyanja/National theater</t>
  </si>
  <si>
    <t>11.4 ltrs of petrol for office generator</t>
  </si>
  <si>
    <t>Aug_i81_V15</t>
  </si>
  <si>
    <t>Kabusu/Zana</t>
  </si>
  <si>
    <t>Zana/Nansana</t>
  </si>
  <si>
    <t>Nansana/Home</t>
  </si>
  <si>
    <t>Aug_i45_V18</t>
  </si>
  <si>
    <t>Office/Mpererwe</t>
  </si>
  <si>
    <t>Mpererwe/Zirobwe</t>
  </si>
  <si>
    <t>Zirobwe/Kyengera</t>
  </si>
  <si>
    <t>Kyengera/Kawempe</t>
  </si>
  <si>
    <t>Office/William Street</t>
  </si>
  <si>
    <t>William street/Bank</t>
  </si>
  <si>
    <t>Bank/Shell Bugolobi</t>
  </si>
  <si>
    <t>Shell Bugolobi/Office</t>
  </si>
  <si>
    <t>Office/Bugolobi</t>
  </si>
  <si>
    <t>Aug_L_V13</t>
  </si>
  <si>
    <t>Aug_L_V14</t>
  </si>
  <si>
    <t>Aug_Aug_V10</t>
  </si>
  <si>
    <t>Aug_L_R22</t>
  </si>
  <si>
    <t>Aug_L_R23</t>
  </si>
  <si>
    <t>Nateete/Kisubi</t>
  </si>
  <si>
    <t>Kisubi/Nankuwadde</t>
  </si>
  <si>
    <t>Nankuwadde/Kawempe</t>
  </si>
  <si>
    <t>Office/KIU</t>
  </si>
  <si>
    <t>KIU/Nkumba</t>
  </si>
  <si>
    <t>Nkumba/LDC</t>
  </si>
  <si>
    <t>Aug_L_V15</t>
  </si>
  <si>
    <t>LDC/MUK</t>
  </si>
  <si>
    <t>MUK/Office</t>
  </si>
  <si>
    <t>Aug_i45_V19</t>
  </si>
  <si>
    <t>Nankuwadde/Nabweru</t>
  </si>
  <si>
    <t>Aug_i81_V16</t>
  </si>
  <si>
    <t>Office/Ndeeba</t>
  </si>
  <si>
    <t>Ndeeba/Nankulabye</t>
  </si>
  <si>
    <t>Nankulabye/Kalerwe</t>
  </si>
  <si>
    <t>Kalerwe/Home</t>
  </si>
  <si>
    <t>Aug_i67_V20</t>
  </si>
  <si>
    <t>Busega/Kasanga</t>
  </si>
  <si>
    <t>Kasanga/Wakiso</t>
  </si>
  <si>
    <t>Wakiso/Kisenyi</t>
  </si>
  <si>
    <t>Aug_i81_V17</t>
  </si>
  <si>
    <t>Buganda Rd/Nateete</t>
  </si>
  <si>
    <t>Nabingo/Home</t>
  </si>
  <si>
    <t>Aug_i67_V21</t>
  </si>
  <si>
    <t>Office/Kitezi</t>
  </si>
  <si>
    <t>Kitezi/Masajja</t>
  </si>
  <si>
    <t>Masajja/Namugoona</t>
  </si>
  <si>
    <t>Namugoona/Arua park</t>
  </si>
  <si>
    <t>Aug_i45_V20</t>
  </si>
  <si>
    <t>Office/Kitende</t>
  </si>
  <si>
    <t>Kitende/Nsangi</t>
  </si>
  <si>
    <t>Repairs to office shredder</t>
  </si>
  <si>
    <t>Aug_L_R24</t>
  </si>
  <si>
    <t>Aug_L_V16</t>
  </si>
  <si>
    <t>Aug_L_V17</t>
  </si>
  <si>
    <t>Office/Cham Towers</t>
  </si>
  <si>
    <t>Cham towers/Office</t>
  </si>
  <si>
    <t>Office/Mubs</t>
  </si>
  <si>
    <t>Mubs/Ndejje</t>
  </si>
  <si>
    <t>Ndejje/Home</t>
  </si>
  <si>
    <t>Mission Budget top up</t>
  </si>
  <si>
    <t>August water bill</t>
  </si>
  <si>
    <t>Water bill transfer charges</t>
  </si>
  <si>
    <t>Aug_L_R25</t>
  </si>
  <si>
    <t>Aug_i67_V22</t>
  </si>
  <si>
    <t>Office Munyonyo</t>
  </si>
  <si>
    <t>Nateete/Kira</t>
  </si>
  <si>
    <t>Aug_i45_V21</t>
  </si>
  <si>
    <t>Gayaza/Kyengera</t>
  </si>
  <si>
    <t>Kyengera/Kira</t>
  </si>
  <si>
    <t>Kira/Naluvule</t>
  </si>
  <si>
    <t>Kajjansi/Buganda Rd</t>
  </si>
  <si>
    <t>Buganda Rd/Mpelerwe</t>
  </si>
  <si>
    <t>Mpelerwe/Home</t>
  </si>
  <si>
    <t>Aug_i81_V18</t>
  </si>
  <si>
    <t>Aug_L_V18</t>
  </si>
  <si>
    <t>Office/Oasis Mall bank</t>
  </si>
  <si>
    <t>Oasis mall/Bugolobi bank</t>
  </si>
  <si>
    <t>Bugolobi/Oasis mall bank</t>
  </si>
  <si>
    <t>3 international signs Tshirts</t>
  </si>
  <si>
    <t>Aug_L_R26</t>
  </si>
  <si>
    <t>August salary-Mary</t>
  </si>
  <si>
    <t>August salary-Augustus</t>
  </si>
  <si>
    <t>Cash withdraw chq:103</t>
  </si>
  <si>
    <t>6G's mobile point (Universial Security Service)</t>
  </si>
  <si>
    <t>August salary-Lydia</t>
  </si>
  <si>
    <t>Cash withdraw: chq 103</t>
  </si>
  <si>
    <t>Aug_L_R27</t>
  </si>
  <si>
    <t>Aug_L_R29</t>
  </si>
  <si>
    <t>Aug_L_R28</t>
  </si>
  <si>
    <t>Aug_L_R30</t>
  </si>
  <si>
    <t>Aug_L_R31</t>
  </si>
  <si>
    <t>Aug_L_R32</t>
  </si>
  <si>
    <t>Aug_L_R33</t>
  </si>
  <si>
    <t>Aug_L_R34</t>
  </si>
  <si>
    <t>Aug_i67_V23</t>
  </si>
  <si>
    <t>Office/Sentema</t>
  </si>
  <si>
    <t>Sentema/Bweyogerere</t>
  </si>
  <si>
    <t>Bweyogerere/Kibuye</t>
  </si>
  <si>
    <t>Kibuye/Kasanga</t>
  </si>
  <si>
    <t>Aug_i81_V19</t>
  </si>
  <si>
    <t>Office/Namayiba</t>
  </si>
  <si>
    <t>Namayiba/Busega</t>
  </si>
  <si>
    <t>Busega/Kawempe</t>
  </si>
  <si>
    <t>Aug_i45_V22</t>
  </si>
  <si>
    <t>Office/Ndejje</t>
  </si>
  <si>
    <t>Ndejje/Kajjansi</t>
  </si>
  <si>
    <t>Kajjansi/Najjera</t>
  </si>
  <si>
    <t>Majjera/Kazo</t>
  </si>
  <si>
    <t>Office/Ndejje University</t>
  </si>
  <si>
    <t>Ndejje/Kyambogo</t>
  </si>
  <si>
    <t>Kyambogo/UCU</t>
  </si>
  <si>
    <t>UCU/Home</t>
  </si>
  <si>
    <t>1.08.2021  Balance and advance</t>
  </si>
  <si>
    <t>31.08.2021  Balance and advance</t>
  </si>
  <si>
    <t>FINANCIAL POSITION AT 1/08/2021</t>
  </si>
  <si>
    <t>FINANCIAL POSITION AT 31/08/2021</t>
  </si>
  <si>
    <t>August salary: Day guard</t>
  </si>
  <si>
    <t>August salary:Day guard</t>
  </si>
  <si>
    <t>Aug_BS_3</t>
  </si>
  <si>
    <t>Aug_BS-4</t>
  </si>
  <si>
    <t>Aug_BS_5</t>
  </si>
  <si>
    <t>Aug_i67_V8,9,10</t>
  </si>
  <si>
    <t>Aug_Aug_V5,6</t>
  </si>
  <si>
    <t>Aug_V3 &amp; 4</t>
  </si>
  <si>
    <t>Aug_L_V5,6</t>
  </si>
  <si>
    <t>Aug_BS_6</t>
  </si>
  <si>
    <t>Aug_BS_7</t>
  </si>
  <si>
    <t>2 lighting bulbs @ 12000 rcpt:014</t>
  </si>
  <si>
    <t>Eleanorah/Home</t>
  </si>
  <si>
    <t>Aug_BS_8</t>
  </si>
  <si>
    <t>High court /WLC</t>
  </si>
  <si>
    <t>WLC/URA</t>
  </si>
  <si>
    <t>Office/CA</t>
  </si>
  <si>
    <t>CA/Interpol office</t>
  </si>
  <si>
    <t>Interpol/Kyebando</t>
  </si>
  <si>
    <t>Kyebando/Office</t>
  </si>
  <si>
    <t>Aug_BS_9</t>
  </si>
  <si>
    <t>Cheque book issue chargges</t>
  </si>
  <si>
    <t>Aug_BS_10</t>
  </si>
  <si>
    <t>Aug_BS_11</t>
  </si>
  <si>
    <t>Cheque issue charges</t>
  </si>
  <si>
    <t>Aug_i81_V20</t>
  </si>
  <si>
    <t>Home/Park</t>
  </si>
  <si>
    <t>Kampala/Hoima</t>
  </si>
  <si>
    <t>Hoima/Isimba</t>
  </si>
  <si>
    <t>Isimba /Guest House</t>
  </si>
  <si>
    <t>Intercity transport(Kampala-Hoima)</t>
  </si>
  <si>
    <t>Meals</t>
  </si>
  <si>
    <t>Accommodation for 1 night</t>
  </si>
  <si>
    <t>Travel Subsistence</t>
  </si>
  <si>
    <t>Isimba/Hoima</t>
  </si>
  <si>
    <t>Intercity transport (Hoima-K'la)</t>
  </si>
  <si>
    <t>Hoima/Kampala</t>
  </si>
  <si>
    <t>Kampala/Home</t>
  </si>
  <si>
    <t>Aug_BS_12</t>
  </si>
  <si>
    <t>August salary-i45</t>
  </si>
  <si>
    <t>Aug_BS_13</t>
  </si>
  <si>
    <t>Aug_BS_14</t>
  </si>
  <si>
    <t>Aug_BS_15</t>
  </si>
  <si>
    <t>Aug_BS_16</t>
  </si>
  <si>
    <t>Aug_BS_17</t>
  </si>
  <si>
    <t>Aug_BS_18</t>
  </si>
  <si>
    <t>Aug_BS_19</t>
  </si>
  <si>
    <t>Aug_L_V19</t>
  </si>
  <si>
    <t>August-Day Guards salary</t>
  </si>
  <si>
    <t>Aug_L_R35</t>
  </si>
  <si>
    <t>Aug_L_V20</t>
  </si>
  <si>
    <t>Aug_Aug_R1</t>
  </si>
  <si>
    <t>Aug_Aug_R2</t>
  </si>
  <si>
    <t>Aug_Aug_R3</t>
  </si>
  <si>
    <t>Welding of prunning shear</t>
  </si>
  <si>
    <t>Aug_L_V21</t>
  </si>
  <si>
    <t>Column Labels</t>
  </si>
  <si>
    <t>Cashbox August-2021 USD</t>
  </si>
  <si>
    <t>Cash Box July. 2021</t>
  </si>
  <si>
    <t>Aug_BS</t>
  </si>
  <si>
    <t>August salary-i67</t>
  </si>
  <si>
    <t>Charges for electrical repairs</t>
  </si>
  <si>
    <t>Charges for repairs to sewage system</t>
  </si>
  <si>
    <t>July PAYE (for Lydia, Augsus, Mary)</t>
  </si>
  <si>
    <t>July NSSF (Lydia, August,Mary)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</si>
</sst>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59999389629810485"/>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style="medium">
        <color auto="1"/>
      </right>
      <top style="medium">
        <color auto="1"/>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78">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0" fontId="0" fillId="6" borderId="19" xfId="0" applyFont="1" applyFill="1"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4" fontId="4" fillId="6" borderId="19" xfId="2" applyFont="1" applyFill="1" applyBorder="1" applyAlignment="1">
      <alignment horizontal="left"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6" borderId="3" xfId="0" applyFont="1" applyFill="1" applyBorder="1" applyAlignment="1">
      <alignment horizontal="left"/>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5" xfId="0" applyNumberFormat="1" applyFont="1" applyBorder="1" applyAlignment="1">
      <alignment horizontal="center" vertical="center"/>
    </xf>
    <xf numFmtId="165" fontId="14" fillId="0" borderId="36" xfId="0" applyNumberFormat="1" applyFont="1" applyBorder="1" applyAlignment="1">
      <alignment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0" fontId="0" fillId="6" borderId="3"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9" fillId="6" borderId="9" xfId="0" applyFont="1" applyFill="1" applyBorder="1" applyAlignment="1">
      <alignment horizontal="lef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164" fontId="33" fillId="6" borderId="19" xfId="2" applyFont="1" applyFill="1" applyBorder="1" applyAlignment="1">
      <alignment horizontal="right" wrapText="1"/>
    </xf>
    <xf numFmtId="164" fontId="20" fillId="6" borderId="16" xfId="2" applyFont="1" applyFill="1" applyBorder="1" applyAlignment="1">
      <alignment horizontal="righ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19" fillId="6" borderId="3" xfId="2" applyFont="1" applyFill="1" applyBorder="1" applyAlignment="1">
      <alignment horizontal="right"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0" fontId="62" fillId="0" borderId="0" xfId="0" applyFont="1" applyAlignment="1">
      <alignment horizontal="center" vertical="center"/>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0" fontId="0" fillId="0" borderId="9" xfId="0" applyFont="1" applyBorder="1" applyAlignment="1">
      <alignment horizontal="left" vertical="center"/>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165" fontId="2" fillId="0" borderId="3" xfId="0" applyNumberFormat="1" applyFont="1" applyBorder="1" applyAlignment="1">
      <alignment vertical="center" wrapText="1"/>
    </xf>
    <xf numFmtId="164" fontId="4" fillId="0" borderId="16" xfId="2" applyFont="1" applyFill="1" applyBorder="1" applyAlignment="1">
      <alignment horizontal="right" vertical="center" wrapText="1"/>
    </xf>
    <xf numFmtId="164" fontId="41" fillId="13" borderId="16" xfId="2" applyFont="1" applyFill="1" applyBorder="1" applyAlignment="1">
      <alignment horizontal="righ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3" fontId="19" fillId="6"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65" fontId="4" fillId="6" borderId="19" xfId="40" applyNumberFormat="1" applyFont="1" applyFill="1" applyBorder="1" applyAlignment="1">
      <alignment horizontal="left" wrapText="1"/>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64" fontId="4" fillId="6" borderId="13" xfId="2" applyFont="1" applyFill="1" applyBorder="1" applyAlignment="1">
      <alignment horizontal="right" vertical="center" wrapText="1"/>
    </xf>
    <xf numFmtId="165" fontId="0" fillId="6" borderId="3"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41" fillId="13" borderId="6" xfId="0" applyFont="1" applyFill="1" applyBorder="1" applyAlignment="1">
      <alignment horizontal="left"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165" fontId="0" fillId="6" borderId="6" xfId="1" applyNumberFormat="1" applyFont="1" applyFill="1" applyBorder="1" applyAlignment="1">
      <alignment horizontal="left" vertical="center" wrapText="1"/>
    </xf>
    <xf numFmtId="3" fontId="41" fillId="13" borderId="16" xfId="1" applyNumberFormat="1" applyFont="1" applyFill="1" applyBorder="1" applyAlignment="1">
      <alignment horizontal="left" wrapText="1"/>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165" fontId="0" fillId="0" borderId="3" xfId="2" applyNumberFormat="1" applyFont="1" applyBorder="1" applyAlignment="1">
      <alignment horizontal="right" wrapText="1"/>
    </xf>
    <xf numFmtId="165" fontId="4" fillId="0" borderId="19" xfId="2" applyNumberFormat="1" applyFont="1" applyBorder="1" applyAlignment="1">
      <alignment horizontal="right" wrapText="1"/>
    </xf>
    <xf numFmtId="165" fontId="0" fillId="0" borderId="19" xfId="0" applyNumberForma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3" fontId="0" fillId="6" borderId="19" xfId="0" applyNumberFormat="1" applyFont="1" applyFill="1" applyBorder="1" applyAlignment="1">
      <alignment wrapText="1"/>
    </xf>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9" fillId="0" borderId="15" xfId="2" applyNumberFormat="1" applyFont="1" applyBorder="1" applyAlignment="1">
      <alignment horizontal="center"/>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65" fontId="0" fillId="6" borderId="3" xfId="0" applyNumberFormat="1" applyFont="1" applyFill="1" applyBorder="1" applyAlignment="1">
      <alignment horizontal="right" vertical="center"/>
    </xf>
    <xf numFmtId="164" fontId="43" fillId="13" borderId="16" xfId="2" applyFont="1" applyFill="1" applyBorder="1" applyAlignment="1">
      <alignment horizontal="right"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0" fontId="0" fillId="6" borderId="11" xfId="0" applyFont="1" applyFill="1" applyBorder="1" applyAlignment="1">
      <alignment horizontal="left" vertical="top" wrapText="1"/>
    </xf>
    <xf numFmtId="14" fontId="0" fillId="6" borderId="3" xfId="0" applyNumberFormat="1" applyFont="1" applyFill="1" applyBorder="1" applyAlignment="1">
      <alignment horizontal="left" wrapText="1"/>
    </xf>
    <xf numFmtId="0" fontId="0" fillId="6" borderId="6" xfId="0" applyFont="1" applyFill="1" applyBorder="1" applyAlignment="1">
      <alignment vertical="top" wrapText="1"/>
    </xf>
    <xf numFmtId="164" fontId="4" fillId="0" borderId="19" xfId="2" applyFont="1" applyFill="1" applyBorder="1" applyAlignment="1">
      <alignment horizontal="right" wrapText="1"/>
    </xf>
    <xf numFmtId="14" fontId="0" fillId="0" borderId="2" xfId="0" applyNumberFormat="1" applyFont="1" applyBorder="1" applyAlignment="1">
      <alignment horizontal="left"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165" fontId="14" fillId="0" borderId="14" xfId="0" applyNumberFormat="1" applyFont="1" applyBorder="1" applyAlignment="1">
      <alignment vertical="center" wrapText="1"/>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0" fillId="0" borderId="19" xfId="0" applyFont="1" applyBorder="1" applyAlignment="1">
      <alignment horizontal="left" wrapText="1"/>
    </xf>
    <xf numFmtId="165" fontId="1" fillId="6" borderId="19" xfId="0" applyNumberFormat="1" applyFont="1" applyFill="1" applyBorder="1" applyAlignment="1">
      <alignment horizontal="righ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164" fontId="14" fillId="6" borderId="16" xfId="2" applyFont="1" applyFill="1" applyBorder="1" applyAlignment="1">
      <alignment horizontal="right" vertical="center"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6" xfId="1" applyNumberFormat="1" applyFont="1" applyFill="1" applyBorder="1" applyAlignment="1">
      <alignment horizontal="left" wrapText="1"/>
    </xf>
    <xf numFmtId="3" fontId="41" fillId="13" borderId="11" xfId="1" applyNumberFormat="1" applyFont="1" applyFill="1" applyBorder="1" applyAlignment="1">
      <alignment vertical="center" wrapText="1"/>
    </xf>
    <xf numFmtId="164" fontId="41" fillId="13" borderId="3" xfId="2" applyFont="1" applyFill="1" applyBorder="1" applyAlignment="1">
      <alignment horizontal="right" wrapText="1"/>
    </xf>
    <xf numFmtId="165" fontId="41" fillId="6" borderId="18" xfId="2" applyNumberFormat="1" applyFont="1" applyFill="1" applyBorder="1" applyAlignment="1">
      <alignment horizontal="right" vertical="center" wrapText="1"/>
    </xf>
    <xf numFmtId="165" fontId="41" fillId="6" borderId="15" xfId="2" applyNumberFormat="1" applyFont="1" applyFill="1" applyBorder="1" applyAlignment="1">
      <alignment horizontal="right" vertical="center" wrapText="1"/>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64" fontId="4" fillId="6" borderId="33" xfId="2" applyFont="1" applyFill="1" applyBorder="1" applyAlignment="1">
      <alignment horizontal="right" vertical="center" wrapText="1"/>
    </xf>
    <xf numFmtId="164" fontId="4" fillId="6" borderId="6" xfId="2" applyFont="1" applyFill="1" applyBorder="1" applyAlignment="1">
      <alignment horizontal="right" wrapText="1"/>
    </xf>
    <xf numFmtId="165" fontId="41" fillId="13" borderId="16" xfId="40" applyNumberFormat="1" applyFont="1" applyFill="1" applyBorder="1" applyAlignment="1">
      <alignment horizontal="left" wrapText="1"/>
    </xf>
    <xf numFmtId="164" fontId="41" fillId="13" borderId="5" xfId="2" applyFont="1" applyFill="1" applyBorder="1" applyAlignment="1">
      <alignment horizontal="right" vertical="center" wrapText="1"/>
    </xf>
    <xf numFmtId="164" fontId="19" fillId="6" borderId="11" xfId="2" applyNumberFormat="1" applyFont="1" applyFill="1" applyBorder="1" applyAlignment="1">
      <alignment horizontal="right" vertical="center" wrapText="1"/>
    </xf>
    <xf numFmtId="14" fontId="0" fillId="6" borderId="19" xfId="1" applyNumberFormat="1" applyFont="1" applyFill="1" applyBorder="1" applyAlignment="1">
      <alignment horizontal="left" vertical="center" wrapText="1"/>
    </xf>
    <xf numFmtId="164" fontId="4" fillId="6" borderId="33" xfId="2" applyFont="1" applyFill="1" applyBorder="1" applyAlignment="1">
      <alignment horizontal="right" wrapText="1"/>
    </xf>
    <xf numFmtId="164" fontId="4" fillId="6" borderId="13" xfId="2" applyFont="1" applyFill="1" applyBorder="1" applyAlignment="1">
      <alignment horizontal="right" wrapText="1"/>
    </xf>
    <xf numFmtId="0" fontId="19" fillId="6" borderId="3" xfId="0" applyFont="1" applyFill="1" applyBorder="1" applyAlignment="1">
      <alignment horizontal="left"/>
    </xf>
    <xf numFmtId="3" fontId="41" fillId="13" borderId="3" xfId="1" applyNumberFormat="1" applyFont="1" applyFill="1" applyBorder="1" applyAlignment="1">
      <alignment horizontal="left" vertical="center" wrapText="1"/>
    </xf>
    <xf numFmtId="3" fontId="0" fillId="6" borderId="6" xfId="1" applyNumberFormat="1" applyFont="1" applyFill="1" applyBorder="1" applyAlignment="1">
      <alignment horizontal="left" wrapText="1"/>
    </xf>
    <xf numFmtId="0" fontId="0" fillId="6" borderId="11" xfId="0" applyFont="1" applyFill="1" applyBorder="1" applyAlignment="1">
      <alignment horizontal="left"/>
    </xf>
    <xf numFmtId="4" fontId="4" fillId="6" borderId="19" xfId="2" applyNumberFormat="1" applyFont="1" applyFill="1" applyBorder="1" applyAlignment="1">
      <alignment horizontal="right"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3" fontId="9" fillId="0" borderId="18" xfId="1" applyNumberFormat="1" applyFont="1" applyBorder="1" applyAlignment="1">
      <alignment horizontal="left" vertical="center" wrapText="1"/>
    </xf>
    <xf numFmtId="4" fontId="20" fillId="0" borderId="0" xfId="0" applyNumberFormat="1" applyFont="1" applyAlignment="1">
      <alignment horizontal="center" vertical="center"/>
    </xf>
    <xf numFmtId="164" fontId="0" fillId="6" borderId="3" xfId="0" applyNumberFormat="1" applyFont="1" applyFill="1" applyBorder="1" applyAlignment="1">
      <alignment horizontal="right" wrapText="1"/>
    </xf>
    <xf numFmtId="164" fontId="0" fillId="6" borderId="19" xfId="0" applyNumberFormat="1" applyFont="1" applyFill="1" applyBorder="1" applyAlignment="1">
      <alignment horizontal="right" wrapText="1"/>
    </xf>
    <xf numFmtId="164" fontId="14" fillId="0" borderId="14" xfId="2" applyFont="1" applyBorder="1" applyAlignment="1">
      <alignment horizontal="right" vertical="center" wrapText="1"/>
    </xf>
    <xf numFmtId="3" fontId="4" fillId="6" borderId="11" xfId="1" applyNumberFormat="1" applyFont="1" applyFill="1" applyBorder="1" applyAlignment="1">
      <alignment vertical="center" wrapText="1"/>
    </xf>
    <xf numFmtId="165" fontId="4" fillId="6" borderId="27" xfId="2" applyNumberFormat="1" applyFont="1" applyFill="1" applyBorder="1" applyAlignment="1">
      <alignment horizontal="right" wrapText="1"/>
    </xf>
    <xf numFmtId="3" fontId="43" fillId="12" borderId="5" xfId="0" applyNumberFormat="1" applyFont="1" applyFill="1" applyBorder="1"/>
    <xf numFmtId="3" fontId="41" fillId="0" borderId="29" xfId="0" applyNumberFormat="1" applyFont="1" applyBorder="1"/>
    <xf numFmtId="164" fontId="43" fillId="0" borderId="16" xfId="2" applyFont="1" applyBorder="1" applyAlignment="1">
      <alignment horizontal="right" wrapText="1"/>
    </xf>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65" fontId="0" fillId="6" borderId="16" xfId="1" applyNumberFormat="1" applyFont="1" applyFill="1" applyBorder="1" applyAlignment="1">
      <alignment horizontal="left" vertical="center" wrapText="1"/>
    </xf>
    <xf numFmtId="3" fontId="41" fillId="13" borderId="6" xfId="1" applyNumberFormat="1" applyFont="1" applyFill="1" applyBorder="1" applyAlignment="1">
      <alignment horizontal="left" wrapText="1"/>
    </xf>
    <xf numFmtId="165" fontId="41" fillId="13" borderId="5" xfId="2" applyNumberFormat="1" applyFont="1" applyFill="1" applyBorder="1" applyAlignment="1">
      <alignment horizontal="right" vertical="center" wrapText="1"/>
    </xf>
    <xf numFmtId="165" fontId="41" fillId="13" borderId="5" xfId="40" applyNumberFormat="1" applyFont="1" applyFill="1" applyBorder="1" applyAlignment="1">
      <alignment horizontal="left" vertical="center" wrapText="1"/>
    </xf>
    <xf numFmtId="3" fontId="41" fillId="13" borderId="7" xfId="1" applyNumberFormat="1" applyFont="1" applyFill="1" applyBorder="1" applyAlignment="1">
      <alignment horizontal="left" vertical="center" wrapText="1"/>
    </xf>
    <xf numFmtId="3" fontId="41" fillId="13" borderId="5" xfId="0" applyNumberFormat="1" applyFont="1" applyFill="1" applyBorder="1" applyAlignment="1">
      <alignment horizontal="left" vertical="center" wrapText="1"/>
    </xf>
    <xf numFmtId="4" fontId="41" fillId="13" borderId="31" xfId="0" applyNumberFormat="1" applyFont="1" applyFill="1" applyBorder="1" applyAlignment="1">
      <alignment horizontal="left" vertical="center" wrapText="1"/>
    </xf>
    <xf numFmtId="165" fontId="41" fillId="13" borderId="16" xfId="1"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0" fontId="41" fillId="13" borderId="19" xfId="0" applyFont="1" applyFill="1" applyBorder="1" applyAlignment="1">
      <alignment horizontal="left"/>
    </xf>
    <xf numFmtId="14" fontId="41" fillId="13" borderId="19" xfId="0" applyNumberFormat="1" applyFont="1" applyFill="1" applyBorder="1" applyAlignment="1">
      <alignment horizontal="left" wrapText="1"/>
    </xf>
    <xf numFmtId="165" fontId="41" fillId="13" borderId="9" xfId="40" applyNumberFormat="1" applyFont="1" applyFill="1" applyBorder="1" applyAlignment="1">
      <alignment horizontal="left" vertical="center" wrapText="1"/>
    </xf>
    <xf numFmtId="165" fontId="41" fillId="13" borderId="19" xfId="0" applyNumberFormat="1" applyFont="1" applyFill="1" applyBorder="1" applyAlignment="1">
      <alignment vertical="center" wrapText="1"/>
    </xf>
    <xf numFmtId="3" fontId="43" fillId="13" borderId="11" xfId="1" applyNumberFormat="1" applyFont="1" applyFill="1" applyBorder="1" applyAlignment="1">
      <alignment horizontal="left" vertical="center" wrapText="1"/>
    </xf>
    <xf numFmtId="165" fontId="0" fillId="6" borderId="9" xfId="40" applyNumberFormat="1" applyFont="1" applyFill="1" applyBorder="1" applyAlignment="1">
      <alignment horizontal="left" vertical="center" wrapText="1"/>
    </xf>
    <xf numFmtId="165" fontId="41" fillId="13" borderId="19" xfId="2" applyNumberFormat="1" applyFont="1" applyFill="1" applyBorder="1" applyAlignment="1">
      <alignment horizontal="right" wrapText="1"/>
    </xf>
    <xf numFmtId="165" fontId="43" fillId="13" borderId="19" xfId="2" applyNumberFormat="1" applyFont="1" applyFill="1" applyBorder="1" applyAlignment="1">
      <alignment horizontal="right" wrapText="1"/>
    </xf>
    <xf numFmtId="14" fontId="9" fillId="0" borderId="19" xfId="1" applyNumberFormat="1" applyFont="1" applyBorder="1" applyAlignment="1">
      <alignment horizontal="left" vertical="center" wrapText="1"/>
    </xf>
    <xf numFmtId="3" fontId="9" fillId="0" borderId="19" xfId="1" applyNumberFormat="1" applyFont="1" applyBorder="1" applyAlignment="1">
      <alignment horizontal="left" vertical="center" wrapText="1"/>
    </xf>
    <xf numFmtId="0" fontId="41" fillId="13" borderId="16" xfId="0" applyFont="1" applyFill="1" applyBorder="1" applyAlignment="1">
      <alignment horizontal="left" vertical="center" wrapText="1"/>
    </xf>
    <xf numFmtId="0" fontId="41" fillId="13" borderId="33" xfId="0" applyFont="1" applyFill="1" applyBorder="1" applyAlignment="1">
      <alignment horizontal="left" vertical="center" wrapText="1"/>
    </xf>
    <xf numFmtId="3" fontId="43" fillId="13" borderId="11"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41" fillId="13" borderId="6" xfId="0" applyFont="1" applyFill="1" applyBorder="1" applyAlignment="1">
      <alignment horizontal="left" vertical="center"/>
    </xf>
    <xf numFmtId="2" fontId="0" fillId="6" borderId="19" xfId="0" applyNumberFormat="1" applyFill="1" applyBorder="1" applyAlignment="1">
      <alignment horizontal="right" vertical="center"/>
    </xf>
    <xf numFmtId="2" fontId="41" fillId="13" borderId="19" xfId="0" applyNumberFormat="1" applyFont="1" applyFill="1" applyBorder="1" applyAlignment="1">
      <alignment horizontal="right" vertical="center"/>
    </xf>
    <xf numFmtId="0" fontId="1" fillId="6" borderId="6" xfId="0" applyFont="1" applyFill="1" applyBorder="1" applyAlignment="1">
      <alignment horizontal="left" wrapText="1"/>
    </xf>
    <xf numFmtId="2" fontId="0" fillId="6" borderId="19" xfId="0" applyNumberFormat="1" applyFill="1" applyBorder="1" applyAlignment="1">
      <alignment horizontal="right"/>
    </xf>
    <xf numFmtId="164" fontId="0" fillId="6" borderId="16" xfId="0" applyNumberFormat="1" applyFont="1" applyFill="1" applyBorder="1" applyAlignment="1">
      <alignment horizontal="right" wrapText="1"/>
    </xf>
    <xf numFmtId="165" fontId="0" fillId="0" borderId="19" xfId="0" applyNumberFormat="1" applyFont="1" applyBorder="1" applyAlignment="1">
      <alignment vertical="center" wrapText="1"/>
    </xf>
    <xf numFmtId="14" fontId="0" fillId="6" borderId="16" xfId="0" applyNumberFormat="1" applyFont="1" applyFill="1" applyBorder="1" applyAlignment="1">
      <alignment horizontal="left" vertical="center" wrapText="1"/>
    </xf>
    <xf numFmtId="165" fontId="0" fillId="6" borderId="16" xfId="40" applyNumberFormat="1" applyFont="1" applyFill="1" applyBorder="1" applyAlignment="1">
      <alignment horizontal="left" wrapText="1"/>
    </xf>
    <xf numFmtId="4" fontId="9" fillId="6" borderId="16" xfId="0" applyNumberFormat="1" applyFont="1" applyFill="1" applyBorder="1" applyAlignment="1">
      <alignment horizontal="center"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1" fillId="13" borderId="19" xfId="1" applyNumberFormat="1" applyFont="1" applyFill="1" applyBorder="1" applyAlignment="1">
      <alignment horizontal="left" wrapText="1"/>
    </xf>
    <xf numFmtId="165" fontId="1" fillId="0" borderId="19" xfId="0" applyNumberFormat="1" applyFont="1" applyBorder="1" applyAlignment="1">
      <alignment horizontal="left" vertical="center"/>
    </xf>
    <xf numFmtId="2" fontId="41" fillId="13" borderId="19" xfId="0" applyNumberFormat="1" applyFont="1" applyFill="1" applyBorder="1" applyAlignment="1">
      <alignment horizontal="right"/>
    </xf>
    <xf numFmtId="165" fontId="0" fillId="6" borderId="19" xfId="40" applyNumberFormat="1" applyFont="1" applyFill="1" applyBorder="1" applyAlignment="1">
      <alignment horizontal="left" vertical="center" wrapText="1"/>
    </xf>
    <xf numFmtId="165" fontId="41" fillId="13" borderId="19" xfId="2" applyNumberFormat="1" applyFont="1" applyFill="1" applyBorder="1" applyAlignment="1">
      <alignment horizontal="right" vertical="center" wrapText="1"/>
    </xf>
    <xf numFmtId="165" fontId="41" fillId="13" borderId="2" xfId="40" applyNumberFormat="1" applyFont="1" applyFill="1" applyBorder="1" applyAlignment="1">
      <alignment horizontal="left" vertical="center"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vertical="center" wrapText="1"/>
    </xf>
    <xf numFmtId="0" fontId="41" fillId="13" borderId="33" xfId="0" applyFont="1" applyFill="1" applyBorder="1" applyAlignment="1">
      <alignment horizontal="left" vertical="center"/>
    </xf>
    <xf numFmtId="0" fontId="41" fillId="13" borderId="19" xfId="0" applyFont="1" applyFill="1" applyBorder="1" applyAlignment="1">
      <alignment horizontal="right" vertical="center"/>
    </xf>
    <xf numFmtId="14" fontId="41" fillId="13" borderId="3" xfId="0" applyNumberFormat="1" applyFont="1" applyFill="1" applyBorder="1" applyAlignment="1">
      <alignment horizontal="left" wrapText="1"/>
    </xf>
    <xf numFmtId="164" fontId="43" fillId="13" borderId="19" xfId="2" applyFont="1" applyFill="1" applyBorder="1" applyAlignment="1">
      <alignment horizontal="right" vertical="center" wrapText="1"/>
    </xf>
    <xf numFmtId="0" fontId="43" fillId="13" borderId="9" xfId="0" applyFont="1" applyFill="1" applyBorder="1" applyAlignment="1">
      <alignment horizontal="left" vertical="center"/>
    </xf>
    <xf numFmtId="0" fontId="41" fillId="13" borderId="3" xfId="0" applyFont="1" applyFill="1" applyBorder="1" applyAlignment="1">
      <alignment horizontal="left" wrapText="1"/>
    </xf>
    <xf numFmtId="0" fontId="43" fillId="13" borderId="19" xfId="0" applyFont="1" applyFill="1" applyBorder="1" applyAlignment="1">
      <alignment horizontal="left" vertical="center"/>
    </xf>
    <xf numFmtId="0" fontId="43" fillId="13" borderId="19" xfId="0" applyFont="1" applyFill="1" applyBorder="1" applyAlignment="1">
      <alignment horizontal="left" vertical="center" wrapText="1"/>
    </xf>
    <xf numFmtId="3" fontId="1" fillId="0" borderId="19" xfId="0" applyNumberFormat="1" applyFont="1" applyBorder="1" applyAlignment="1">
      <alignment horizontal="left" vertical="center"/>
    </xf>
    <xf numFmtId="165" fontId="41" fillId="13" borderId="16" xfId="2" applyNumberFormat="1" applyFont="1" applyFill="1" applyBorder="1" applyAlignment="1">
      <alignment horizontal="right" wrapText="1"/>
    </xf>
    <xf numFmtId="4" fontId="41" fillId="13" borderId="19" xfId="2" applyNumberFormat="1" applyFont="1" applyFill="1" applyBorder="1" applyAlignment="1">
      <alignment horizontal="right" wrapText="1"/>
    </xf>
    <xf numFmtId="0" fontId="41" fillId="13" borderId="16" xfId="0" applyFont="1" applyFill="1" applyBorder="1" applyAlignment="1">
      <alignment horizontal="left"/>
    </xf>
    <xf numFmtId="164" fontId="0" fillId="6" borderId="3" xfId="2" applyFont="1" applyFill="1" applyBorder="1" applyAlignment="1">
      <alignment horizontal="right" vertical="center" wrapText="1"/>
    </xf>
    <xf numFmtId="164" fontId="41" fillId="13" borderId="19" xfId="0" applyNumberFormat="1" applyFont="1" applyFill="1" applyBorder="1" applyAlignment="1">
      <alignment horizontal="right" vertical="center" wrapText="1"/>
    </xf>
    <xf numFmtId="0" fontId="41" fillId="13" borderId="19" xfId="0" applyFont="1" applyFill="1" applyBorder="1" applyAlignment="1">
      <alignment horizontal="right" vertical="center" wrapText="1"/>
    </xf>
    <xf numFmtId="0" fontId="43" fillId="13" borderId="9" xfId="0" applyFont="1" applyFill="1" applyBorder="1" applyAlignment="1">
      <alignment horizontal="left"/>
    </xf>
    <xf numFmtId="0" fontId="43" fillId="13" borderId="19" xfId="0" applyFont="1" applyFill="1" applyBorder="1" applyAlignment="1">
      <alignment horizontal="left"/>
    </xf>
    <xf numFmtId="0" fontId="43" fillId="13" borderId="19" xfId="0" applyFont="1" applyFill="1" applyBorder="1" applyAlignment="1">
      <alignment horizontal="left" wrapText="1"/>
    </xf>
    <xf numFmtId="0" fontId="0" fillId="0" borderId="19" xfId="0" applyFont="1" applyBorder="1" applyAlignment="1">
      <alignment horizontal="left" vertical="center"/>
    </xf>
    <xf numFmtId="164" fontId="0" fillId="0" borderId="19" xfId="2" applyFont="1" applyBorder="1" applyAlignment="1">
      <alignment horizontal="right" vertical="center" wrapText="1"/>
    </xf>
    <xf numFmtId="165" fontId="4" fillId="6" borderId="11" xfId="2" applyNumberFormat="1" applyFont="1" applyFill="1" applyBorder="1" applyAlignment="1">
      <alignment horizontal="right" wrapText="1"/>
    </xf>
    <xf numFmtId="3" fontId="3" fillId="0" borderId="16" xfId="0" applyNumberFormat="1" applyFont="1" applyBorder="1" applyAlignment="1">
      <alignment horizontal="left" vertical="center"/>
    </xf>
    <xf numFmtId="4" fontId="3" fillId="0" borderId="16" xfId="0" applyNumberFormat="1" applyFont="1" applyBorder="1" applyAlignment="1">
      <alignment horizontal="left" vertical="top" wrapText="1"/>
    </xf>
    <xf numFmtId="165" fontId="41" fillId="13" borderId="16" xfId="2" applyNumberFormat="1" applyFont="1" applyFill="1" applyBorder="1" applyAlignment="1">
      <alignment horizontal="right" vertical="center" wrapText="1"/>
    </xf>
    <xf numFmtId="165" fontId="41" fillId="13" borderId="11" xfId="40" applyNumberFormat="1" applyFont="1" applyFill="1" applyBorder="1" applyAlignment="1">
      <alignment horizontal="left" vertical="center" wrapText="1"/>
    </xf>
    <xf numFmtId="0" fontId="41" fillId="13" borderId="16" xfId="0" applyFont="1" applyFill="1" applyBorder="1" applyAlignment="1">
      <alignment horizontal="left" vertical="center"/>
    </xf>
    <xf numFmtId="164" fontId="0" fillId="0" borderId="19" xfId="2" applyNumberFormat="1" applyFont="1" applyBorder="1" applyAlignment="1">
      <alignment horizontal="right" vertical="center" wrapText="1"/>
    </xf>
    <xf numFmtId="164" fontId="0" fillId="0" borderId="19" xfId="0" applyNumberFormat="1" applyBorder="1" applyAlignment="1">
      <alignment horizontal="right" vertical="center" wrapText="1"/>
    </xf>
    <xf numFmtId="165" fontId="41" fillId="13" borderId="16" xfId="0" applyNumberFormat="1" applyFont="1" applyFill="1" applyBorder="1" applyAlignment="1">
      <alignment horizontal="right" wrapText="1"/>
    </xf>
    <xf numFmtId="0" fontId="41" fillId="13" borderId="9" xfId="0" applyFont="1" applyFill="1" applyBorder="1" applyAlignment="1">
      <alignment horizontal="left"/>
    </xf>
    <xf numFmtId="165" fontId="41" fillId="13" borderId="19" xfId="0" applyNumberFormat="1" applyFont="1" applyFill="1" applyBorder="1" applyAlignment="1">
      <alignment horizontal="right" vertical="center" wrapText="1"/>
    </xf>
    <xf numFmtId="165" fontId="41" fillId="13" borderId="19" xfId="0" applyNumberFormat="1" applyFont="1" applyFill="1" applyBorder="1" applyAlignment="1">
      <alignment horizontal="right" vertical="center"/>
    </xf>
    <xf numFmtId="165" fontId="3" fillId="0" borderId="19" xfId="2" applyNumberFormat="1" applyFont="1" applyBorder="1" applyAlignment="1">
      <alignment horizontal="right" vertical="center"/>
    </xf>
    <xf numFmtId="3" fontId="0" fillId="6" borderId="10" xfId="1" applyNumberFormat="1" applyFont="1" applyFill="1" applyBorder="1" applyAlignment="1">
      <alignment vertical="center" wrapText="1"/>
    </xf>
    <xf numFmtId="2" fontId="0" fillId="0" borderId="19" xfId="0" applyNumberFormat="1" applyBorder="1" applyAlignment="1">
      <alignment horizontal="right" vertical="center"/>
    </xf>
    <xf numFmtId="165" fontId="1" fillId="6" borderId="19" xfId="0" applyNumberFormat="1" applyFont="1" applyFill="1" applyBorder="1" applyAlignment="1">
      <alignment horizontal="left" vertical="center"/>
    </xf>
    <xf numFmtId="0" fontId="0" fillId="0" borderId="16" xfId="0" applyBorder="1" applyAlignment="1">
      <alignment horizontal="left" vertical="center"/>
    </xf>
    <xf numFmtId="165" fontId="0" fillId="0" borderId="16" xfId="0" applyNumberFormat="1" applyBorder="1" applyAlignment="1">
      <alignment horizontal="left" vertical="center"/>
    </xf>
    <xf numFmtId="165" fontId="0" fillId="6" borderId="16" xfId="40" applyNumberFormat="1" applyFont="1" applyFill="1" applyBorder="1" applyAlignment="1">
      <alignment horizontal="left" vertical="center" wrapText="1"/>
    </xf>
    <xf numFmtId="0" fontId="0" fillId="0" borderId="11" xfId="0" applyFont="1" applyBorder="1" applyAlignment="1">
      <alignment horizontal="left" vertical="center"/>
    </xf>
    <xf numFmtId="0" fontId="0" fillId="0" borderId="16" xfId="0" applyBorder="1" applyAlignment="1">
      <alignment horizontal="left" vertical="center" wrapText="1"/>
    </xf>
    <xf numFmtId="165" fontId="0" fillId="0" borderId="19" xfId="0" applyNumberFormat="1" applyBorder="1" applyAlignment="1">
      <alignment vertical="center"/>
    </xf>
    <xf numFmtId="165" fontId="0" fillId="0" borderId="16" xfId="0" applyNumberFormat="1" applyBorder="1" applyAlignment="1">
      <alignment vertical="center"/>
    </xf>
    <xf numFmtId="14" fontId="0" fillId="0" borderId="19" xfId="0" applyNumberFormat="1" applyBorder="1" applyAlignment="1">
      <alignment horizontal="left"/>
    </xf>
    <xf numFmtId="0" fontId="0" fillId="0" borderId="19" xfId="0" applyBorder="1" applyAlignment="1">
      <alignment horizontal="left"/>
    </xf>
    <xf numFmtId="165" fontId="0" fillId="0" borderId="19" xfId="0" applyNumberFormat="1" applyBorder="1" applyAlignment="1">
      <alignment horizontal="right"/>
    </xf>
    <xf numFmtId="0" fontId="0" fillId="0" borderId="9" xfId="0" applyFont="1" applyBorder="1" applyAlignment="1">
      <alignment horizontal="left"/>
    </xf>
    <xf numFmtId="0" fontId="0" fillId="0" borderId="19" xfId="0" applyBorder="1" applyAlignment="1">
      <alignment horizontal="left" wrapText="1"/>
    </xf>
    <xf numFmtId="165" fontId="41" fillId="13" borderId="19" xfId="0" applyNumberFormat="1" applyFont="1" applyFill="1" applyBorder="1" applyAlignment="1">
      <alignment vertical="center"/>
    </xf>
    <xf numFmtId="0" fontId="41" fillId="13" borderId="11" xfId="0" applyFont="1" applyFill="1" applyBorder="1" applyAlignment="1">
      <alignment horizontal="left" vertical="center"/>
    </xf>
    <xf numFmtId="2" fontId="0" fillId="0" borderId="19" xfId="0" applyNumberFormat="1" applyBorder="1" applyAlignment="1">
      <alignment vertical="center"/>
    </xf>
    <xf numFmtId="14" fontId="41" fillId="23" borderId="19" xfId="0" applyNumberFormat="1" applyFont="1" applyFill="1" applyBorder="1" applyAlignment="1">
      <alignment horizontal="left" vertical="center"/>
    </xf>
    <xf numFmtId="0" fontId="41" fillId="23" borderId="19" xfId="0" applyFont="1" applyFill="1" applyBorder="1" applyAlignment="1">
      <alignment horizontal="left" vertical="center"/>
    </xf>
    <xf numFmtId="164" fontId="41" fillId="23" borderId="19" xfId="2" applyFont="1" applyFill="1" applyBorder="1" applyAlignment="1">
      <alignment horizontal="right" vertical="center" wrapText="1"/>
    </xf>
    <xf numFmtId="164" fontId="41" fillId="23" borderId="16" xfId="2" applyFont="1" applyFill="1" applyBorder="1" applyAlignment="1">
      <alignment horizontal="right" wrapText="1"/>
    </xf>
    <xf numFmtId="0" fontId="41" fillId="23" borderId="19" xfId="0" applyFont="1" applyFill="1" applyBorder="1" applyAlignment="1">
      <alignment horizontal="left"/>
    </xf>
    <xf numFmtId="3" fontId="41" fillId="23" borderId="19" xfId="1" applyNumberFormat="1" applyFont="1" applyFill="1" applyBorder="1" applyAlignment="1">
      <alignment horizontal="left" wrapText="1"/>
    </xf>
    <xf numFmtId="0" fontId="41" fillId="23" borderId="19" xfId="0" applyFont="1" applyFill="1" applyBorder="1" applyAlignment="1">
      <alignment horizontal="left" vertical="center" wrapText="1"/>
    </xf>
    <xf numFmtId="2" fontId="41" fillId="13" borderId="19" xfId="0" applyNumberFormat="1" applyFont="1" applyFill="1" applyBorder="1" applyAlignment="1">
      <alignment vertical="center"/>
    </xf>
    <xf numFmtId="14" fontId="9" fillId="13" borderId="19" xfId="1" applyNumberFormat="1" applyFont="1" applyFill="1" applyBorder="1" applyAlignment="1">
      <alignment horizontal="left" vertical="center" wrapText="1"/>
    </xf>
    <xf numFmtId="3" fontId="9" fillId="13" borderId="5" xfId="1" applyNumberFormat="1" applyFont="1" applyFill="1" applyBorder="1" applyAlignment="1">
      <alignment horizontal="left" vertical="center" wrapText="1"/>
    </xf>
    <xf numFmtId="3" fontId="9" fillId="13" borderId="16" xfId="1" applyNumberFormat="1" applyFont="1" applyFill="1" applyBorder="1" applyAlignment="1">
      <alignment horizontal="left" vertical="center" wrapText="1"/>
    </xf>
    <xf numFmtId="165" fontId="9" fillId="13" borderId="33" xfId="1" applyNumberFormat="1" applyFont="1" applyFill="1" applyBorder="1" applyAlignment="1">
      <alignment horizontal="left" vertical="center" wrapText="1"/>
    </xf>
    <xf numFmtId="164" fontId="4" fillId="13" borderId="19" xfId="2" applyFont="1" applyFill="1" applyBorder="1" applyAlignment="1">
      <alignment horizontal="right" vertical="center" wrapText="1"/>
    </xf>
    <xf numFmtId="164" fontId="19" fillId="13" borderId="19" xfId="2" applyFont="1" applyFill="1" applyBorder="1" applyAlignment="1">
      <alignment horizontal="right" wrapText="1"/>
    </xf>
    <xf numFmtId="165" fontId="9" fillId="13" borderId="11" xfId="40" applyNumberFormat="1" applyFont="1" applyFill="1" applyBorder="1" applyAlignment="1">
      <alignment horizontal="left" vertical="center" wrapText="1"/>
    </xf>
    <xf numFmtId="3" fontId="4" fillId="13" borderId="19" xfId="1" applyNumberFormat="1" applyFont="1" applyFill="1" applyBorder="1" applyAlignment="1">
      <alignment horizontal="left" wrapText="1"/>
    </xf>
    <xf numFmtId="3" fontId="4" fillId="13" borderId="16" xfId="1" applyNumberFormat="1" applyFont="1" applyFill="1" applyBorder="1" applyAlignment="1">
      <alignment horizontal="left" wrapText="1"/>
    </xf>
    <xf numFmtId="3" fontId="9" fillId="13" borderId="16" xfId="0" applyNumberFormat="1" applyFont="1" applyFill="1" applyBorder="1" applyAlignment="1">
      <alignment horizontal="left" vertical="center" wrapText="1"/>
    </xf>
    <xf numFmtId="4" fontId="9" fillId="13" borderId="16" xfId="0" applyNumberFormat="1" applyFont="1" applyFill="1" applyBorder="1" applyAlignment="1">
      <alignment horizontal="left" vertical="center" wrapText="1"/>
    </xf>
    <xf numFmtId="0" fontId="1" fillId="0" borderId="16" xfId="0" applyFont="1" applyBorder="1" applyAlignment="1">
      <alignment horizontal="left" vertical="center" wrapText="1"/>
    </xf>
    <xf numFmtId="165" fontId="2" fillId="0" borderId="16" xfId="0" applyNumberFormat="1" applyFont="1" applyBorder="1" applyAlignment="1">
      <alignment horizontal="right" vertical="center" wrapText="1"/>
    </xf>
    <xf numFmtId="165" fontId="0" fillId="0" borderId="16" xfId="0" applyNumberFormat="1" applyBorder="1" applyAlignment="1">
      <alignment horizontal="right" vertical="center"/>
    </xf>
    <xf numFmtId="164" fontId="0" fillId="6" borderId="16" xfId="2" applyFont="1" applyFill="1" applyBorder="1" applyAlignment="1">
      <alignment horizontal="right" vertical="center" wrapText="1"/>
    </xf>
    <xf numFmtId="0" fontId="0" fillId="0" borderId="19" xfId="0" applyFill="1" applyBorder="1" applyAlignment="1">
      <alignment horizontal="left"/>
    </xf>
    <xf numFmtId="14" fontId="0" fillId="0" borderId="9" xfId="0" applyNumberFormat="1" applyFont="1" applyFill="1" applyBorder="1" applyAlignment="1">
      <alignment horizontal="left" vertical="center" wrapText="1"/>
    </xf>
    <xf numFmtId="0" fontId="19" fillId="0" borderId="19" xfId="0" applyFont="1" applyBorder="1" applyAlignment="1">
      <alignment vertical="center"/>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0" fontId="0" fillId="6" borderId="2" xfId="0" pivotButton="1" applyFont="1" applyFill="1" applyBorder="1" applyAlignment="1">
      <alignment horizontal="left" vertical="center"/>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6" xfId="0" applyFill="1" applyBorder="1" applyAlignment="1">
      <alignment horizontal="left" vertical="center"/>
    </xf>
    <xf numFmtId="0" fontId="0" fillId="6" borderId="9" xfId="0" applyFill="1" applyBorder="1" applyAlignment="1">
      <alignment horizontal="left" vertical="center"/>
    </xf>
    <xf numFmtId="2" fontId="0" fillId="6" borderId="16" xfId="0" applyNumberFormat="1" applyFill="1" applyBorder="1" applyAlignment="1">
      <alignment horizontal="right" vertical="center"/>
    </xf>
    <xf numFmtId="164" fontId="41" fillId="6" borderId="18" xfId="0" applyNumberFormat="1" applyFont="1" applyFill="1" applyBorder="1" applyAlignment="1">
      <alignment horizontal="right" vertical="center" wrapText="1"/>
    </xf>
    <xf numFmtId="164" fontId="41" fillId="6" borderId="15" xfId="0" applyNumberFormat="1" applyFont="1" applyFill="1" applyBorder="1" applyAlignment="1">
      <alignment horizontal="right" vertical="center" wrapText="1"/>
    </xf>
    <xf numFmtId="0" fontId="0" fillId="0" borderId="9" xfId="0" applyBorder="1" applyAlignment="1">
      <alignment horizontal="left" vertical="center"/>
    </xf>
    <xf numFmtId="2" fontId="0" fillId="0" borderId="16" xfId="0" applyNumberFormat="1" applyBorder="1" applyAlignment="1">
      <alignment vertical="center"/>
    </xf>
    <xf numFmtId="2" fontId="0" fillId="0" borderId="3" xfId="0" applyNumberFormat="1" applyBorder="1" applyAlignment="1">
      <alignment vertical="center"/>
    </xf>
    <xf numFmtId="2" fontId="41" fillId="0" borderId="18" xfId="0" applyNumberFormat="1" applyFont="1" applyBorder="1" applyAlignment="1">
      <alignment vertical="center"/>
    </xf>
    <xf numFmtId="2" fontId="41" fillId="0" borderId="15" xfId="0" applyNumberFormat="1" applyFont="1" applyBorder="1" applyAlignment="1">
      <alignment vertical="center"/>
    </xf>
    <xf numFmtId="164" fontId="43" fillId="6" borderId="27" xfId="2" applyFont="1" applyFill="1" applyBorder="1" applyAlignment="1">
      <alignment horizontal="right" wrapText="1"/>
    </xf>
    <xf numFmtId="0" fontId="0" fillId="0" borderId="3" xfId="0" applyBorder="1" applyAlignment="1">
      <alignment horizontal="left" vertical="center"/>
    </xf>
    <xf numFmtId="2" fontId="41" fillId="0" borderId="18" xfId="0" applyNumberFormat="1" applyFont="1" applyBorder="1" applyAlignment="1">
      <alignment horizontal="right" vertical="center"/>
    </xf>
    <xf numFmtId="2" fontId="41" fillId="0" borderId="15" xfId="0" applyNumberFormat="1" applyFont="1" applyBorder="1" applyAlignment="1">
      <alignment horizontal="right" vertical="center"/>
    </xf>
    <xf numFmtId="164" fontId="0" fillId="6" borderId="19" xfId="2" applyFont="1" applyFill="1" applyBorder="1" applyAlignment="1">
      <alignment horizontal="right" wrapText="1"/>
    </xf>
    <xf numFmtId="164" fontId="0" fillId="6" borderId="16" xfId="2" applyFont="1" applyFill="1" applyBorder="1" applyAlignment="1">
      <alignment horizontal="right" wrapText="1"/>
    </xf>
    <xf numFmtId="164" fontId="0" fillId="0" borderId="16" xfId="2" applyFont="1" applyBorder="1" applyAlignment="1">
      <alignment horizontal="right" vertical="center" wrapText="1"/>
    </xf>
    <xf numFmtId="165" fontId="0" fillId="0" borderId="3" xfId="0" applyNumberFormat="1" applyBorder="1" applyAlignment="1">
      <alignment horizontal="right" vertical="center"/>
    </xf>
    <xf numFmtId="165" fontId="0" fillId="0" borderId="3" xfId="0" applyNumberFormat="1" applyBorder="1" applyAlignment="1">
      <alignment horizontal="left" vertical="center"/>
    </xf>
    <xf numFmtId="165" fontId="41" fillId="0" borderId="18" xfId="0" applyNumberFormat="1" applyFont="1" applyBorder="1" applyAlignment="1">
      <alignment vertical="center" wrapText="1"/>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41" fillId="0" borderId="18" xfId="0" applyNumberFormat="1" applyFont="1" applyBorder="1" applyAlignment="1">
      <alignment horizontal="right" vertical="center"/>
    </xf>
    <xf numFmtId="165" fontId="0" fillId="6" borderId="16" xfId="0" applyNumberFormat="1" applyFill="1" applyBorder="1" applyAlignment="1">
      <alignment horizontal="left" vertical="center"/>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4" fontId="0" fillId="0" borderId="0" xfId="2" applyFont="1" applyAlignment="1">
      <alignment horizontal="right"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164" fontId="41" fillId="0" borderId="0" xfId="2" applyFont="1" applyAlignment="1">
      <alignment horizontal="right" wrapText="1"/>
    </xf>
    <xf numFmtId="165" fontId="0" fillId="6" borderId="11" xfId="40" applyNumberFormat="1" applyFont="1" applyFill="1" applyBorder="1" applyAlignment="1">
      <alignment horizontal="left" wrapText="1"/>
    </xf>
    <xf numFmtId="3" fontId="17" fillId="0" borderId="6" xfId="0" applyNumberFormat="1" applyFont="1" applyBorder="1" applyAlignment="1">
      <alignment vertical="center"/>
    </xf>
    <xf numFmtId="165" fontId="0" fillId="6" borderId="19" xfId="0" applyNumberFormat="1" applyFill="1" applyBorder="1" applyAlignment="1">
      <alignment horizontal="right" vertical="center"/>
    </xf>
    <xf numFmtId="165" fontId="0" fillId="6" borderId="16" xfId="0" applyNumberFormat="1" applyFill="1" applyBorder="1" applyAlignment="1">
      <alignment horizontal="right" vertical="center"/>
    </xf>
    <xf numFmtId="165" fontId="3" fillId="0" borderId="12" xfId="2" applyNumberFormat="1" applyFont="1" applyBorder="1" applyAlignment="1">
      <alignment horizontal="right" vertical="center"/>
    </xf>
    <xf numFmtId="165" fontId="1" fillId="0" borderId="9" xfId="0" applyNumberFormat="1" applyFont="1" applyBorder="1" applyAlignment="1">
      <alignment horizontal="left" vertical="center"/>
    </xf>
    <xf numFmtId="164" fontId="43" fillId="13" borderId="6" xfId="2" applyFont="1" applyFill="1" applyBorder="1" applyAlignment="1">
      <alignment horizontal="right" wrapText="1"/>
    </xf>
    <xf numFmtId="164" fontId="0" fillId="0" borderId="0" xfId="0" applyNumberFormat="1"/>
    <xf numFmtId="165" fontId="41" fillId="0" borderId="38" xfId="0" applyNumberFormat="1" applyFont="1" applyBorder="1" applyAlignment="1">
      <alignment vertical="center" wrapText="1"/>
    </xf>
    <xf numFmtId="165" fontId="41" fillId="0" borderId="29" xfId="0" applyNumberFormat="1" applyFont="1" applyBorder="1" applyAlignment="1">
      <alignment vertical="center" wrapText="1"/>
    </xf>
    <xf numFmtId="164" fontId="19" fillId="6" borderId="19" xfId="2" applyNumberFormat="1" applyFont="1" applyFill="1" applyBorder="1" applyAlignment="1">
      <alignment horizontal="right" vertical="center" wrapText="1"/>
    </xf>
    <xf numFmtId="164" fontId="0" fillId="6" borderId="3" xfId="2" applyFont="1" applyFill="1" applyBorder="1" applyAlignment="1">
      <alignment horizontal="right" wrapText="1"/>
    </xf>
    <xf numFmtId="164" fontId="4" fillId="0" borderId="19" xfId="2" applyFont="1" applyBorder="1" applyAlignment="1">
      <alignment horizontal="right" wrapText="1"/>
    </xf>
    <xf numFmtId="164" fontId="0" fillId="0" borderId="3" xfId="2" applyFont="1" applyBorder="1" applyAlignment="1">
      <alignment horizontal="right" wrapText="1"/>
    </xf>
    <xf numFmtId="164" fontId="0" fillId="0" borderId="19" xfId="2" applyFont="1" applyBorder="1" applyAlignment="1">
      <alignment horizontal="right" wrapText="1"/>
    </xf>
    <xf numFmtId="164" fontId="2" fillId="0" borderId="19" xfId="2" applyFont="1" applyBorder="1" applyAlignment="1">
      <alignment horizontal="right" vertical="center" wrapText="1"/>
    </xf>
    <xf numFmtId="164" fontId="2" fillId="6" borderId="19" xfId="2" applyFont="1" applyFill="1" applyBorder="1" applyAlignment="1">
      <alignment horizontal="right" vertical="center" wrapText="1"/>
    </xf>
    <xf numFmtId="164" fontId="2" fillId="6" borderId="16"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3" fillId="0" borderId="19" xfId="2" applyFont="1" applyBorder="1" applyAlignment="1">
      <alignment horizontal="right" vertical="center" wrapText="1"/>
    </xf>
    <xf numFmtId="164" fontId="0" fillId="0" borderId="7" xfId="2" applyFont="1" applyBorder="1" applyAlignment="1">
      <alignment horizontal="right" vertical="center" wrapText="1"/>
    </xf>
    <xf numFmtId="3" fontId="64" fillId="0" borderId="19" xfId="0" applyNumberFormat="1" applyFont="1" applyBorder="1" applyAlignment="1">
      <alignment vertical="center"/>
    </xf>
    <xf numFmtId="0" fontId="0" fillId="0" borderId="0" xfId="0" applyNumberFormat="1" applyAlignment="1">
      <alignment horizontal="righ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9">
    <dxf>
      <numFmt numFmtId="164" formatCode="_-* #,##0.00\ _€_-;\-* #,##0.00\ _€_-;_-* &quot;-&quot;??\ _€_-;_-@_-"/>
    </dxf>
    <dxf>
      <alignment wrapText="1"/>
    </dxf>
    <dxf>
      <alignment horizontal="right"/>
    </dxf>
    <dxf>
      <alignment wrapText="1"/>
    </dxf>
    <dxf>
      <alignment horizontal="right"/>
    </dxf>
    <dxf>
      <numFmt numFmtId="164" formatCode="_-* #,##0.00\ _€_-;\-* #,##0.00\ _€_-;_-* &quot;-&quot;??\ _€_-;_-@_-"/>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30</xdr:row>
      <xdr:rowOff>0</xdr:rowOff>
    </xdr:from>
    <xdr:to>
      <xdr:col>7</xdr:col>
      <xdr:colOff>190500</xdr:colOff>
      <xdr:row>31</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30</xdr:row>
      <xdr:rowOff>0</xdr:rowOff>
    </xdr:from>
    <xdr:to>
      <xdr:col>8</xdr:col>
      <xdr:colOff>19050</xdr:colOff>
      <xdr:row>31</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30</xdr:row>
      <xdr:rowOff>0</xdr:rowOff>
    </xdr:from>
    <xdr:to>
      <xdr:col>7</xdr:col>
      <xdr:colOff>190500</xdr:colOff>
      <xdr:row>31</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30</xdr:row>
      <xdr:rowOff>0</xdr:rowOff>
    </xdr:from>
    <xdr:to>
      <xdr:col>8</xdr:col>
      <xdr:colOff>19050</xdr:colOff>
      <xdr:row>31</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30</xdr:row>
      <xdr:rowOff>0</xdr:rowOff>
    </xdr:from>
    <xdr:to>
      <xdr:col>7</xdr:col>
      <xdr:colOff>190500</xdr:colOff>
      <xdr:row>31</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30</xdr:row>
      <xdr:rowOff>0</xdr:rowOff>
    </xdr:from>
    <xdr:to>
      <xdr:col>8</xdr:col>
      <xdr:colOff>19050</xdr:colOff>
      <xdr:row>31</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30</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30</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30</xdr:row>
      <xdr:rowOff>0</xdr:rowOff>
    </xdr:from>
    <xdr:to>
      <xdr:col>8</xdr:col>
      <xdr:colOff>190500</xdr:colOff>
      <xdr:row>31</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30</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30</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57</xdr:row>
      <xdr:rowOff>0</xdr:rowOff>
    </xdr:from>
    <xdr:to>
      <xdr:col>7</xdr:col>
      <xdr:colOff>190500</xdr:colOff>
      <xdr:row>58</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57</xdr:row>
      <xdr:rowOff>0</xdr:rowOff>
    </xdr:from>
    <xdr:to>
      <xdr:col>8</xdr:col>
      <xdr:colOff>19050</xdr:colOff>
      <xdr:row>58</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60</xdr:row>
      <xdr:rowOff>0</xdr:rowOff>
    </xdr:from>
    <xdr:to>
      <xdr:col>7</xdr:col>
      <xdr:colOff>190500</xdr:colOff>
      <xdr:row>61</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60</xdr:row>
      <xdr:rowOff>0</xdr:rowOff>
    </xdr:from>
    <xdr:to>
      <xdr:col>8</xdr:col>
      <xdr:colOff>19050</xdr:colOff>
      <xdr:row>61</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60</xdr:row>
      <xdr:rowOff>0</xdr:rowOff>
    </xdr:from>
    <xdr:to>
      <xdr:col>7</xdr:col>
      <xdr:colOff>190500</xdr:colOff>
      <xdr:row>61</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60</xdr:row>
      <xdr:rowOff>0</xdr:rowOff>
    </xdr:from>
    <xdr:to>
      <xdr:col>8</xdr:col>
      <xdr:colOff>19050</xdr:colOff>
      <xdr:row>61</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60</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60</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57</xdr:row>
      <xdr:rowOff>0</xdr:rowOff>
    </xdr:from>
    <xdr:to>
      <xdr:col>8</xdr:col>
      <xdr:colOff>190500</xdr:colOff>
      <xdr:row>58</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57</xdr:row>
      <xdr:rowOff>0</xdr:rowOff>
    </xdr:from>
    <xdr:to>
      <xdr:col>8</xdr:col>
      <xdr:colOff>704850</xdr:colOff>
      <xdr:row>58</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60</xdr:row>
      <xdr:rowOff>0</xdr:rowOff>
    </xdr:from>
    <xdr:to>
      <xdr:col>8</xdr:col>
      <xdr:colOff>190500</xdr:colOff>
      <xdr:row>61</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60</xdr:row>
      <xdr:rowOff>0</xdr:rowOff>
    </xdr:from>
    <xdr:to>
      <xdr:col>8</xdr:col>
      <xdr:colOff>704850</xdr:colOff>
      <xdr:row>61</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60</xdr:row>
      <xdr:rowOff>0</xdr:rowOff>
    </xdr:from>
    <xdr:to>
      <xdr:col>8</xdr:col>
      <xdr:colOff>190500</xdr:colOff>
      <xdr:row>61</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60</xdr:row>
      <xdr:rowOff>0</xdr:rowOff>
    </xdr:from>
    <xdr:to>
      <xdr:col>8</xdr:col>
      <xdr:colOff>704850</xdr:colOff>
      <xdr:row>61</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60</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60</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27</xdr:row>
      <xdr:rowOff>0</xdr:rowOff>
    </xdr:from>
    <xdr:to>
      <xdr:col>8</xdr:col>
      <xdr:colOff>190500</xdr:colOff>
      <xdr:row>28</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48.574336689817" createdVersion="6" refreshedVersion="6" minRefreshableVersion="3" recordCount="642" xr:uid="{30F4E68E-EDDF-4D65-8865-A5B191804F78}">
  <cacheSource type="worksheet">
    <worksheetSource ref="A2:H644" sheet="Total Expenses"/>
  </cacheSource>
  <cacheFields count="8">
    <cacheField name="Date" numFmtId="14">
      <sharedItems containsSemiMixedTypes="0" containsNonDate="0" containsDate="1" containsString="0" minDate="2021-08-02T00:00:00" maxDate="2021-09-01T00:00:00"/>
    </cacheField>
    <cacheField name="Details" numFmtId="0">
      <sharedItems/>
    </cacheField>
    <cacheField name="Type of expenses " numFmtId="0">
      <sharedItems count="12">
        <s v="Transport"/>
        <s v="Trust Building"/>
        <s v="Bank Fees"/>
        <s v="Telephone"/>
        <s v="Office Materials"/>
        <s v="Services"/>
        <s v="Internet"/>
        <s v="Rent &amp; Utilities"/>
        <s v="Transfer Fees"/>
        <s v="Personnel"/>
        <s v="Travel Subsistence"/>
        <s v="Advance" u="1"/>
      </sharedItems>
    </cacheField>
    <cacheField name="Department" numFmtId="0">
      <sharedItems count="4">
        <s v="Investigations"/>
        <s v="Legal"/>
        <s v="Management"/>
        <s v="Office"/>
      </sharedItems>
    </cacheField>
    <cacheField name="Spent  in national currency (UGX)" numFmtId="164">
      <sharedItems containsSemiMixedTypes="0" containsString="0" containsNumber="1" minValue="1000" maxValue="1935000"/>
    </cacheField>
    <cacheField name="Exchange Rate $" numFmtId="4">
      <sharedItems containsSemiMixedTypes="0" containsString="0" containsNumber="1" containsInteger="1" minValue="3518" maxValue="3518"/>
    </cacheField>
    <cacheField name="Spent in $" numFmtId="165">
      <sharedItems containsSemiMixedTypes="0" containsString="0" containsNumber="1" minValue="0.28425241614553726" maxValue="550.02842524161451"/>
    </cacheField>
    <cacheField name="Name" numFmtId="0">
      <sharedItems count="10">
        <s v="i45"/>
        <s v="i67"/>
        <s v="i81"/>
        <s v="Augustus"/>
        <s v="Lydia"/>
        <s v="Bank UGX"/>
        <s v="UGX OPP"/>
        <s v="Mary"/>
        <s v="Day Guard"/>
        <s v="Bank US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48.574339699073" createdVersion="6" refreshedVersion="6" minRefreshableVersion="3" recordCount="41" xr:uid="{D0D3456E-FED7-4CF3-8723-07680D9E596D}">
  <cacheSource type="worksheet">
    <worksheetSource ref="A3:H44" sheet="Airtime summary"/>
  </cacheSource>
  <cacheFields count="8">
    <cacheField name="Date" numFmtId="14">
      <sharedItems containsSemiMixedTypes="0" containsNonDate="0" containsDate="1" containsString="0" minDate="2021-08-01T00:00:00" maxDate="2021-09-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50000"/>
    </cacheField>
    <cacheField name="Received" numFmtId="164">
      <sharedItems containsString="0" containsBlank="1" containsNumber="1" containsInteger="1" minValue="220000" maxValue="240000"/>
    </cacheField>
    <cacheField name="Balance" numFmtId="164">
      <sharedItems containsSemiMixedTypes="0" containsString="0" containsNumber="1" containsInteger="1" minValue="0" maxValue="240000"/>
    </cacheField>
    <cacheField name="Name" numFmtId="0">
      <sharedItems containsBlank="1" count="8">
        <m/>
        <s v="i45"/>
        <s v="i67"/>
        <s v="i81"/>
        <s v="Lydia"/>
        <s v="Augustus"/>
        <s v="Mary"/>
        <s v="Day Guard"/>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48.574340393519" createdVersion="6" refreshedVersion="6" minRefreshableVersion="3" recordCount="201" xr:uid="{AB3DAEDC-B9CE-43CE-8316-86F537696081}">
  <cacheSource type="worksheet">
    <worksheetSource ref="A2:H203" sheet="UGX Cash Box  August"/>
  </cacheSource>
  <cacheFields count="8">
    <cacheField name="Date" numFmtId="14">
      <sharedItems containsSemiMixedTypes="0" containsNonDate="0" containsDate="1" containsString="0" minDate="2021-08-01T00:00:00" maxDate="2021-09-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 maxValue="376800"/>
    </cacheField>
    <cacheField name="Received" numFmtId="0">
      <sharedItems containsString="0" containsBlank="1" containsNumber="1" containsInteger="1" minValue="1000" maxValue="3958000"/>
    </cacheField>
    <cacheField name="Balance" numFmtId="164">
      <sharedItems containsSemiMixedTypes="0" containsString="0" containsNumber="1" containsInteger="1" minValue="20750" maxValue="3983750"/>
    </cacheField>
    <cacheField name="Name" numFmtId="0">
      <sharedItems containsBlank="1" count="8">
        <m/>
        <s v="i45"/>
        <s v="i67"/>
        <s v="Augustus"/>
        <s v="i81"/>
        <s v="Lydia"/>
        <s v="Airtime"/>
        <s v="Mar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2">
  <r>
    <d v="2021-08-02T00:00:00"/>
    <s v="Local Transport"/>
    <x v="0"/>
    <x v="0"/>
    <n v="17000"/>
    <n v="3518"/>
    <n v="4.8322910744741332"/>
    <x v="0"/>
  </r>
  <r>
    <d v="2021-08-02T00:00:00"/>
    <s v="Local Transport"/>
    <x v="0"/>
    <x v="0"/>
    <n v="24000"/>
    <n v="3518"/>
    <n v="6.8220579874928937"/>
    <x v="0"/>
  </r>
  <r>
    <d v="2021-08-02T00:00:00"/>
    <s v="Local Transport"/>
    <x v="0"/>
    <x v="0"/>
    <n v="19000"/>
    <n v="3518"/>
    <n v="5.4007959067652074"/>
    <x v="0"/>
  </r>
  <r>
    <d v="2021-08-02T00:00:00"/>
    <s v="Trust Building"/>
    <x v="1"/>
    <x v="0"/>
    <n v="5000"/>
    <n v="3518"/>
    <n v="1.4212620807276861"/>
    <x v="0"/>
  </r>
  <r>
    <d v="2021-08-02T00:00:00"/>
    <s v="Trust Building"/>
    <x v="1"/>
    <x v="0"/>
    <n v="1000"/>
    <n v="3518"/>
    <n v="0.28425241614553726"/>
    <x v="0"/>
  </r>
  <r>
    <d v="2021-08-02T00:00:00"/>
    <s v="Trust Building"/>
    <x v="1"/>
    <x v="0"/>
    <n v="4000"/>
    <n v="3518"/>
    <n v="1.137009664582149"/>
    <x v="0"/>
  </r>
  <r>
    <d v="2021-08-02T00:00:00"/>
    <s v="Local Transport"/>
    <x v="0"/>
    <x v="0"/>
    <n v="40000"/>
    <n v="3518"/>
    <n v="11.370096645821489"/>
    <x v="1"/>
  </r>
  <r>
    <d v="2021-08-02T00:00:00"/>
    <s v="Local Transport"/>
    <x v="0"/>
    <x v="0"/>
    <n v="40000"/>
    <n v="3518"/>
    <n v="11.370096645821489"/>
    <x v="1"/>
  </r>
  <r>
    <d v="2021-08-02T00:00:00"/>
    <s v="Trust Building"/>
    <x v="1"/>
    <x v="0"/>
    <n v="7000"/>
    <n v="3518"/>
    <n v="1.9897669130187607"/>
    <x v="1"/>
  </r>
  <r>
    <d v="2021-08-02T00:00:00"/>
    <s v="Local Transport"/>
    <x v="0"/>
    <x v="0"/>
    <n v="17000"/>
    <n v="3518"/>
    <n v="4.8322910744741332"/>
    <x v="2"/>
  </r>
  <r>
    <d v="2021-08-02T00:00:00"/>
    <s v="Local Transport"/>
    <x v="0"/>
    <x v="0"/>
    <n v="15000"/>
    <n v="3518"/>
    <n v="4.2637862421830581"/>
    <x v="2"/>
  </r>
  <r>
    <d v="2021-08-02T00:00:00"/>
    <s v="Local Transport"/>
    <x v="0"/>
    <x v="0"/>
    <n v="9000"/>
    <n v="3518"/>
    <n v="2.5582717453098351"/>
    <x v="2"/>
  </r>
  <r>
    <d v="2021-08-02T00:00:00"/>
    <s v="Local Transport"/>
    <x v="0"/>
    <x v="0"/>
    <n v="10000"/>
    <n v="3518"/>
    <n v="2.8425241614553722"/>
    <x v="2"/>
  </r>
  <r>
    <d v="2021-08-02T00:00:00"/>
    <s v="Trust Building"/>
    <x v="1"/>
    <x v="0"/>
    <n v="8000"/>
    <n v="3518"/>
    <n v="2.2740193291642981"/>
    <x v="2"/>
  </r>
  <r>
    <d v="2021-08-02T00:00:00"/>
    <s v="Trust Building"/>
    <x v="1"/>
    <x v="0"/>
    <n v="6000"/>
    <n v="3518"/>
    <n v="1.7055144968732234"/>
    <x v="2"/>
  </r>
  <r>
    <d v="2021-08-02T00:00:00"/>
    <s v="Trust Building"/>
    <x v="1"/>
    <x v="0"/>
    <n v="4000"/>
    <n v="3518"/>
    <n v="1.137009664582149"/>
    <x v="2"/>
  </r>
  <r>
    <d v="2021-08-02T00:00:00"/>
    <s v="Local Transport"/>
    <x v="0"/>
    <x v="1"/>
    <n v="9000"/>
    <n v="3518"/>
    <n v="2.5582717453098351"/>
    <x v="3"/>
  </r>
  <r>
    <d v="2021-08-02T00:00:00"/>
    <s v="Local Transport"/>
    <x v="0"/>
    <x v="1"/>
    <n v="8000"/>
    <n v="3518"/>
    <n v="2.2740193291642981"/>
    <x v="3"/>
  </r>
  <r>
    <d v="2021-08-03T00:00:00"/>
    <s v="Local Transport"/>
    <x v="0"/>
    <x v="1"/>
    <n v="9000"/>
    <n v="3518"/>
    <n v="2.5582717453098351"/>
    <x v="3"/>
  </r>
  <r>
    <d v="2021-08-03T00:00:00"/>
    <s v="Local Transport"/>
    <x v="0"/>
    <x v="1"/>
    <n v="7000"/>
    <n v="3518"/>
    <n v="1.9897669130187607"/>
    <x v="3"/>
  </r>
  <r>
    <d v="2021-08-03T00:00:00"/>
    <s v="Local Transport"/>
    <x v="0"/>
    <x v="1"/>
    <n v="12000"/>
    <n v="3518"/>
    <n v="3.4110289937464469"/>
    <x v="3"/>
  </r>
  <r>
    <d v="2021-08-03T00:00:00"/>
    <s v="Local Transport"/>
    <x v="0"/>
    <x v="0"/>
    <n v="14000"/>
    <n v="3518"/>
    <n v="3.9795338260375215"/>
    <x v="0"/>
  </r>
  <r>
    <d v="2021-08-03T00:00:00"/>
    <s v="Local Transport"/>
    <x v="0"/>
    <x v="0"/>
    <n v="24000"/>
    <n v="3518"/>
    <n v="6.8220579874928937"/>
    <x v="0"/>
  </r>
  <r>
    <d v="2021-08-03T00:00:00"/>
    <s v="Local Transport"/>
    <x v="0"/>
    <x v="0"/>
    <n v="17000"/>
    <n v="3518"/>
    <n v="4.8322910744741332"/>
    <x v="0"/>
  </r>
  <r>
    <d v="2021-08-03T00:00:00"/>
    <s v="Trust Building"/>
    <x v="1"/>
    <x v="0"/>
    <n v="6000"/>
    <n v="3518"/>
    <n v="1.7055144968732234"/>
    <x v="0"/>
  </r>
  <r>
    <d v="2021-08-03T00:00:00"/>
    <s v="Trust Building"/>
    <x v="1"/>
    <x v="0"/>
    <n v="2000"/>
    <n v="3518"/>
    <n v="0.56850483229107451"/>
    <x v="0"/>
  </r>
  <r>
    <d v="2021-08-03T00:00:00"/>
    <s v="Trust Building"/>
    <x v="1"/>
    <x v="0"/>
    <n v="2000"/>
    <n v="3518"/>
    <n v="0.56850483229107451"/>
    <x v="0"/>
  </r>
  <r>
    <d v="2021-08-03T00:00:00"/>
    <s v="Local Transport"/>
    <x v="0"/>
    <x v="0"/>
    <n v="20000"/>
    <n v="3518"/>
    <n v="5.6850483229107445"/>
    <x v="1"/>
  </r>
  <r>
    <d v="2021-08-03T00:00:00"/>
    <s v="Local Transport"/>
    <x v="0"/>
    <x v="0"/>
    <n v="10000"/>
    <n v="3518"/>
    <n v="2.8425241614553722"/>
    <x v="1"/>
  </r>
  <r>
    <d v="2021-08-03T00:00:00"/>
    <s v="Local Transport"/>
    <x v="0"/>
    <x v="0"/>
    <n v="20000"/>
    <n v="3518"/>
    <n v="5.6850483229107445"/>
    <x v="1"/>
  </r>
  <r>
    <d v="2021-08-03T00:00:00"/>
    <s v="Local Transport"/>
    <x v="0"/>
    <x v="0"/>
    <n v="12000"/>
    <n v="3518"/>
    <n v="3.4110289937464469"/>
    <x v="1"/>
  </r>
  <r>
    <d v="2021-08-03T00:00:00"/>
    <s v="Trust Building"/>
    <x v="1"/>
    <x v="0"/>
    <n v="2000"/>
    <n v="3518"/>
    <n v="0.56850483229107451"/>
    <x v="1"/>
  </r>
  <r>
    <d v="2021-08-03T00:00:00"/>
    <s v="Trust Building"/>
    <x v="1"/>
    <x v="0"/>
    <n v="3000"/>
    <n v="3518"/>
    <n v="0.85275724843661171"/>
    <x v="1"/>
  </r>
  <r>
    <d v="2021-08-03T00:00:00"/>
    <s v="Trust Building"/>
    <x v="1"/>
    <x v="0"/>
    <n v="4000"/>
    <n v="3518"/>
    <n v="1.137009664582149"/>
    <x v="1"/>
  </r>
  <r>
    <d v="2021-08-03T00:00:00"/>
    <s v="Local Transport"/>
    <x v="0"/>
    <x v="0"/>
    <n v="15000"/>
    <n v="3518"/>
    <n v="4.2637862421830581"/>
    <x v="2"/>
  </r>
  <r>
    <d v="2021-08-03T00:00:00"/>
    <s v="Local Transport"/>
    <x v="0"/>
    <x v="0"/>
    <n v="17000"/>
    <n v="3518"/>
    <n v="4.8322910744741332"/>
    <x v="2"/>
  </r>
  <r>
    <d v="2021-08-03T00:00:00"/>
    <s v="Local Transport"/>
    <x v="0"/>
    <x v="0"/>
    <n v="10000"/>
    <n v="3518"/>
    <n v="2.8425241614553722"/>
    <x v="2"/>
  </r>
  <r>
    <d v="2021-08-03T00:00:00"/>
    <s v="Local Transport"/>
    <x v="0"/>
    <x v="0"/>
    <n v="12000"/>
    <n v="3518"/>
    <n v="3.4110289937464469"/>
    <x v="2"/>
  </r>
  <r>
    <d v="2021-08-03T00:00:00"/>
    <s v="Local Transport"/>
    <x v="0"/>
    <x v="0"/>
    <n v="7000"/>
    <n v="3518"/>
    <n v="1.9897669130187607"/>
    <x v="2"/>
  </r>
  <r>
    <d v="2021-08-03T00:00:00"/>
    <s v="Local Transport"/>
    <x v="0"/>
    <x v="0"/>
    <n v="8000"/>
    <n v="3518"/>
    <n v="2.2740193291642981"/>
    <x v="2"/>
  </r>
  <r>
    <d v="2021-08-03T00:00:00"/>
    <s v="Trust Building"/>
    <x v="1"/>
    <x v="0"/>
    <n v="7000"/>
    <n v="3518"/>
    <n v="1.9897669130187607"/>
    <x v="2"/>
  </r>
  <r>
    <d v="2021-08-03T00:00:00"/>
    <s v="Trust Building"/>
    <x v="1"/>
    <x v="0"/>
    <n v="3000"/>
    <n v="3518"/>
    <n v="0.85275724843661171"/>
    <x v="2"/>
  </r>
  <r>
    <d v="2021-08-03T00:00:00"/>
    <s v="Local Transport"/>
    <x v="0"/>
    <x v="2"/>
    <n v="1000"/>
    <n v="3518"/>
    <n v="0.28425241614553726"/>
    <x v="4"/>
  </r>
  <r>
    <d v="2021-08-03T00:00:00"/>
    <s v="Local Transport"/>
    <x v="0"/>
    <x v="2"/>
    <n v="6000"/>
    <n v="3518"/>
    <n v="1.7055144968732234"/>
    <x v="4"/>
  </r>
  <r>
    <d v="2021-08-03T00:00:00"/>
    <s v="Local Transport"/>
    <x v="0"/>
    <x v="2"/>
    <n v="5000"/>
    <n v="3518"/>
    <n v="1.4212620807276861"/>
    <x v="4"/>
  </r>
  <r>
    <d v="2021-08-03T00:00:00"/>
    <s v="Local Transport"/>
    <x v="0"/>
    <x v="2"/>
    <n v="4000"/>
    <n v="3518"/>
    <n v="1.137009664582149"/>
    <x v="4"/>
  </r>
  <r>
    <d v="2021-08-03T00:00:00"/>
    <s v="Local Transport"/>
    <x v="0"/>
    <x v="2"/>
    <n v="3000"/>
    <n v="3518"/>
    <n v="0.85275724843661171"/>
    <x v="4"/>
  </r>
  <r>
    <d v="2021-08-03T00:00:00"/>
    <s v="Local Transport"/>
    <x v="0"/>
    <x v="2"/>
    <n v="1000"/>
    <n v="3518"/>
    <n v="0.28425241614553726"/>
    <x v="4"/>
  </r>
  <r>
    <d v="2021-08-03T00:00:00"/>
    <s v="Bank charges"/>
    <x v="2"/>
    <x v="3"/>
    <n v="2000"/>
    <n v="3518"/>
    <n v="0.56850483229107451"/>
    <x v="5"/>
  </r>
  <r>
    <d v="2021-08-03T00:00:00"/>
    <s v="Bank charges"/>
    <x v="2"/>
    <x v="3"/>
    <n v="10000"/>
    <n v="3518"/>
    <n v="2.8425241614553722"/>
    <x v="6"/>
  </r>
  <r>
    <d v="2021-08-03T00:00:00"/>
    <s v="Airtime for i45"/>
    <x v="3"/>
    <x v="0"/>
    <n v="40000"/>
    <n v="3518"/>
    <n v="11.370096645821489"/>
    <x v="0"/>
  </r>
  <r>
    <d v="2021-08-03T00:00:00"/>
    <s v="Airtime for i67"/>
    <x v="3"/>
    <x v="0"/>
    <n v="40000"/>
    <n v="3518"/>
    <n v="11.370096645821489"/>
    <x v="1"/>
  </r>
  <r>
    <d v="2021-08-03T00:00:00"/>
    <s v="Airtime for i81"/>
    <x v="3"/>
    <x v="0"/>
    <n v="40000"/>
    <n v="3518"/>
    <n v="11.370096645821489"/>
    <x v="2"/>
  </r>
  <r>
    <d v="2021-08-03T00:00:00"/>
    <s v="Airtime for Lydia"/>
    <x v="3"/>
    <x v="2"/>
    <n v="30000"/>
    <n v="3518"/>
    <n v="8.5275724843661163"/>
    <x v="4"/>
  </r>
  <r>
    <d v="2021-08-03T00:00:00"/>
    <s v="Airtime for Augustus"/>
    <x v="3"/>
    <x v="1"/>
    <n v="30000"/>
    <n v="3518"/>
    <n v="8.5275724843661163"/>
    <x v="3"/>
  </r>
  <r>
    <d v="2021-08-03T00:00:00"/>
    <s v="Airtime for Mary"/>
    <x v="3"/>
    <x v="1"/>
    <n v="30000"/>
    <n v="3518"/>
    <n v="8.5275724843661163"/>
    <x v="7"/>
  </r>
  <r>
    <d v="2021-08-03T00:00:00"/>
    <s v="Airtime for Day Guard"/>
    <x v="3"/>
    <x v="3"/>
    <n v="10000"/>
    <n v="3518"/>
    <n v="2.8425241614553722"/>
    <x v="8"/>
  </r>
  <r>
    <d v="2021-08-03T00:00:00"/>
    <s v="5ltr Wandazi sanitizer@69000"/>
    <x v="4"/>
    <x v="3"/>
    <n v="69000"/>
    <n v="3518"/>
    <n v="19.613416714042071"/>
    <x v="4"/>
  </r>
  <r>
    <d v="2021-08-03T00:00:00"/>
    <s v="3 packets of kitchen rolls @9500"/>
    <x v="4"/>
    <x v="3"/>
    <n v="28500"/>
    <n v="3518"/>
    <n v="8.1011938601478111"/>
    <x v="4"/>
  </r>
  <r>
    <d v="2021-08-03T00:00:00"/>
    <s v="2kgs of sugar @3400"/>
    <x v="4"/>
    <x v="3"/>
    <n v="6800"/>
    <n v="3518"/>
    <n v="1.9329164297896533"/>
    <x v="4"/>
  </r>
  <r>
    <d v="2021-08-03T00:00:00"/>
    <s v="2 packets Igara tea bags@7000"/>
    <x v="4"/>
    <x v="3"/>
    <n v="14000"/>
    <n v="3518"/>
    <n v="3.9795338260375215"/>
    <x v="4"/>
  </r>
  <r>
    <d v="2021-08-03T00:00:00"/>
    <s v="1 packet Igara tea @15000"/>
    <x v="4"/>
    <x v="3"/>
    <n v="15000"/>
    <n v="3518"/>
    <n v="4.2637862421830581"/>
    <x v="4"/>
  </r>
  <r>
    <d v="2021-08-03T00:00:00"/>
    <s v="2 packets mukwano tea@4300"/>
    <x v="4"/>
    <x v="3"/>
    <n v="8600"/>
    <n v="3518"/>
    <n v="2.4445707788516202"/>
    <x v="4"/>
  </r>
  <r>
    <d v="2021-08-03T00:00:00"/>
    <s v="1packet African tea@23000"/>
    <x v="4"/>
    <x v="3"/>
    <n v="23000"/>
    <n v="3518"/>
    <n v="6.5378055713473566"/>
    <x v="4"/>
  </r>
  <r>
    <d v="2021-08-03T00:00:00"/>
    <s v="1 tin of Nescafe@28000"/>
    <x v="4"/>
    <x v="3"/>
    <n v="28000"/>
    <n v="3518"/>
    <n v="7.959067652075043"/>
    <x v="4"/>
  </r>
  <r>
    <d v="2021-08-03T00:00:00"/>
    <s v="Star café packet @8500"/>
    <x v="4"/>
    <x v="3"/>
    <n v="8500"/>
    <n v="3518"/>
    <n v="2.4161455372370666"/>
    <x v="4"/>
  </r>
  <r>
    <d v="2021-08-03T00:00:00"/>
    <s v="1 packet Kisubu tea @10000"/>
    <x v="4"/>
    <x v="3"/>
    <n v="10000"/>
    <n v="3518"/>
    <n v="2.8425241614553722"/>
    <x v="4"/>
  </r>
  <r>
    <d v="2021-08-03T00:00:00"/>
    <s v="1 tin od lato milk @84000"/>
    <x v="4"/>
    <x v="3"/>
    <n v="84000"/>
    <n v="3518"/>
    <n v="23.877202956225126"/>
    <x v="4"/>
  </r>
  <r>
    <d v="2021-08-03T00:00:00"/>
    <s v="3 bottles of Rwenzori drinking water@13000"/>
    <x v="4"/>
    <x v="3"/>
    <n v="39000"/>
    <n v="3518"/>
    <n v="11.085844229675953"/>
    <x v="4"/>
  </r>
  <r>
    <d v="2021-08-03T00:00:00"/>
    <s v="20 pcs of black masks @600"/>
    <x v="4"/>
    <x v="3"/>
    <n v="12000"/>
    <n v="3518"/>
    <n v="3.4110289937464469"/>
    <x v="4"/>
  </r>
  <r>
    <d v="2021-08-03T00:00:00"/>
    <s v="15 pcs reuesable masks"/>
    <x v="4"/>
    <x v="3"/>
    <n v="73500"/>
    <n v="3518"/>
    <n v="20.892552586696986"/>
    <x v="4"/>
  </r>
  <r>
    <d v="2021-08-04T00:00:00"/>
    <s v="Local Transport"/>
    <x v="0"/>
    <x v="0"/>
    <n v="30000"/>
    <n v="3518"/>
    <n v="8.5275724843661163"/>
    <x v="1"/>
  </r>
  <r>
    <d v="2021-08-04T00:00:00"/>
    <s v="Local Transport"/>
    <x v="0"/>
    <x v="0"/>
    <n v="35000"/>
    <n v="3518"/>
    <n v="9.9488345650938026"/>
    <x v="1"/>
  </r>
  <r>
    <d v="2021-08-04T00:00:00"/>
    <s v="Local Transport"/>
    <x v="0"/>
    <x v="0"/>
    <n v="8000"/>
    <n v="3518"/>
    <n v="2.2740193291642981"/>
    <x v="1"/>
  </r>
  <r>
    <d v="2021-08-04T00:00:00"/>
    <s v="Trust Building"/>
    <x v="1"/>
    <x v="0"/>
    <n v="3000"/>
    <n v="3518"/>
    <n v="0.85275724843661171"/>
    <x v="1"/>
  </r>
  <r>
    <d v="2021-08-04T00:00:00"/>
    <s v="Trust Building"/>
    <x v="1"/>
    <x v="0"/>
    <n v="7000"/>
    <n v="3518"/>
    <n v="1.9897669130187607"/>
    <x v="1"/>
  </r>
  <r>
    <d v="2021-08-04T00:00:00"/>
    <s v="Local Transport"/>
    <x v="0"/>
    <x v="0"/>
    <n v="18000"/>
    <n v="3518"/>
    <n v="5.1165434906196703"/>
    <x v="0"/>
  </r>
  <r>
    <d v="2021-08-04T00:00:00"/>
    <s v="Local Transport"/>
    <x v="0"/>
    <x v="0"/>
    <n v="20000"/>
    <n v="3518"/>
    <n v="5.6850483229107445"/>
    <x v="0"/>
  </r>
  <r>
    <d v="2021-08-04T00:00:00"/>
    <s v="Local Transport"/>
    <x v="0"/>
    <x v="0"/>
    <n v="23000"/>
    <n v="3518"/>
    <n v="6.5378055713473566"/>
    <x v="0"/>
  </r>
  <r>
    <d v="2021-08-04T00:00:00"/>
    <s v="Trust Building"/>
    <x v="1"/>
    <x v="0"/>
    <n v="4000"/>
    <n v="3518"/>
    <n v="1.137009664582149"/>
    <x v="0"/>
  </r>
  <r>
    <d v="2021-08-04T00:00:00"/>
    <s v="Trust Building"/>
    <x v="1"/>
    <x v="0"/>
    <n v="3000"/>
    <n v="3518"/>
    <n v="0.85275724843661171"/>
    <x v="0"/>
  </r>
  <r>
    <d v="2021-08-04T00:00:00"/>
    <s v="Trust Building"/>
    <x v="1"/>
    <x v="0"/>
    <n v="3000"/>
    <n v="3518"/>
    <n v="0.85275724843661171"/>
    <x v="0"/>
  </r>
  <r>
    <d v="2021-08-04T00:00:00"/>
    <s v="Local Transport"/>
    <x v="0"/>
    <x v="0"/>
    <n v="15000"/>
    <n v="3518"/>
    <n v="4.2637862421830581"/>
    <x v="2"/>
  </r>
  <r>
    <d v="2021-08-04T00:00:00"/>
    <s v="Local Transport"/>
    <x v="0"/>
    <x v="0"/>
    <n v="20000"/>
    <n v="3518"/>
    <n v="5.6850483229107445"/>
    <x v="2"/>
  </r>
  <r>
    <d v="2021-08-04T00:00:00"/>
    <s v="Local Transport"/>
    <x v="0"/>
    <x v="0"/>
    <n v="10000"/>
    <n v="3518"/>
    <n v="2.8425241614553722"/>
    <x v="2"/>
  </r>
  <r>
    <d v="2021-08-04T00:00:00"/>
    <s v="Local Transport"/>
    <x v="0"/>
    <x v="0"/>
    <n v="17000"/>
    <n v="3518"/>
    <n v="4.8322910744741332"/>
    <x v="2"/>
  </r>
  <r>
    <d v="2021-08-04T00:00:00"/>
    <s v="Local Transport"/>
    <x v="0"/>
    <x v="0"/>
    <n v="8000"/>
    <n v="3518"/>
    <n v="2.2740193291642981"/>
    <x v="2"/>
  </r>
  <r>
    <d v="2021-08-04T00:00:00"/>
    <s v="Trust Building"/>
    <x v="1"/>
    <x v="0"/>
    <n v="7000"/>
    <n v="3518"/>
    <n v="1.9897669130187607"/>
    <x v="2"/>
  </r>
  <r>
    <d v="2021-08-04T00:00:00"/>
    <s v="Trust Building"/>
    <x v="1"/>
    <x v="0"/>
    <n v="3000"/>
    <n v="3518"/>
    <n v="0.85275724843661171"/>
    <x v="2"/>
  </r>
  <r>
    <d v="2021-08-04T00:00:00"/>
    <s v="Local Transport"/>
    <x v="0"/>
    <x v="1"/>
    <n v="40000"/>
    <n v="3518"/>
    <n v="11.370096645821489"/>
    <x v="3"/>
  </r>
  <r>
    <d v="2021-08-04T00:00:00"/>
    <s v="Local Transport"/>
    <x v="0"/>
    <x v="1"/>
    <n v="4000"/>
    <n v="3518"/>
    <n v="1.137009664582149"/>
    <x v="3"/>
  </r>
  <r>
    <d v="2021-08-04T00:00:00"/>
    <s v="Local Transport"/>
    <x v="0"/>
    <x v="1"/>
    <n v="44000"/>
    <n v="3518"/>
    <n v="12.507106310403639"/>
    <x v="3"/>
  </r>
  <r>
    <d v="2021-08-04T00:00:00"/>
    <s v="Local Transport"/>
    <x v="0"/>
    <x v="1"/>
    <n v="15000"/>
    <n v="3518"/>
    <n v="4.2637862421830581"/>
    <x v="3"/>
  </r>
  <r>
    <d v="2021-08-05T00:00:00"/>
    <s v="Local Transport"/>
    <x v="0"/>
    <x v="0"/>
    <n v="14000"/>
    <n v="3518"/>
    <n v="3.9795338260375215"/>
    <x v="0"/>
  </r>
  <r>
    <d v="2021-08-05T00:00:00"/>
    <s v="Local Transport"/>
    <x v="0"/>
    <x v="0"/>
    <n v="8000"/>
    <n v="3518"/>
    <n v="2.2740193291642981"/>
    <x v="0"/>
  </r>
  <r>
    <d v="2021-08-05T00:00:00"/>
    <s v="Local Transport"/>
    <x v="0"/>
    <x v="0"/>
    <n v="19000"/>
    <n v="3518"/>
    <n v="5.4007959067652074"/>
    <x v="0"/>
  </r>
  <r>
    <d v="2021-08-05T00:00:00"/>
    <s v="Local Transport"/>
    <x v="0"/>
    <x v="0"/>
    <n v="24000"/>
    <n v="3518"/>
    <n v="6.8220579874928937"/>
    <x v="0"/>
  </r>
  <r>
    <d v="2021-08-05T00:00:00"/>
    <s v="Trust Building"/>
    <x v="1"/>
    <x v="0"/>
    <n v="6000"/>
    <n v="3518"/>
    <n v="1.7055144968732234"/>
    <x v="0"/>
  </r>
  <r>
    <d v="2021-08-05T00:00:00"/>
    <s v="Trust Building"/>
    <x v="1"/>
    <x v="0"/>
    <n v="2000"/>
    <n v="3518"/>
    <n v="0.56850483229107451"/>
    <x v="0"/>
  </r>
  <r>
    <d v="2021-08-05T00:00:00"/>
    <s v="Trust Building"/>
    <x v="1"/>
    <x v="0"/>
    <n v="2000"/>
    <n v="3518"/>
    <n v="0.56850483229107451"/>
    <x v="0"/>
  </r>
  <r>
    <d v="2021-08-05T00:00:00"/>
    <s v="Local Transport"/>
    <x v="0"/>
    <x v="0"/>
    <n v="6000"/>
    <n v="3518"/>
    <n v="1.7055144968732234"/>
    <x v="2"/>
  </r>
  <r>
    <d v="2021-08-05T00:00:00"/>
    <s v="Local Transport"/>
    <x v="0"/>
    <x v="0"/>
    <n v="20000"/>
    <n v="3518"/>
    <n v="5.6850483229107445"/>
    <x v="2"/>
  </r>
  <r>
    <d v="2021-08-05T00:00:00"/>
    <s v="Local Transport"/>
    <x v="0"/>
    <x v="0"/>
    <n v="15000"/>
    <n v="3518"/>
    <n v="4.2637862421830581"/>
    <x v="2"/>
  </r>
  <r>
    <d v="2021-08-05T00:00:00"/>
    <s v="Local Transport"/>
    <x v="0"/>
    <x v="0"/>
    <n v="9000"/>
    <n v="3518"/>
    <n v="2.5582717453098351"/>
    <x v="2"/>
  </r>
  <r>
    <d v="2021-08-05T00:00:00"/>
    <s v="Local Transport"/>
    <x v="0"/>
    <x v="0"/>
    <n v="8000"/>
    <n v="3518"/>
    <n v="2.2740193291642981"/>
    <x v="2"/>
  </r>
  <r>
    <d v="2021-08-05T00:00:00"/>
    <s v="Trust Building"/>
    <x v="1"/>
    <x v="0"/>
    <n v="7000"/>
    <n v="3518"/>
    <n v="1.9897669130187607"/>
    <x v="2"/>
  </r>
  <r>
    <d v="2021-08-05T00:00:00"/>
    <s v="Trust Building"/>
    <x v="1"/>
    <x v="0"/>
    <n v="3000"/>
    <n v="3518"/>
    <n v="0.85275724843661171"/>
    <x v="2"/>
  </r>
  <r>
    <d v="2021-08-05T00:00:00"/>
    <s v="Local Transport"/>
    <x v="0"/>
    <x v="0"/>
    <n v="12000"/>
    <n v="3518"/>
    <n v="3.4110289937464469"/>
    <x v="1"/>
  </r>
  <r>
    <d v="2021-08-05T00:00:00"/>
    <s v="Local Transport"/>
    <x v="0"/>
    <x v="0"/>
    <n v="35000"/>
    <n v="3518"/>
    <n v="9.9488345650938026"/>
    <x v="1"/>
  </r>
  <r>
    <d v="2021-08-05T00:00:00"/>
    <s v="Local Transport"/>
    <x v="0"/>
    <x v="0"/>
    <n v="25000"/>
    <n v="3518"/>
    <n v="7.1063104036384308"/>
    <x v="1"/>
  </r>
  <r>
    <d v="2021-08-05T00:00:00"/>
    <s v="Trust Building"/>
    <x v="1"/>
    <x v="0"/>
    <n v="120000"/>
    <n v="3518"/>
    <n v="34.110289937464465"/>
    <x v="1"/>
  </r>
  <r>
    <d v="2021-08-05T00:00:00"/>
    <s v="Trust Building"/>
    <x v="1"/>
    <x v="0"/>
    <n v="60000"/>
    <n v="3518"/>
    <n v="17.055144968732233"/>
    <x v="1"/>
  </r>
  <r>
    <d v="2021-08-05T00:00:00"/>
    <s v="Trust Building"/>
    <x v="1"/>
    <x v="0"/>
    <n v="4000"/>
    <n v="3518"/>
    <n v="1.137009664582149"/>
    <x v="1"/>
  </r>
  <r>
    <d v="2021-08-05T00:00:00"/>
    <s v="Trust Building"/>
    <x v="1"/>
    <x v="0"/>
    <n v="4000"/>
    <n v="3518"/>
    <n v="1.137009664582149"/>
    <x v="1"/>
  </r>
  <r>
    <d v="2021-08-05T00:00:00"/>
    <s v="Trust Building"/>
    <x v="1"/>
    <x v="0"/>
    <n v="2000"/>
    <n v="3518"/>
    <n v="0.56850483229107451"/>
    <x v="1"/>
  </r>
  <r>
    <d v="2021-08-05T00:00:00"/>
    <s v="Slashing compound(Maintenance)"/>
    <x v="5"/>
    <x v="3"/>
    <n v="50000"/>
    <n v="3518"/>
    <n v="14.212620807276862"/>
    <x v="4"/>
  </r>
  <r>
    <d v="2021-08-06T00:00:00"/>
    <s v="Local Transport"/>
    <x v="0"/>
    <x v="0"/>
    <n v="13000"/>
    <n v="3518"/>
    <n v="3.6952814098919839"/>
    <x v="0"/>
  </r>
  <r>
    <d v="2021-08-06T00:00:00"/>
    <s v="Local Transport"/>
    <x v="0"/>
    <x v="0"/>
    <n v="17000"/>
    <n v="3518"/>
    <n v="4.8322910744741332"/>
    <x v="0"/>
  </r>
  <r>
    <d v="2021-08-06T00:00:00"/>
    <s v="Local Transport"/>
    <x v="0"/>
    <x v="0"/>
    <n v="18000"/>
    <n v="3518"/>
    <n v="5.1165434906196703"/>
    <x v="0"/>
  </r>
  <r>
    <d v="2021-08-06T00:00:00"/>
    <s v="Local Transport"/>
    <x v="0"/>
    <x v="0"/>
    <n v="13000"/>
    <n v="3518"/>
    <n v="3.6952814098919839"/>
    <x v="0"/>
  </r>
  <r>
    <d v="2021-08-06T00:00:00"/>
    <s v="Trust Building"/>
    <x v="1"/>
    <x v="0"/>
    <n v="4000"/>
    <n v="3518"/>
    <n v="1.137009664582149"/>
    <x v="0"/>
  </r>
  <r>
    <d v="2021-08-06T00:00:00"/>
    <s v="Trust Building"/>
    <x v="1"/>
    <x v="0"/>
    <n v="5000"/>
    <n v="3518"/>
    <n v="1.4212620807276861"/>
    <x v="0"/>
  </r>
  <r>
    <d v="2021-08-06T00:00:00"/>
    <s v="Trust Building"/>
    <x v="1"/>
    <x v="0"/>
    <n v="1000"/>
    <n v="3518"/>
    <n v="0.28425241614553726"/>
    <x v="0"/>
  </r>
  <r>
    <d v="2021-08-06T00:00:00"/>
    <s v="Local Transport"/>
    <x v="0"/>
    <x v="0"/>
    <n v="12000"/>
    <n v="3518"/>
    <n v="3.4110289937464469"/>
    <x v="2"/>
  </r>
  <r>
    <d v="2021-08-06T00:00:00"/>
    <s v="Local Transport"/>
    <x v="0"/>
    <x v="0"/>
    <n v="10000"/>
    <n v="3518"/>
    <n v="2.8425241614553722"/>
    <x v="2"/>
  </r>
  <r>
    <d v="2021-08-06T00:00:00"/>
    <s v="Local Transport"/>
    <x v="0"/>
    <x v="0"/>
    <n v="13000"/>
    <n v="3518"/>
    <n v="3.6952814098919839"/>
    <x v="2"/>
  </r>
  <r>
    <d v="2021-08-06T00:00:00"/>
    <s v="Local Transport"/>
    <x v="0"/>
    <x v="0"/>
    <n v="8000"/>
    <n v="3518"/>
    <n v="2.2740193291642981"/>
    <x v="2"/>
  </r>
  <r>
    <d v="2021-08-06T00:00:00"/>
    <s v="Local Transport"/>
    <x v="0"/>
    <x v="0"/>
    <n v="8000"/>
    <n v="3518"/>
    <n v="2.2740193291642981"/>
    <x v="2"/>
  </r>
  <r>
    <d v="2021-08-06T00:00:00"/>
    <s v="Trust Building"/>
    <x v="1"/>
    <x v="0"/>
    <n v="7000"/>
    <n v="3518"/>
    <n v="1.9897669130187607"/>
    <x v="2"/>
  </r>
  <r>
    <d v="2021-08-06T00:00:00"/>
    <s v="Trust Building"/>
    <x v="1"/>
    <x v="0"/>
    <n v="3000"/>
    <n v="3518"/>
    <n v="0.85275724843661171"/>
    <x v="2"/>
  </r>
  <r>
    <d v="2021-08-06T00:00:00"/>
    <s v="Local Transport"/>
    <x v="0"/>
    <x v="0"/>
    <n v="25000"/>
    <n v="3518"/>
    <n v="7.1063104036384308"/>
    <x v="1"/>
  </r>
  <r>
    <d v="2021-08-06T00:00:00"/>
    <s v="Local Transport"/>
    <x v="0"/>
    <x v="0"/>
    <n v="30000"/>
    <n v="3518"/>
    <n v="8.5275724843661163"/>
    <x v="1"/>
  </r>
  <r>
    <d v="2021-08-06T00:00:00"/>
    <s v="Local Transport"/>
    <x v="0"/>
    <x v="0"/>
    <n v="15000"/>
    <n v="3518"/>
    <n v="4.2637862421830581"/>
    <x v="1"/>
  </r>
  <r>
    <d v="2021-08-06T00:00:00"/>
    <s v="Trust Building"/>
    <x v="1"/>
    <x v="0"/>
    <n v="4000"/>
    <n v="3518"/>
    <n v="1.137009664582149"/>
    <x v="1"/>
  </r>
  <r>
    <d v="2021-08-06T00:00:00"/>
    <s v="Trust Building"/>
    <x v="1"/>
    <x v="0"/>
    <n v="4000"/>
    <n v="3518"/>
    <n v="1.137009664582149"/>
    <x v="1"/>
  </r>
  <r>
    <d v="2021-08-06T00:00:00"/>
    <s v="Trust Building"/>
    <x v="1"/>
    <x v="0"/>
    <n v="2000"/>
    <n v="3518"/>
    <n v="0.56850483229107451"/>
    <x v="1"/>
  </r>
  <r>
    <d v="2021-08-07T00:00:00"/>
    <s v="July gabagge collection(Globe Clean Services)"/>
    <x v="5"/>
    <x v="3"/>
    <n v="50000"/>
    <n v="3518"/>
    <n v="14.212620807276862"/>
    <x v="4"/>
  </r>
  <r>
    <d v="2021-08-07T00:00:00"/>
    <s v="Local Transport"/>
    <x v="0"/>
    <x v="0"/>
    <n v="21000"/>
    <n v="3518"/>
    <n v="5.9693007390562816"/>
    <x v="0"/>
  </r>
  <r>
    <d v="2021-08-07T00:00:00"/>
    <s v="Local Transport"/>
    <x v="0"/>
    <x v="0"/>
    <n v="19000"/>
    <n v="3518"/>
    <n v="5.4007959067652074"/>
    <x v="0"/>
  </r>
  <r>
    <d v="2021-08-07T00:00:00"/>
    <s v="Local Transport"/>
    <x v="0"/>
    <x v="0"/>
    <n v="22000"/>
    <n v="3518"/>
    <n v="6.2535531552018195"/>
    <x v="0"/>
  </r>
  <r>
    <d v="2021-08-07T00:00:00"/>
    <s v="Local Transport"/>
    <x v="0"/>
    <x v="0"/>
    <n v="18000"/>
    <n v="3518"/>
    <n v="5.1165434906196703"/>
    <x v="0"/>
  </r>
  <r>
    <d v="2021-08-07T00:00:00"/>
    <s v="Local Transport"/>
    <x v="0"/>
    <x v="0"/>
    <n v="16000"/>
    <n v="3518"/>
    <n v="4.5480386583285961"/>
    <x v="0"/>
  </r>
  <r>
    <d v="2021-08-07T00:00:00"/>
    <s v="Local Transport"/>
    <x v="0"/>
    <x v="0"/>
    <n v="40000"/>
    <n v="3518"/>
    <n v="11.370096645821489"/>
    <x v="2"/>
  </r>
  <r>
    <d v="2021-08-07T00:00:00"/>
    <s v="Local Transport"/>
    <x v="0"/>
    <x v="0"/>
    <n v="30000"/>
    <n v="3518"/>
    <n v="8.5275724843661163"/>
    <x v="2"/>
  </r>
  <r>
    <d v="2021-08-07T00:00:00"/>
    <s v="Local Transport"/>
    <x v="0"/>
    <x v="0"/>
    <n v="19000"/>
    <n v="3518"/>
    <n v="5.4007959067652074"/>
    <x v="2"/>
  </r>
  <r>
    <d v="2021-08-07T00:00:00"/>
    <s v="Local Transport"/>
    <x v="0"/>
    <x v="0"/>
    <n v="20000"/>
    <n v="3518"/>
    <n v="5.6850483229107445"/>
    <x v="2"/>
  </r>
  <r>
    <d v="2021-08-07T00:00:00"/>
    <s v="Local Transport"/>
    <x v="0"/>
    <x v="0"/>
    <n v="8000"/>
    <n v="3518"/>
    <n v="2.2740193291642981"/>
    <x v="2"/>
  </r>
  <r>
    <d v="2021-08-07T00:00:00"/>
    <s v="August internet subscription"/>
    <x v="6"/>
    <x v="3"/>
    <n v="279900"/>
    <n v="3518"/>
    <n v="79.562251279135879"/>
    <x v="4"/>
  </r>
  <r>
    <d v="2021-08-07T00:00:00"/>
    <s v="Top up August internet subscription"/>
    <x v="6"/>
    <x v="3"/>
    <n v="39100"/>
    <n v="3518"/>
    <n v="11.114269471290505"/>
    <x v="4"/>
  </r>
  <r>
    <d v="2021-08-07T00:00:00"/>
    <s v="Prepaid electrcity"/>
    <x v="7"/>
    <x v="3"/>
    <n v="196100"/>
    <n v="3518"/>
    <n v="55.741898806139851"/>
    <x v="4"/>
  </r>
  <r>
    <d v="2021-08-07T00:00:00"/>
    <s v="Transfer charges on prepaid electricity"/>
    <x v="8"/>
    <x v="3"/>
    <n v="3900"/>
    <n v="3518"/>
    <n v="1.1085844229675952"/>
    <x v="4"/>
  </r>
  <r>
    <d v="2021-08-09T00:00:00"/>
    <s v="2kgs of sugar @3400"/>
    <x v="4"/>
    <x v="3"/>
    <n v="6800"/>
    <n v="3518"/>
    <n v="1.9329164297896533"/>
    <x v="4"/>
  </r>
  <r>
    <d v="2021-08-09T00:00:00"/>
    <s v="Local Transport"/>
    <x v="0"/>
    <x v="0"/>
    <n v="45000"/>
    <n v="3518"/>
    <n v="12.791358726549175"/>
    <x v="1"/>
  </r>
  <r>
    <d v="2021-08-09T00:00:00"/>
    <s v="Local Transport"/>
    <x v="0"/>
    <x v="0"/>
    <n v="42000"/>
    <n v="3518"/>
    <n v="11.938601478112563"/>
    <x v="1"/>
  </r>
  <r>
    <d v="2021-08-09T00:00:00"/>
    <s v="Trust Building"/>
    <x v="1"/>
    <x v="0"/>
    <n v="20000"/>
    <n v="3518"/>
    <n v="5.6850483229107445"/>
    <x v="1"/>
  </r>
  <r>
    <d v="2021-08-09T00:00:00"/>
    <s v="Trust Building"/>
    <x v="1"/>
    <x v="0"/>
    <n v="60000"/>
    <n v="3518"/>
    <n v="17.055144968732233"/>
    <x v="1"/>
  </r>
  <r>
    <d v="2021-08-09T00:00:00"/>
    <s v="Trust Building"/>
    <x v="1"/>
    <x v="0"/>
    <n v="8000"/>
    <n v="3518"/>
    <n v="2.2740193291642981"/>
    <x v="1"/>
  </r>
  <r>
    <d v="2021-08-09T00:00:00"/>
    <s v="Trust Building"/>
    <x v="1"/>
    <x v="0"/>
    <n v="10000"/>
    <n v="3518"/>
    <n v="2.8425241614553722"/>
    <x v="1"/>
  </r>
  <r>
    <d v="2021-08-09T00:00:00"/>
    <s v="Trust Building"/>
    <x v="1"/>
    <x v="0"/>
    <n v="6000"/>
    <n v="3518"/>
    <n v="1.7055144968732234"/>
    <x v="1"/>
  </r>
  <r>
    <d v="2021-08-09T00:00:00"/>
    <s v="Local Transport"/>
    <x v="0"/>
    <x v="0"/>
    <n v="40000"/>
    <n v="3518"/>
    <n v="11.370096645821489"/>
    <x v="2"/>
  </r>
  <r>
    <d v="2021-08-09T00:00:00"/>
    <s v="Local Transport"/>
    <x v="0"/>
    <x v="0"/>
    <n v="30000"/>
    <n v="3518"/>
    <n v="8.5275724843661163"/>
    <x v="2"/>
  </r>
  <r>
    <d v="2021-08-09T00:00:00"/>
    <s v="Local Transport"/>
    <x v="0"/>
    <x v="0"/>
    <n v="46000"/>
    <n v="3518"/>
    <n v="13.075611142694713"/>
    <x v="2"/>
  </r>
  <r>
    <d v="2021-08-09T00:00:00"/>
    <s v="Local Transport"/>
    <x v="0"/>
    <x v="0"/>
    <n v="20000"/>
    <n v="3518"/>
    <n v="5.6850483229107445"/>
    <x v="2"/>
  </r>
  <r>
    <d v="2021-08-09T00:00:00"/>
    <s v="Local Transport"/>
    <x v="0"/>
    <x v="0"/>
    <n v="8000"/>
    <n v="3518"/>
    <n v="2.2740193291642981"/>
    <x v="2"/>
  </r>
  <r>
    <d v="2021-08-09T00:00:00"/>
    <s v="Local Transport"/>
    <x v="0"/>
    <x v="0"/>
    <n v="26000"/>
    <n v="3518"/>
    <n v="7.3905628197839679"/>
    <x v="0"/>
  </r>
  <r>
    <d v="2021-08-09T00:00:00"/>
    <s v="Local Transport"/>
    <x v="0"/>
    <x v="0"/>
    <n v="28000"/>
    <n v="3518"/>
    <n v="7.959067652075043"/>
    <x v="0"/>
  </r>
  <r>
    <d v="2021-08-09T00:00:00"/>
    <s v="Local Transport"/>
    <x v="0"/>
    <x v="0"/>
    <n v="24000"/>
    <n v="3518"/>
    <n v="6.8220579874928937"/>
    <x v="0"/>
  </r>
  <r>
    <d v="2021-08-09T00:00:00"/>
    <s v="Local Transport"/>
    <x v="0"/>
    <x v="0"/>
    <n v="20000"/>
    <n v="3518"/>
    <n v="5.6850483229107445"/>
    <x v="0"/>
  </r>
  <r>
    <d v="2021-08-09T00:00:00"/>
    <s v="Local Transport"/>
    <x v="0"/>
    <x v="0"/>
    <n v="25000"/>
    <n v="3518"/>
    <n v="7.1063104036384308"/>
    <x v="0"/>
  </r>
  <r>
    <d v="2021-08-09T00:00:00"/>
    <s v="Local Transport"/>
    <x v="0"/>
    <x v="1"/>
    <n v="5000"/>
    <n v="3518"/>
    <n v="1.4212620807276861"/>
    <x v="3"/>
  </r>
  <r>
    <d v="2021-08-09T00:00:00"/>
    <s v="Local Transport"/>
    <x v="0"/>
    <x v="1"/>
    <n v="7000"/>
    <n v="3518"/>
    <n v="1.9897669130187607"/>
    <x v="3"/>
  </r>
  <r>
    <d v="2021-08-09T00:00:00"/>
    <s v="Local Transport"/>
    <x v="0"/>
    <x v="1"/>
    <n v="5000"/>
    <n v="3518"/>
    <n v="1.4212620807276861"/>
    <x v="7"/>
  </r>
  <r>
    <d v="2021-08-09T00:00:00"/>
    <s v="Local Transport"/>
    <x v="0"/>
    <x v="1"/>
    <n v="7000"/>
    <n v="3518"/>
    <n v="1.9897669130187607"/>
    <x v="7"/>
  </r>
  <r>
    <d v="2021-08-10T00:00:00"/>
    <s v="Local Transport"/>
    <x v="0"/>
    <x v="0"/>
    <n v="15000"/>
    <n v="3518"/>
    <n v="4.2637862421830581"/>
    <x v="2"/>
  </r>
  <r>
    <d v="2021-08-10T00:00:00"/>
    <s v="Local Transport"/>
    <x v="0"/>
    <x v="0"/>
    <n v="18000"/>
    <n v="3518"/>
    <n v="5.1165434906196703"/>
    <x v="2"/>
  </r>
  <r>
    <d v="2021-08-10T00:00:00"/>
    <s v="Local Transport"/>
    <x v="0"/>
    <x v="0"/>
    <n v="19000"/>
    <n v="3518"/>
    <n v="5.4007959067652074"/>
    <x v="2"/>
  </r>
  <r>
    <d v="2021-08-10T00:00:00"/>
    <s v="Local Transport"/>
    <x v="0"/>
    <x v="0"/>
    <n v="10000"/>
    <n v="3518"/>
    <n v="2.8425241614553722"/>
    <x v="2"/>
  </r>
  <r>
    <d v="2021-08-10T00:00:00"/>
    <s v="Local Transport"/>
    <x v="0"/>
    <x v="0"/>
    <n v="8000"/>
    <n v="3518"/>
    <n v="2.2740193291642981"/>
    <x v="2"/>
  </r>
  <r>
    <d v="2021-08-10T00:00:00"/>
    <s v="Trust Building"/>
    <x v="1"/>
    <x v="0"/>
    <n v="7000"/>
    <n v="3518"/>
    <n v="1.9897669130187607"/>
    <x v="2"/>
  </r>
  <r>
    <d v="2021-08-10T00:00:00"/>
    <s v="Trust Building"/>
    <x v="1"/>
    <x v="0"/>
    <n v="3000"/>
    <n v="3518"/>
    <n v="0.85275724843661171"/>
    <x v="2"/>
  </r>
  <r>
    <d v="2021-08-10T00:00:00"/>
    <s v="Local Transport"/>
    <x v="0"/>
    <x v="0"/>
    <n v="15000"/>
    <n v="3518"/>
    <n v="4.2637862421830581"/>
    <x v="0"/>
  </r>
  <r>
    <d v="2021-08-10T00:00:00"/>
    <s v="Local Transport"/>
    <x v="0"/>
    <x v="0"/>
    <n v="28000"/>
    <n v="3518"/>
    <n v="7.959067652075043"/>
    <x v="0"/>
  </r>
  <r>
    <d v="2021-08-10T00:00:00"/>
    <s v="Local Transport"/>
    <x v="0"/>
    <x v="0"/>
    <n v="15000"/>
    <n v="3518"/>
    <n v="4.2637862421830581"/>
    <x v="0"/>
  </r>
  <r>
    <d v="2021-08-10T00:00:00"/>
    <s v="Local Transport"/>
    <x v="0"/>
    <x v="0"/>
    <n v="11000"/>
    <n v="3518"/>
    <n v="3.1267765776009098"/>
    <x v="0"/>
  </r>
  <r>
    <d v="2021-08-10T00:00:00"/>
    <s v="Trust Building"/>
    <x v="1"/>
    <x v="0"/>
    <n v="4000"/>
    <n v="3518"/>
    <n v="1.137009664582149"/>
    <x v="0"/>
  </r>
  <r>
    <d v="2021-08-10T00:00:00"/>
    <s v="Trust Building"/>
    <x v="1"/>
    <x v="0"/>
    <n v="2000"/>
    <n v="3518"/>
    <n v="0.56850483229107451"/>
    <x v="0"/>
  </r>
  <r>
    <d v="2021-08-10T00:00:00"/>
    <s v="Trust Building"/>
    <x v="1"/>
    <x v="0"/>
    <n v="4000"/>
    <n v="3518"/>
    <n v="1.137009664582149"/>
    <x v="0"/>
  </r>
  <r>
    <d v="2021-08-10T00:00:00"/>
    <s v="Local Transport"/>
    <x v="0"/>
    <x v="0"/>
    <n v="20000"/>
    <n v="3518"/>
    <n v="5.6850483229107445"/>
    <x v="1"/>
  </r>
  <r>
    <d v="2021-08-10T00:00:00"/>
    <s v="Local Transport"/>
    <x v="0"/>
    <x v="0"/>
    <n v="30000"/>
    <n v="3518"/>
    <n v="8.5275724843661163"/>
    <x v="1"/>
  </r>
  <r>
    <d v="2021-08-10T00:00:00"/>
    <s v="Local Transport"/>
    <x v="0"/>
    <x v="0"/>
    <n v="25000"/>
    <n v="3518"/>
    <n v="7.1063104036384308"/>
    <x v="1"/>
  </r>
  <r>
    <d v="2021-08-10T00:00:00"/>
    <s v="Trust Building"/>
    <x v="1"/>
    <x v="0"/>
    <n v="7000"/>
    <n v="3518"/>
    <n v="1.9897669130187607"/>
    <x v="1"/>
  </r>
  <r>
    <d v="2021-08-10T00:00:00"/>
    <s v="Trust Building"/>
    <x v="1"/>
    <x v="0"/>
    <n v="2000"/>
    <n v="3518"/>
    <n v="0.56850483229107451"/>
    <x v="1"/>
  </r>
  <r>
    <d v="2021-08-10T00:00:00"/>
    <s v="Local Transport"/>
    <x v="0"/>
    <x v="1"/>
    <n v="5000"/>
    <n v="3518"/>
    <n v="1.4212620807276861"/>
    <x v="7"/>
  </r>
  <r>
    <d v="2021-08-10T00:00:00"/>
    <s v="Local Transport"/>
    <x v="0"/>
    <x v="1"/>
    <n v="7000"/>
    <n v="3518"/>
    <n v="1.9897669130187607"/>
    <x v="7"/>
  </r>
  <r>
    <d v="2021-08-10T00:00:00"/>
    <s v="Local Transport"/>
    <x v="0"/>
    <x v="1"/>
    <n v="5000"/>
    <n v="3518"/>
    <n v="1.4212620807276861"/>
    <x v="3"/>
  </r>
  <r>
    <d v="2021-08-10T00:00:00"/>
    <s v="Local Transport"/>
    <x v="0"/>
    <x v="1"/>
    <n v="10000"/>
    <n v="3518"/>
    <n v="2.8425241614553722"/>
    <x v="3"/>
  </r>
  <r>
    <d v="2021-08-10T00:00:00"/>
    <s v="Local Transport"/>
    <x v="0"/>
    <x v="1"/>
    <n v="18000"/>
    <n v="3518"/>
    <n v="5.1165434906196703"/>
    <x v="3"/>
  </r>
  <r>
    <d v="2021-08-10T00:00:00"/>
    <s v="Bank charges"/>
    <x v="2"/>
    <x v="3"/>
    <n v="52770"/>
    <n v="3518"/>
    <n v="15"/>
    <x v="9"/>
  </r>
  <r>
    <d v="2021-08-10T00:00:00"/>
    <s v="Bank charges"/>
    <x v="2"/>
    <x v="3"/>
    <n v="32189.7"/>
    <n v="3518"/>
    <n v="9.15"/>
    <x v="9"/>
  </r>
  <r>
    <d v="2021-08-11T00:00:00"/>
    <s v="Airtime for i67"/>
    <x v="3"/>
    <x v="0"/>
    <n v="40000"/>
    <n v="3518"/>
    <n v="11.370096645821489"/>
    <x v="1"/>
  </r>
  <r>
    <d v="2021-08-11T00:00:00"/>
    <s v="Airtime for i45"/>
    <x v="3"/>
    <x v="0"/>
    <n v="40000"/>
    <n v="3518"/>
    <n v="11.370096645821489"/>
    <x v="0"/>
  </r>
  <r>
    <d v="2021-08-11T00:00:00"/>
    <s v="Airtime for i81"/>
    <x v="3"/>
    <x v="0"/>
    <n v="40000"/>
    <n v="3518"/>
    <n v="11.370096645821489"/>
    <x v="2"/>
  </r>
  <r>
    <d v="2021-08-11T00:00:00"/>
    <s v="Airtime for Lydia"/>
    <x v="3"/>
    <x v="2"/>
    <n v="30000"/>
    <n v="3518"/>
    <n v="8.5275724843661163"/>
    <x v="4"/>
  </r>
  <r>
    <d v="2021-08-11T00:00:00"/>
    <s v="Airtime for Augustus"/>
    <x v="3"/>
    <x v="1"/>
    <n v="30000"/>
    <n v="3518"/>
    <n v="8.5275724843661163"/>
    <x v="3"/>
  </r>
  <r>
    <d v="2021-08-11T00:00:00"/>
    <s v="Airtime for Mary"/>
    <x v="3"/>
    <x v="1"/>
    <n v="30000"/>
    <n v="3518"/>
    <n v="8.5275724843661163"/>
    <x v="7"/>
  </r>
  <r>
    <d v="2021-08-11T00:00:00"/>
    <s v="Airtime for Day Guard"/>
    <x v="3"/>
    <x v="3"/>
    <n v="10000"/>
    <n v="3518"/>
    <n v="2.8425241614553722"/>
    <x v="8"/>
  </r>
  <r>
    <d v="2021-08-11T00:00:00"/>
    <s v="Local Transport"/>
    <x v="0"/>
    <x v="2"/>
    <n v="6000"/>
    <n v="3518"/>
    <n v="1.7055144968732234"/>
    <x v="4"/>
  </r>
  <r>
    <d v="2021-08-11T00:00:00"/>
    <s v="Local Transport"/>
    <x v="0"/>
    <x v="2"/>
    <n v="12000"/>
    <n v="3518"/>
    <n v="3.4110289937464469"/>
    <x v="4"/>
  </r>
  <r>
    <d v="2021-08-11T00:00:00"/>
    <s v="Local Transport"/>
    <x v="0"/>
    <x v="2"/>
    <n v="10000"/>
    <n v="3518"/>
    <n v="2.8425241614553722"/>
    <x v="4"/>
  </r>
  <r>
    <d v="2021-08-12T00:00:00"/>
    <s v="Local Transport"/>
    <x v="0"/>
    <x v="1"/>
    <n v="5000"/>
    <n v="3518"/>
    <n v="1.4212620807276861"/>
    <x v="7"/>
  </r>
  <r>
    <d v="2021-08-12T00:00:00"/>
    <s v="Local Transport"/>
    <x v="0"/>
    <x v="1"/>
    <n v="7000"/>
    <n v="3518"/>
    <n v="1.9897669130187607"/>
    <x v="7"/>
  </r>
  <r>
    <d v="2021-08-12T00:00:00"/>
    <s v="Local Transport"/>
    <x v="0"/>
    <x v="1"/>
    <n v="5000"/>
    <n v="3518"/>
    <n v="1.4212620807276861"/>
    <x v="3"/>
  </r>
  <r>
    <d v="2021-08-12T00:00:00"/>
    <s v="Local Transport"/>
    <x v="0"/>
    <x v="1"/>
    <n v="7000"/>
    <n v="3518"/>
    <n v="1.9897669130187607"/>
    <x v="3"/>
  </r>
  <r>
    <d v="2021-08-12T00:00:00"/>
    <s v="Local Transport"/>
    <x v="0"/>
    <x v="0"/>
    <n v="12000"/>
    <n v="3518"/>
    <n v="3.4110289937464469"/>
    <x v="0"/>
  </r>
  <r>
    <d v="2021-08-12T00:00:00"/>
    <s v="Local Transport"/>
    <x v="0"/>
    <x v="0"/>
    <n v="14000"/>
    <n v="3518"/>
    <n v="3.9795338260375215"/>
    <x v="0"/>
  </r>
  <r>
    <d v="2021-08-12T00:00:00"/>
    <s v="Trust Building"/>
    <x v="1"/>
    <x v="0"/>
    <n v="5000"/>
    <n v="3518"/>
    <n v="1.4212620807276861"/>
    <x v="0"/>
  </r>
  <r>
    <d v="2021-08-12T00:00:00"/>
    <s v="Trust Building"/>
    <x v="1"/>
    <x v="0"/>
    <n v="5000"/>
    <n v="3518"/>
    <n v="1.4212620807276861"/>
    <x v="0"/>
  </r>
  <r>
    <d v="2021-08-12T00:00:00"/>
    <s v="Local Transport"/>
    <x v="0"/>
    <x v="0"/>
    <n v="6000"/>
    <n v="3518"/>
    <n v="1.7055144968732234"/>
    <x v="1"/>
  </r>
  <r>
    <d v="2021-08-12T00:00:00"/>
    <s v="Local Transport"/>
    <x v="0"/>
    <x v="0"/>
    <n v="4000"/>
    <n v="3518"/>
    <n v="1.137009664582149"/>
    <x v="1"/>
  </r>
  <r>
    <d v="2021-08-12T00:00:00"/>
    <s v="Trust Building"/>
    <x v="1"/>
    <x v="0"/>
    <n v="6000"/>
    <n v="3518"/>
    <n v="1.7055144968732234"/>
    <x v="1"/>
  </r>
  <r>
    <d v="2021-08-12T00:00:00"/>
    <s v="Trust Building"/>
    <x v="1"/>
    <x v="0"/>
    <n v="4000"/>
    <n v="3518"/>
    <n v="1.137009664582149"/>
    <x v="1"/>
  </r>
  <r>
    <d v="2021-08-12T00:00:00"/>
    <s v="Bank charges"/>
    <x v="2"/>
    <x v="3"/>
    <n v="2145.98"/>
    <n v="3518"/>
    <n v="0.61"/>
    <x v="9"/>
  </r>
  <r>
    <d v="2021-08-13T00:00:00"/>
    <s v="Local Transport"/>
    <x v="0"/>
    <x v="1"/>
    <n v="10000"/>
    <n v="3518"/>
    <n v="2.8425241614553722"/>
    <x v="3"/>
  </r>
  <r>
    <d v="2021-08-13T00:00:00"/>
    <s v="Local Transport"/>
    <x v="0"/>
    <x v="1"/>
    <n v="15000"/>
    <n v="3518"/>
    <n v="4.2637862421830581"/>
    <x v="3"/>
  </r>
  <r>
    <d v="2021-08-13T00:00:00"/>
    <s v="Local Transport"/>
    <x v="0"/>
    <x v="1"/>
    <n v="10000"/>
    <n v="3518"/>
    <n v="2.8425241614553722"/>
    <x v="7"/>
  </r>
  <r>
    <d v="2021-08-13T00:00:00"/>
    <s v="Local Transport"/>
    <x v="0"/>
    <x v="1"/>
    <n v="9000"/>
    <n v="3518"/>
    <n v="2.5582717453098351"/>
    <x v="7"/>
  </r>
  <r>
    <d v="2021-08-13T00:00:00"/>
    <s v="Local Transport"/>
    <x v="0"/>
    <x v="0"/>
    <n v="13000"/>
    <n v="3518"/>
    <n v="3.6952814098919839"/>
    <x v="0"/>
  </r>
  <r>
    <d v="2021-08-13T00:00:00"/>
    <s v="Local Transport"/>
    <x v="0"/>
    <x v="0"/>
    <n v="8000"/>
    <n v="3518"/>
    <n v="2.2740193291642981"/>
    <x v="0"/>
  </r>
  <r>
    <d v="2021-08-13T00:00:00"/>
    <s v="Local Transport"/>
    <x v="0"/>
    <x v="0"/>
    <n v="21000"/>
    <n v="3518"/>
    <n v="5.9693007390562816"/>
    <x v="0"/>
  </r>
  <r>
    <d v="2021-08-13T00:00:00"/>
    <s v="Trust Building"/>
    <x v="1"/>
    <x v="0"/>
    <n v="6000"/>
    <n v="3518"/>
    <n v="1.7055144968732234"/>
    <x v="0"/>
  </r>
  <r>
    <d v="2021-08-13T00:00:00"/>
    <s v="Trust Building"/>
    <x v="1"/>
    <x v="0"/>
    <n v="4000"/>
    <n v="3518"/>
    <n v="1.137009664582149"/>
    <x v="0"/>
  </r>
  <r>
    <d v="2021-08-13T00:00:00"/>
    <s v="Local Transport"/>
    <x v="0"/>
    <x v="0"/>
    <n v="10000"/>
    <n v="3518"/>
    <n v="2.8425241614553722"/>
    <x v="1"/>
  </r>
  <r>
    <d v="2021-08-13T00:00:00"/>
    <s v="Local Transport"/>
    <x v="0"/>
    <x v="0"/>
    <n v="10000"/>
    <n v="3518"/>
    <n v="2.8425241614553722"/>
    <x v="1"/>
  </r>
  <r>
    <d v="2021-08-13T00:00:00"/>
    <s v="Local Transport"/>
    <x v="0"/>
    <x v="0"/>
    <n v="8000"/>
    <n v="3518"/>
    <n v="2.2740193291642981"/>
    <x v="1"/>
  </r>
  <r>
    <d v="2021-08-13T00:00:00"/>
    <s v="Trust Building"/>
    <x v="1"/>
    <x v="0"/>
    <n v="6000"/>
    <n v="3518"/>
    <n v="1.7055144968732234"/>
    <x v="1"/>
  </r>
  <r>
    <d v="2021-08-13T00:00:00"/>
    <s v="Trust Building"/>
    <x v="1"/>
    <x v="0"/>
    <n v="2000"/>
    <n v="3518"/>
    <n v="0.56850483229107451"/>
    <x v="1"/>
  </r>
  <r>
    <d v="2021-08-13T00:00:00"/>
    <s v="Trust Building"/>
    <x v="1"/>
    <x v="0"/>
    <n v="2000"/>
    <n v="3518"/>
    <n v="0.56850483229107451"/>
    <x v="1"/>
  </r>
  <r>
    <d v="2021-08-13T00:00:00"/>
    <s v="Transfer charges"/>
    <x v="2"/>
    <x v="3"/>
    <n v="2000"/>
    <n v="3518"/>
    <n v="0.56850483229107451"/>
    <x v="5"/>
  </r>
  <r>
    <d v="2021-08-14T00:00:00"/>
    <s v="Local Transport"/>
    <x v="0"/>
    <x v="2"/>
    <n v="8000"/>
    <n v="3518"/>
    <n v="2.2740193291642981"/>
    <x v="4"/>
  </r>
  <r>
    <d v="2021-08-14T00:00:00"/>
    <s v="Local Transport"/>
    <x v="0"/>
    <x v="2"/>
    <n v="8000"/>
    <n v="3518"/>
    <n v="2.2740193291642981"/>
    <x v="4"/>
  </r>
  <r>
    <d v="2021-08-14T00:00:00"/>
    <s v="July PAYE- Lydia"/>
    <x v="9"/>
    <x v="2"/>
    <n v="1211440"/>
    <n v="3518"/>
    <n v="344.35474701534963"/>
    <x v="6"/>
  </r>
  <r>
    <d v="2021-08-14T00:00:00"/>
    <s v="July PAYE-Augustus"/>
    <x v="9"/>
    <x v="1"/>
    <n v="719920"/>
    <n v="3518"/>
    <n v="204.63899943149517"/>
    <x v="6"/>
  </r>
  <r>
    <d v="2021-08-14T00:00:00"/>
    <s v="July PAYE-Mary"/>
    <x v="9"/>
    <x v="1"/>
    <n v="549100"/>
    <n v="3518"/>
    <n v="156.0830017055145"/>
    <x v="6"/>
  </r>
  <r>
    <d v="2021-08-14T00:00:00"/>
    <s v="URA service charges"/>
    <x v="2"/>
    <x v="3"/>
    <n v="2300"/>
    <n v="3518"/>
    <n v="0.6537805571347356"/>
    <x v="6"/>
  </r>
  <r>
    <d v="2021-08-14T00:00:00"/>
    <s v="July NSSF-Lydia"/>
    <x v="9"/>
    <x v="2"/>
    <n v="654720"/>
    <n v="3518"/>
    <n v="186.10574189880614"/>
    <x v="6"/>
  </r>
  <r>
    <d v="2021-08-14T00:00:00"/>
    <s v="July NSSF-Augustus"/>
    <x v="9"/>
    <x v="1"/>
    <n v="408960"/>
    <n v="3518"/>
    <n v="116.24786810687891"/>
    <x v="6"/>
  </r>
  <r>
    <d v="2021-08-14T00:00:00"/>
    <s v="July NSSF-Mary"/>
    <x v="9"/>
    <x v="1"/>
    <n v="323550"/>
    <n v="3518"/>
    <n v="91.969869243888567"/>
    <x v="6"/>
  </r>
  <r>
    <d v="2021-08-14T00:00:00"/>
    <s v="Local Transport"/>
    <x v="0"/>
    <x v="0"/>
    <n v="50000"/>
    <n v="3518"/>
    <n v="14.212620807276862"/>
    <x v="1"/>
  </r>
  <r>
    <d v="2021-08-14T00:00:00"/>
    <s v="Local Transport"/>
    <x v="0"/>
    <x v="0"/>
    <n v="50000"/>
    <n v="3518"/>
    <n v="14.212620807276862"/>
    <x v="1"/>
  </r>
  <r>
    <d v="2021-08-14T00:00:00"/>
    <s v="Trust Building"/>
    <x v="1"/>
    <x v="0"/>
    <n v="60000"/>
    <n v="3518"/>
    <n v="17.055144968732233"/>
    <x v="1"/>
  </r>
  <r>
    <d v="2021-08-14T00:00:00"/>
    <s v="Trust Building"/>
    <x v="1"/>
    <x v="0"/>
    <n v="20000"/>
    <n v="3518"/>
    <n v="5.6850483229107445"/>
    <x v="1"/>
  </r>
  <r>
    <d v="2021-08-14T00:00:00"/>
    <s v="Trust Building"/>
    <x v="1"/>
    <x v="0"/>
    <n v="15000"/>
    <n v="3518"/>
    <n v="4.2637862421830581"/>
    <x v="1"/>
  </r>
  <r>
    <d v="2021-08-15T00:00:00"/>
    <s v="Local Transport"/>
    <x v="0"/>
    <x v="2"/>
    <n v="12000"/>
    <n v="3518"/>
    <n v="3.4110289937464469"/>
    <x v="4"/>
  </r>
  <r>
    <d v="2021-08-15T00:00:00"/>
    <s v="Local Transport"/>
    <x v="0"/>
    <x v="2"/>
    <n v="5000"/>
    <n v="3518"/>
    <n v="1.4212620807276861"/>
    <x v="4"/>
  </r>
  <r>
    <d v="2021-08-15T00:00:00"/>
    <s v="Local Transport"/>
    <x v="0"/>
    <x v="2"/>
    <n v="6000"/>
    <n v="3518"/>
    <n v="1.7055144968732234"/>
    <x v="4"/>
  </r>
  <r>
    <d v="2021-08-15T00:00:00"/>
    <s v="Bank charges"/>
    <x v="2"/>
    <x v="3"/>
    <n v="10000"/>
    <n v="3518"/>
    <n v="2.8425241614553722"/>
    <x v="6"/>
  </r>
  <r>
    <d v="2021-08-16T00:00:00"/>
    <s v="Local Transport"/>
    <x v="0"/>
    <x v="0"/>
    <n v="19000"/>
    <n v="3518"/>
    <n v="5.4007959067652074"/>
    <x v="0"/>
  </r>
  <r>
    <d v="2021-08-16T00:00:00"/>
    <s v="Local Transport"/>
    <x v="0"/>
    <x v="0"/>
    <n v="24000"/>
    <n v="3518"/>
    <n v="6.8220579874928937"/>
    <x v="0"/>
  </r>
  <r>
    <d v="2021-08-16T00:00:00"/>
    <s v="Local Transport"/>
    <x v="0"/>
    <x v="0"/>
    <n v="23000"/>
    <n v="3518"/>
    <n v="6.5378055713473566"/>
    <x v="0"/>
  </r>
  <r>
    <d v="2021-08-16T00:00:00"/>
    <s v="Trust Building"/>
    <x v="1"/>
    <x v="0"/>
    <n v="7000"/>
    <n v="3518"/>
    <n v="1.9897669130187607"/>
    <x v="0"/>
  </r>
  <r>
    <d v="2021-08-16T00:00:00"/>
    <s v="Trust Building"/>
    <x v="1"/>
    <x v="0"/>
    <n v="2000"/>
    <n v="3518"/>
    <n v="0.56850483229107451"/>
    <x v="0"/>
  </r>
  <r>
    <d v="2021-08-16T00:00:00"/>
    <s v="Trust Building"/>
    <x v="1"/>
    <x v="0"/>
    <n v="1000"/>
    <n v="3518"/>
    <n v="0.28425241614553726"/>
    <x v="0"/>
  </r>
  <r>
    <d v="2021-08-16T00:00:00"/>
    <s v="Local Transport"/>
    <x v="0"/>
    <x v="0"/>
    <n v="20000"/>
    <n v="3518"/>
    <n v="5.6850483229107445"/>
    <x v="1"/>
  </r>
  <r>
    <d v="2021-08-16T00:00:00"/>
    <s v="Local Transport"/>
    <x v="0"/>
    <x v="0"/>
    <n v="20000"/>
    <n v="3518"/>
    <n v="5.6850483229107445"/>
    <x v="1"/>
  </r>
  <r>
    <d v="2021-08-16T00:00:00"/>
    <s v="Local Transport"/>
    <x v="0"/>
    <x v="0"/>
    <n v="19000"/>
    <n v="3518"/>
    <n v="5.4007959067652074"/>
    <x v="1"/>
  </r>
  <r>
    <d v="2021-08-16T00:00:00"/>
    <s v="Trust Building"/>
    <x v="1"/>
    <x v="0"/>
    <n v="8000"/>
    <n v="3518"/>
    <n v="2.2740193291642981"/>
    <x v="1"/>
  </r>
  <r>
    <d v="2021-08-16T00:00:00"/>
    <s v="Trust Building"/>
    <x v="1"/>
    <x v="0"/>
    <n v="4000"/>
    <n v="3518"/>
    <n v="1.137009664582149"/>
    <x v="1"/>
  </r>
  <r>
    <d v="2021-08-16T00:00:00"/>
    <s v="Trust Building"/>
    <x v="1"/>
    <x v="0"/>
    <n v="7000"/>
    <n v="3518"/>
    <n v="1.9897669130187607"/>
    <x v="1"/>
  </r>
  <r>
    <d v="2021-08-16T00:00:00"/>
    <s v="Local Transport"/>
    <x v="0"/>
    <x v="0"/>
    <n v="10000"/>
    <n v="3518"/>
    <n v="2.8425241614553722"/>
    <x v="2"/>
  </r>
  <r>
    <d v="2021-08-16T00:00:00"/>
    <s v="Local Transport"/>
    <x v="0"/>
    <x v="0"/>
    <n v="7000"/>
    <n v="3518"/>
    <n v="1.9897669130187607"/>
    <x v="2"/>
  </r>
  <r>
    <d v="2021-08-16T00:00:00"/>
    <s v="Local Transport"/>
    <x v="0"/>
    <x v="0"/>
    <n v="20000"/>
    <n v="3518"/>
    <n v="5.6850483229107445"/>
    <x v="2"/>
  </r>
  <r>
    <d v="2021-08-16T00:00:00"/>
    <s v="Local Transport"/>
    <x v="0"/>
    <x v="0"/>
    <n v="17000"/>
    <n v="3518"/>
    <n v="4.8322910744741332"/>
    <x v="2"/>
  </r>
  <r>
    <d v="2021-08-16T00:00:00"/>
    <s v="Local Transport"/>
    <x v="0"/>
    <x v="0"/>
    <n v="20000"/>
    <n v="3518"/>
    <n v="5.6850483229107445"/>
    <x v="2"/>
  </r>
  <r>
    <d v="2021-08-16T00:00:00"/>
    <s v="Local Transport"/>
    <x v="0"/>
    <x v="0"/>
    <n v="8000"/>
    <n v="3518"/>
    <n v="2.2740193291642981"/>
    <x v="2"/>
  </r>
  <r>
    <d v="2021-08-16T00:00:00"/>
    <s v="Trust Building"/>
    <x v="1"/>
    <x v="0"/>
    <n v="7000"/>
    <n v="3518"/>
    <n v="1.9897669130187607"/>
    <x v="2"/>
  </r>
  <r>
    <d v="2021-08-16T00:00:00"/>
    <s v="Trust Building"/>
    <x v="1"/>
    <x v="0"/>
    <n v="3000"/>
    <n v="3518"/>
    <n v="0.85275724843661171"/>
    <x v="2"/>
  </r>
  <r>
    <d v="2021-08-16T00:00:00"/>
    <s v="2 lighting bulbs @ 12000 rcpt:014"/>
    <x v="4"/>
    <x v="3"/>
    <n v="24000"/>
    <n v="3518"/>
    <n v="6.8220579874928937"/>
    <x v="4"/>
  </r>
  <r>
    <d v="2021-08-16T00:00:00"/>
    <s v="1 pc wall bracket"/>
    <x v="4"/>
    <x v="3"/>
    <n v="75000"/>
    <n v="3518"/>
    <n v="21.318931210915292"/>
    <x v="4"/>
  </r>
  <r>
    <d v="2021-08-16T00:00:00"/>
    <s v="Charges for electrical repairs"/>
    <x v="5"/>
    <x v="3"/>
    <n v="85000"/>
    <n v="3518"/>
    <n v="24.161455372370664"/>
    <x v="4"/>
  </r>
  <r>
    <d v="2021-08-16T00:00:00"/>
    <s v="Local Transport"/>
    <x v="0"/>
    <x v="2"/>
    <n v="30000"/>
    <n v="3518"/>
    <n v="8.5275724843661163"/>
    <x v="4"/>
  </r>
  <r>
    <d v="2021-08-16T00:00:00"/>
    <s v="Local Transport"/>
    <x v="0"/>
    <x v="2"/>
    <n v="40000"/>
    <n v="3518"/>
    <n v="11.370096645821489"/>
    <x v="4"/>
  </r>
  <r>
    <d v="2021-08-16T00:00:00"/>
    <s v="Local Transport"/>
    <x v="0"/>
    <x v="2"/>
    <n v="10000"/>
    <n v="3518"/>
    <n v="2.8425241614553722"/>
    <x v="4"/>
  </r>
  <r>
    <d v="2021-08-17T00:00:00"/>
    <s v="Local Transport"/>
    <x v="0"/>
    <x v="0"/>
    <n v="30000"/>
    <n v="3518"/>
    <n v="8.5275724843661163"/>
    <x v="2"/>
  </r>
  <r>
    <d v="2021-08-17T00:00:00"/>
    <s v="Local Transport"/>
    <x v="0"/>
    <x v="0"/>
    <n v="18000"/>
    <n v="3518"/>
    <n v="5.1165434906196703"/>
    <x v="2"/>
  </r>
  <r>
    <d v="2021-08-17T00:00:00"/>
    <s v="Local Transport"/>
    <x v="0"/>
    <x v="0"/>
    <n v="30000"/>
    <n v="3518"/>
    <n v="8.5275724843661163"/>
    <x v="2"/>
  </r>
  <r>
    <d v="2021-08-17T00:00:00"/>
    <s v="Local Transport"/>
    <x v="0"/>
    <x v="0"/>
    <n v="15000"/>
    <n v="3518"/>
    <n v="4.2637862421830581"/>
    <x v="2"/>
  </r>
  <r>
    <d v="2021-08-17T00:00:00"/>
    <s v="Local Transport"/>
    <x v="0"/>
    <x v="0"/>
    <n v="17000"/>
    <n v="3518"/>
    <n v="4.8322910744741332"/>
    <x v="2"/>
  </r>
  <r>
    <d v="2021-08-17T00:00:00"/>
    <s v="Local Transport"/>
    <x v="0"/>
    <x v="0"/>
    <n v="8000"/>
    <n v="3518"/>
    <n v="2.2740193291642981"/>
    <x v="2"/>
  </r>
  <r>
    <d v="2021-08-17T00:00:00"/>
    <s v="Local Transport"/>
    <x v="0"/>
    <x v="0"/>
    <n v="30000"/>
    <n v="3518"/>
    <n v="8.5275724843661163"/>
    <x v="1"/>
  </r>
  <r>
    <d v="2021-08-17T00:00:00"/>
    <s v="Local Transport"/>
    <x v="0"/>
    <x v="0"/>
    <n v="30000"/>
    <n v="3518"/>
    <n v="8.5275724843661163"/>
    <x v="1"/>
  </r>
  <r>
    <d v="2021-08-17T00:00:00"/>
    <s v="Local Transport"/>
    <x v="0"/>
    <x v="0"/>
    <n v="30000"/>
    <n v="3518"/>
    <n v="8.5275724843661163"/>
    <x v="1"/>
  </r>
  <r>
    <d v="2021-08-17T00:00:00"/>
    <s v="Local Transport"/>
    <x v="0"/>
    <x v="0"/>
    <n v="15000"/>
    <n v="3518"/>
    <n v="4.2637862421830581"/>
    <x v="1"/>
  </r>
  <r>
    <d v="2021-08-17T00:00:00"/>
    <s v="Local Transport"/>
    <x v="0"/>
    <x v="0"/>
    <n v="10000"/>
    <n v="3518"/>
    <n v="2.8425241614553722"/>
    <x v="1"/>
  </r>
  <r>
    <d v="2021-08-17T00:00:00"/>
    <s v="Local Transport"/>
    <x v="0"/>
    <x v="0"/>
    <n v="30000"/>
    <n v="3518"/>
    <n v="8.5275724843661163"/>
    <x v="0"/>
  </r>
  <r>
    <d v="2021-08-17T00:00:00"/>
    <s v="Local Transport"/>
    <x v="0"/>
    <x v="0"/>
    <n v="18000"/>
    <n v="3518"/>
    <n v="5.1165434906196703"/>
    <x v="0"/>
  </r>
  <r>
    <d v="2021-08-17T00:00:00"/>
    <s v="Local Transport"/>
    <x v="0"/>
    <x v="0"/>
    <n v="24000"/>
    <n v="3518"/>
    <n v="6.8220579874928937"/>
    <x v="0"/>
  </r>
  <r>
    <d v="2021-08-17T00:00:00"/>
    <s v="Local Transport"/>
    <x v="0"/>
    <x v="0"/>
    <n v="20000"/>
    <n v="3518"/>
    <n v="5.6850483229107445"/>
    <x v="0"/>
  </r>
  <r>
    <d v="2021-08-17T00:00:00"/>
    <s v="Local Transport"/>
    <x v="0"/>
    <x v="0"/>
    <n v="16000"/>
    <n v="3518"/>
    <n v="4.5480386583285961"/>
    <x v="0"/>
  </r>
  <r>
    <d v="2021-08-17T00:00:00"/>
    <s v="Local Transport"/>
    <x v="0"/>
    <x v="1"/>
    <n v="10000"/>
    <n v="3518"/>
    <n v="2.8425241614553722"/>
    <x v="3"/>
  </r>
  <r>
    <d v="2021-08-17T00:00:00"/>
    <s v="Local Transport"/>
    <x v="0"/>
    <x v="1"/>
    <n v="11000"/>
    <n v="3518"/>
    <n v="3.1267765776009098"/>
    <x v="3"/>
  </r>
  <r>
    <d v="2021-08-17T00:00:00"/>
    <s v="1 Flashing handle"/>
    <x v="4"/>
    <x v="3"/>
    <n v="10000"/>
    <n v="3518"/>
    <n v="2.8425241614553722"/>
    <x v="4"/>
  </r>
  <r>
    <d v="2021-08-17T00:00:00"/>
    <s v="2 plugs"/>
    <x v="4"/>
    <x v="3"/>
    <n v="2000"/>
    <n v="3518"/>
    <n v="0.56850483229107451"/>
    <x v="4"/>
  </r>
  <r>
    <d v="2021-08-17T00:00:00"/>
    <s v="1 clonse R nipple"/>
    <x v="4"/>
    <x v="3"/>
    <n v="13000"/>
    <n v="3518"/>
    <n v="3.6952814098919839"/>
    <x v="4"/>
  </r>
  <r>
    <d v="2021-08-17T00:00:00"/>
    <s v="Charges for repairs to sewage system"/>
    <x v="5"/>
    <x v="3"/>
    <n v="25000"/>
    <n v="3518"/>
    <n v="7.1063104036384308"/>
    <x v="4"/>
  </r>
  <r>
    <d v="2021-08-17T00:00:00"/>
    <s v="Local Transport"/>
    <x v="0"/>
    <x v="2"/>
    <n v="8000"/>
    <n v="3518"/>
    <n v="2.2740193291642981"/>
    <x v="4"/>
  </r>
  <r>
    <d v="2021-08-17T00:00:00"/>
    <s v="Local Transport"/>
    <x v="0"/>
    <x v="2"/>
    <n v="5000"/>
    <n v="3518"/>
    <n v="1.4212620807276861"/>
    <x v="4"/>
  </r>
  <r>
    <d v="2021-08-17T00:00:00"/>
    <s v="Local Transport"/>
    <x v="0"/>
    <x v="2"/>
    <n v="6000"/>
    <n v="3518"/>
    <n v="1.7055144968732234"/>
    <x v="4"/>
  </r>
  <r>
    <d v="2021-08-17T00:00:00"/>
    <s v="2 pairs of printer ctaridges"/>
    <x v="4"/>
    <x v="3"/>
    <n v="370000"/>
    <n v="3518"/>
    <n v="105.17339397384877"/>
    <x v="4"/>
  </r>
  <r>
    <d v="2021-08-18T00:00:00"/>
    <s v="Local Transport"/>
    <x v="0"/>
    <x v="0"/>
    <n v="15000"/>
    <n v="3518"/>
    <n v="4.2637862421830581"/>
    <x v="1"/>
  </r>
  <r>
    <d v="2021-08-18T00:00:00"/>
    <s v="Local Transport"/>
    <x v="0"/>
    <x v="0"/>
    <n v="11000"/>
    <n v="3518"/>
    <n v="3.1267765776009098"/>
    <x v="1"/>
  </r>
  <r>
    <d v="2021-08-18T00:00:00"/>
    <s v="Local Transport"/>
    <x v="0"/>
    <x v="0"/>
    <n v="18000"/>
    <n v="3518"/>
    <n v="5.1165434906196703"/>
    <x v="0"/>
  </r>
  <r>
    <d v="2021-08-18T00:00:00"/>
    <s v="Local Transport"/>
    <x v="0"/>
    <x v="0"/>
    <n v="16000"/>
    <n v="3518"/>
    <n v="4.5480386583285961"/>
    <x v="0"/>
  </r>
  <r>
    <d v="2021-08-18T00:00:00"/>
    <s v="Local Transport"/>
    <x v="0"/>
    <x v="0"/>
    <n v="12000"/>
    <n v="3518"/>
    <n v="3.4110289937464469"/>
    <x v="0"/>
  </r>
  <r>
    <d v="2021-08-18T00:00:00"/>
    <s v="Trust Building"/>
    <x v="1"/>
    <x v="0"/>
    <n v="5000"/>
    <n v="3518"/>
    <n v="1.4212620807276861"/>
    <x v="0"/>
  </r>
  <r>
    <d v="2021-08-18T00:00:00"/>
    <s v="Trust Building"/>
    <x v="1"/>
    <x v="0"/>
    <n v="4000"/>
    <n v="3518"/>
    <n v="1.137009664582149"/>
    <x v="0"/>
  </r>
  <r>
    <d v="2021-08-18T00:00:00"/>
    <s v="Trust Building"/>
    <x v="1"/>
    <x v="0"/>
    <n v="1000"/>
    <n v="3518"/>
    <n v="0.28425241614553726"/>
    <x v="0"/>
  </r>
  <r>
    <d v="2021-08-18T00:00:00"/>
    <s v="Local Transport"/>
    <x v="0"/>
    <x v="0"/>
    <n v="15000"/>
    <n v="3518"/>
    <n v="4.2637862421830581"/>
    <x v="2"/>
  </r>
  <r>
    <d v="2021-08-18T00:00:00"/>
    <s v="Local Transport"/>
    <x v="0"/>
    <x v="0"/>
    <n v="8000"/>
    <n v="3518"/>
    <n v="2.2740193291642981"/>
    <x v="2"/>
  </r>
  <r>
    <d v="2021-08-18T00:00:00"/>
    <s v="Local Transport"/>
    <x v="0"/>
    <x v="0"/>
    <n v="18000"/>
    <n v="3518"/>
    <n v="5.1165434906196703"/>
    <x v="2"/>
  </r>
  <r>
    <d v="2021-08-18T00:00:00"/>
    <s v="Local Transport"/>
    <x v="0"/>
    <x v="0"/>
    <n v="8000"/>
    <n v="3518"/>
    <n v="2.2740193291642981"/>
    <x v="2"/>
  </r>
  <r>
    <d v="2021-08-18T00:00:00"/>
    <s v="Local Transport"/>
    <x v="0"/>
    <x v="0"/>
    <n v="8000"/>
    <n v="3518"/>
    <n v="2.2740193291642981"/>
    <x v="2"/>
  </r>
  <r>
    <d v="2021-08-18T00:00:00"/>
    <s v="Trust Building"/>
    <x v="1"/>
    <x v="0"/>
    <n v="8000"/>
    <n v="3518"/>
    <n v="2.2740193291642981"/>
    <x v="2"/>
  </r>
  <r>
    <d v="2021-08-18T00:00:00"/>
    <s v="Trust Building"/>
    <x v="1"/>
    <x v="0"/>
    <n v="2000"/>
    <n v="3518"/>
    <n v="0.56850483229107451"/>
    <x v="2"/>
  </r>
  <r>
    <d v="2021-08-18T00:00:00"/>
    <s v="Local Transport"/>
    <x v="0"/>
    <x v="2"/>
    <n v="3000"/>
    <n v="3518"/>
    <n v="0.85275724843661171"/>
    <x v="4"/>
  </r>
  <r>
    <d v="2021-08-18T00:00:00"/>
    <s v="Local Transport"/>
    <x v="0"/>
    <x v="2"/>
    <n v="6000"/>
    <n v="3518"/>
    <n v="1.7055144968732234"/>
    <x v="4"/>
  </r>
  <r>
    <d v="2021-08-18T00:00:00"/>
    <s v="Local Transport"/>
    <x v="0"/>
    <x v="2"/>
    <n v="21000"/>
    <n v="3518"/>
    <n v="5.9693007390562816"/>
    <x v="4"/>
  </r>
  <r>
    <d v="2021-08-18T00:00:00"/>
    <s v="Local Transport"/>
    <x v="0"/>
    <x v="2"/>
    <n v="15000"/>
    <n v="3518"/>
    <n v="4.2637862421830581"/>
    <x v="4"/>
  </r>
  <r>
    <d v="2021-08-18T00:00:00"/>
    <s v="Local Transport"/>
    <x v="0"/>
    <x v="2"/>
    <n v="30000"/>
    <n v="3518"/>
    <n v="8.5275724843661163"/>
    <x v="4"/>
  </r>
  <r>
    <d v="2021-08-18T00:00:00"/>
    <s v="Local Transport"/>
    <x v="0"/>
    <x v="2"/>
    <n v="5000"/>
    <n v="3518"/>
    <n v="1.4212620807276861"/>
    <x v="4"/>
  </r>
  <r>
    <d v="2021-08-18T00:00:00"/>
    <s v="Local Transport"/>
    <x v="0"/>
    <x v="0"/>
    <n v="12000"/>
    <n v="3518"/>
    <n v="3.4110289937464469"/>
    <x v="1"/>
  </r>
  <r>
    <d v="2021-08-18T00:00:00"/>
    <s v="Local Transport"/>
    <x v="0"/>
    <x v="0"/>
    <n v="20000"/>
    <n v="3518"/>
    <n v="5.6850483229107445"/>
    <x v="1"/>
  </r>
  <r>
    <d v="2021-08-18T00:00:00"/>
    <s v="Local Transport"/>
    <x v="0"/>
    <x v="0"/>
    <n v="15000"/>
    <n v="3518"/>
    <n v="4.2637862421830581"/>
    <x v="1"/>
  </r>
  <r>
    <d v="2021-08-18T00:00:00"/>
    <s v="Trust Building"/>
    <x v="1"/>
    <x v="0"/>
    <n v="5000"/>
    <n v="3518"/>
    <n v="1.4212620807276861"/>
    <x v="1"/>
  </r>
  <r>
    <d v="2021-08-18T00:00:00"/>
    <s v="Trust Building"/>
    <x v="1"/>
    <x v="0"/>
    <n v="4000"/>
    <n v="3518"/>
    <n v="1.137009664582149"/>
    <x v="1"/>
  </r>
  <r>
    <d v="2021-08-18T00:00:00"/>
    <s v="Trust Building"/>
    <x v="1"/>
    <x v="0"/>
    <n v="1000"/>
    <n v="3518"/>
    <n v="0.28425241614553726"/>
    <x v="1"/>
  </r>
  <r>
    <d v="2021-08-18T00:00:00"/>
    <s v="Toilet paper"/>
    <x v="4"/>
    <x v="3"/>
    <n v="36000"/>
    <n v="3518"/>
    <n v="10.233086981239341"/>
    <x v="4"/>
  </r>
  <r>
    <d v="2021-08-18T00:00:00"/>
    <s v="2 kgs of sugar @3400"/>
    <x v="4"/>
    <x v="3"/>
    <n v="6800"/>
    <n v="3518"/>
    <n v="1.9329164297896533"/>
    <x v="4"/>
  </r>
  <r>
    <d v="2021-08-18T00:00:00"/>
    <s v="cleaning towels"/>
    <x v="4"/>
    <x v="3"/>
    <n v="14000"/>
    <n v="3518"/>
    <n v="3.9795338260375215"/>
    <x v="4"/>
  </r>
  <r>
    <d v="2021-08-18T00:00:00"/>
    <s v="cleaning towels"/>
    <x v="4"/>
    <x v="3"/>
    <n v="15000"/>
    <n v="3518"/>
    <n v="4.2637862421830581"/>
    <x v="4"/>
  </r>
  <r>
    <d v="2021-08-18T00:00:00"/>
    <s v="Electronic mosquito repellant"/>
    <x v="4"/>
    <x v="3"/>
    <n v="60000"/>
    <n v="3518"/>
    <n v="17.055144968732233"/>
    <x v="4"/>
  </r>
  <r>
    <d v="2021-08-18T00:00:00"/>
    <s v="Airtime for i67"/>
    <x v="3"/>
    <x v="0"/>
    <n v="40000"/>
    <n v="3518"/>
    <n v="11.370096645821489"/>
    <x v="1"/>
  </r>
  <r>
    <d v="2021-08-18T00:00:00"/>
    <s v="Airtime for i45"/>
    <x v="3"/>
    <x v="0"/>
    <n v="40000"/>
    <n v="3518"/>
    <n v="11.370096645821489"/>
    <x v="0"/>
  </r>
  <r>
    <d v="2021-08-18T00:00:00"/>
    <s v="Airtime for i81"/>
    <x v="3"/>
    <x v="0"/>
    <n v="40000"/>
    <n v="3518"/>
    <n v="11.370096645821489"/>
    <x v="2"/>
  </r>
  <r>
    <d v="2021-08-18T00:00:00"/>
    <s v="Airtime for Lydia"/>
    <x v="3"/>
    <x v="2"/>
    <n v="30000"/>
    <n v="3518"/>
    <n v="8.5275724843661163"/>
    <x v="4"/>
  </r>
  <r>
    <d v="2021-08-18T00:00:00"/>
    <s v="Airtime for Augustus"/>
    <x v="3"/>
    <x v="1"/>
    <n v="30000"/>
    <n v="3518"/>
    <n v="8.5275724843661163"/>
    <x v="3"/>
  </r>
  <r>
    <d v="2021-08-18T00:00:00"/>
    <s v="Airtime for Mary"/>
    <x v="3"/>
    <x v="1"/>
    <n v="30000"/>
    <n v="3518"/>
    <n v="8.5275724843661163"/>
    <x v="7"/>
  </r>
  <r>
    <d v="2021-08-18T00:00:00"/>
    <s v="Airtime for Day Guard"/>
    <x v="3"/>
    <x v="3"/>
    <n v="10000"/>
    <n v="3518"/>
    <n v="2.8425241614553722"/>
    <x v="8"/>
  </r>
  <r>
    <d v="2021-08-19T00:00:00"/>
    <s v="Local Transport"/>
    <x v="0"/>
    <x v="0"/>
    <n v="20000"/>
    <n v="3518"/>
    <n v="5.6850483229107445"/>
    <x v="1"/>
  </r>
  <r>
    <d v="2021-08-19T00:00:00"/>
    <s v="Local Transport"/>
    <x v="0"/>
    <x v="0"/>
    <n v="30000"/>
    <n v="3518"/>
    <n v="8.5275724843661163"/>
    <x v="1"/>
  </r>
  <r>
    <d v="2021-08-19T00:00:00"/>
    <s v="Local Transport"/>
    <x v="0"/>
    <x v="0"/>
    <n v="13000"/>
    <n v="3518"/>
    <n v="3.6952814098919839"/>
    <x v="1"/>
  </r>
  <r>
    <d v="2021-08-19T00:00:00"/>
    <s v="Local Transport"/>
    <x v="0"/>
    <x v="0"/>
    <n v="6000"/>
    <n v="3518"/>
    <n v="1.7055144968732234"/>
    <x v="1"/>
  </r>
  <r>
    <d v="2021-08-19T00:00:00"/>
    <s v="Trust Building"/>
    <x v="1"/>
    <x v="0"/>
    <n v="5000"/>
    <n v="3518"/>
    <n v="1.4212620807276861"/>
    <x v="1"/>
  </r>
  <r>
    <d v="2021-08-19T00:00:00"/>
    <s v="Trust Building"/>
    <x v="1"/>
    <x v="0"/>
    <n v="5000"/>
    <n v="3518"/>
    <n v="1.4212620807276861"/>
    <x v="1"/>
  </r>
  <r>
    <d v="2021-08-19T00:00:00"/>
    <s v="Local Transport"/>
    <x v="0"/>
    <x v="0"/>
    <n v="18000"/>
    <n v="3518"/>
    <n v="5.1165434906196703"/>
    <x v="0"/>
  </r>
  <r>
    <d v="2021-08-19T00:00:00"/>
    <s v="Local Transport"/>
    <x v="0"/>
    <x v="0"/>
    <n v="24000"/>
    <n v="3518"/>
    <n v="6.8220579874928937"/>
    <x v="0"/>
  </r>
  <r>
    <d v="2021-08-19T00:00:00"/>
    <s v="Local Transport"/>
    <x v="0"/>
    <x v="0"/>
    <n v="23000"/>
    <n v="3518"/>
    <n v="6.5378055713473566"/>
    <x v="0"/>
  </r>
  <r>
    <d v="2021-08-19T00:00:00"/>
    <s v="Trust Building"/>
    <x v="1"/>
    <x v="0"/>
    <n v="4000"/>
    <n v="3518"/>
    <n v="1.137009664582149"/>
    <x v="0"/>
  </r>
  <r>
    <d v="2021-08-19T00:00:00"/>
    <s v="Trust Building"/>
    <x v="1"/>
    <x v="0"/>
    <n v="4000"/>
    <n v="3518"/>
    <n v="1.137009664582149"/>
    <x v="0"/>
  </r>
  <r>
    <d v="2021-08-19T00:00:00"/>
    <s v="Trust Building"/>
    <x v="1"/>
    <x v="0"/>
    <n v="2000"/>
    <n v="3518"/>
    <n v="0.56850483229107451"/>
    <x v="0"/>
  </r>
  <r>
    <d v="2021-08-19T00:00:00"/>
    <s v="Local Transport"/>
    <x v="0"/>
    <x v="0"/>
    <n v="17000"/>
    <n v="3518"/>
    <n v="4.8322910744741332"/>
    <x v="2"/>
  </r>
  <r>
    <d v="2021-08-19T00:00:00"/>
    <s v="Local Transport"/>
    <x v="0"/>
    <x v="0"/>
    <n v="15000"/>
    <n v="3518"/>
    <n v="4.2637862421830581"/>
    <x v="2"/>
  </r>
  <r>
    <d v="2021-08-19T00:00:00"/>
    <s v="Local Transport"/>
    <x v="0"/>
    <x v="0"/>
    <n v="16000"/>
    <n v="3518"/>
    <n v="4.5480386583285961"/>
    <x v="2"/>
  </r>
  <r>
    <d v="2021-08-19T00:00:00"/>
    <s v="Local Transport"/>
    <x v="0"/>
    <x v="0"/>
    <n v="20000"/>
    <n v="3518"/>
    <n v="5.6850483229107445"/>
    <x v="2"/>
  </r>
  <r>
    <d v="2021-08-19T00:00:00"/>
    <s v="Local Transport"/>
    <x v="0"/>
    <x v="0"/>
    <n v="8000"/>
    <n v="3518"/>
    <n v="2.2740193291642981"/>
    <x v="2"/>
  </r>
  <r>
    <d v="2021-08-19T00:00:00"/>
    <s v="Trust Building"/>
    <x v="1"/>
    <x v="0"/>
    <n v="7000"/>
    <n v="3518"/>
    <n v="1.9897669130187607"/>
    <x v="2"/>
  </r>
  <r>
    <d v="2021-08-19T00:00:00"/>
    <s v="Trust Building"/>
    <x v="1"/>
    <x v="0"/>
    <n v="3000"/>
    <n v="3518"/>
    <n v="0.85275724843661171"/>
    <x v="2"/>
  </r>
  <r>
    <d v="2021-08-19T00:00:00"/>
    <s v="Local Transport"/>
    <x v="0"/>
    <x v="1"/>
    <n v="10000"/>
    <n v="3518"/>
    <n v="2.8425241614553722"/>
    <x v="3"/>
  </r>
  <r>
    <d v="2021-08-19T00:00:00"/>
    <s v="Local Transport"/>
    <x v="0"/>
    <x v="1"/>
    <n v="8000"/>
    <n v="3518"/>
    <n v="2.2740193291642981"/>
    <x v="3"/>
  </r>
  <r>
    <d v="2021-08-19T00:00:00"/>
    <s v="Local Transport"/>
    <x v="0"/>
    <x v="1"/>
    <n v="12000"/>
    <n v="3518"/>
    <n v="3.4110289937464469"/>
    <x v="3"/>
  </r>
  <r>
    <d v="2021-08-19T00:00:00"/>
    <s v="Local Transport"/>
    <x v="0"/>
    <x v="1"/>
    <n v="13000"/>
    <n v="3518"/>
    <n v="3.6952814098919839"/>
    <x v="3"/>
  </r>
  <r>
    <d v="2021-08-19T00:00:00"/>
    <s v="2021-2022 Local Service tax-Lydia"/>
    <x v="9"/>
    <x v="2"/>
    <n v="100000"/>
    <n v="3518"/>
    <n v="28.425241614553723"/>
    <x v="6"/>
  </r>
  <r>
    <d v="2021-08-19T00:00:00"/>
    <s v="2021-2022 Local Service tax-Augustus"/>
    <x v="9"/>
    <x v="1"/>
    <n v="100000"/>
    <n v="3518"/>
    <n v="28.425241614553723"/>
    <x v="6"/>
  </r>
  <r>
    <d v="2021-08-19T00:00:00"/>
    <s v="2021-2022 Local Service tax-Mary"/>
    <x v="9"/>
    <x v="1"/>
    <n v="100000"/>
    <n v="3518"/>
    <n v="28.425241614553723"/>
    <x v="6"/>
  </r>
  <r>
    <d v="2021-08-19T00:00:00"/>
    <s v="Bank charges"/>
    <x v="2"/>
    <x v="3"/>
    <n v="2300"/>
    <n v="3518"/>
    <n v="0.6537805571347356"/>
    <x v="6"/>
  </r>
  <r>
    <d v="2021-08-19T00:00:00"/>
    <s v="Local Transport"/>
    <x v="0"/>
    <x v="2"/>
    <n v="6000"/>
    <n v="3518"/>
    <n v="1.7055144968732234"/>
    <x v="4"/>
  </r>
  <r>
    <d v="2021-08-19T00:00:00"/>
    <s v="Local Transport"/>
    <x v="0"/>
    <x v="2"/>
    <n v="10000"/>
    <n v="3518"/>
    <n v="2.8425241614553722"/>
    <x v="4"/>
  </r>
  <r>
    <d v="2021-08-19T00:00:00"/>
    <s v="Local Transport"/>
    <x v="0"/>
    <x v="2"/>
    <n v="1000"/>
    <n v="3518"/>
    <n v="0.28425241614553726"/>
    <x v="4"/>
  </r>
  <r>
    <d v="2021-08-19T00:00:00"/>
    <s v="Local Transport"/>
    <x v="0"/>
    <x v="2"/>
    <n v="30000"/>
    <n v="3518"/>
    <n v="8.5275724843661163"/>
    <x v="4"/>
  </r>
  <r>
    <d v="2021-08-19T00:00:00"/>
    <s v="Local Transport"/>
    <x v="0"/>
    <x v="2"/>
    <n v="30000"/>
    <n v="3518"/>
    <n v="8.5275724843661163"/>
    <x v="4"/>
  </r>
  <r>
    <d v="2021-08-19T00:00:00"/>
    <s v="Local Transport"/>
    <x v="0"/>
    <x v="2"/>
    <n v="40000"/>
    <n v="3518"/>
    <n v="11.370096645821489"/>
    <x v="4"/>
  </r>
  <r>
    <d v="2021-08-20T00:00:00"/>
    <s v="Local Transport"/>
    <x v="0"/>
    <x v="0"/>
    <n v="20000"/>
    <n v="3518"/>
    <n v="5.6850483229107445"/>
    <x v="2"/>
  </r>
  <r>
    <d v="2021-08-20T00:00:00"/>
    <s v="Local Transport"/>
    <x v="0"/>
    <x v="0"/>
    <n v="24000"/>
    <n v="3518"/>
    <n v="6.8220579874928937"/>
    <x v="2"/>
  </r>
  <r>
    <d v="2021-08-20T00:00:00"/>
    <s v="Local Transport"/>
    <x v="0"/>
    <x v="0"/>
    <n v="15000"/>
    <n v="3518"/>
    <n v="4.2637862421830581"/>
    <x v="2"/>
  </r>
  <r>
    <d v="2021-08-20T00:00:00"/>
    <s v="Local Transport"/>
    <x v="0"/>
    <x v="0"/>
    <n v="9000"/>
    <n v="3518"/>
    <n v="2.5582717453098351"/>
    <x v="2"/>
  </r>
  <r>
    <d v="2021-08-20T00:00:00"/>
    <s v="Local Transport"/>
    <x v="0"/>
    <x v="0"/>
    <n v="8000"/>
    <n v="3518"/>
    <n v="2.2740193291642981"/>
    <x v="2"/>
  </r>
  <r>
    <d v="2021-08-20T00:00:00"/>
    <s v="Trust Building"/>
    <x v="1"/>
    <x v="0"/>
    <n v="7000"/>
    <n v="3518"/>
    <n v="1.9897669130187607"/>
    <x v="2"/>
  </r>
  <r>
    <d v="2021-08-20T00:00:00"/>
    <s v="Trust Building"/>
    <x v="1"/>
    <x v="0"/>
    <n v="3000"/>
    <n v="3518"/>
    <n v="0.85275724843661171"/>
    <x v="2"/>
  </r>
  <r>
    <d v="2021-08-20T00:00:00"/>
    <s v="Local Transport"/>
    <x v="0"/>
    <x v="0"/>
    <n v="19000"/>
    <n v="3518"/>
    <n v="5.4007959067652074"/>
    <x v="0"/>
  </r>
  <r>
    <d v="2021-08-20T00:00:00"/>
    <s v="Local Transport"/>
    <x v="0"/>
    <x v="0"/>
    <n v="12000"/>
    <n v="3518"/>
    <n v="3.4110289937464469"/>
    <x v="0"/>
  </r>
  <r>
    <d v="2021-08-20T00:00:00"/>
    <s v="Local Transport"/>
    <x v="0"/>
    <x v="0"/>
    <n v="14000"/>
    <n v="3518"/>
    <n v="3.9795338260375215"/>
    <x v="0"/>
  </r>
  <r>
    <d v="2021-08-20T00:00:00"/>
    <s v="Local Transport"/>
    <x v="0"/>
    <x v="0"/>
    <n v="13000"/>
    <n v="3518"/>
    <n v="3.6952814098919839"/>
    <x v="0"/>
  </r>
  <r>
    <d v="2021-08-20T00:00:00"/>
    <s v="Local Transport"/>
    <x v="0"/>
    <x v="0"/>
    <n v="7000"/>
    <n v="3518"/>
    <n v="1.9897669130187607"/>
    <x v="0"/>
  </r>
  <r>
    <d v="2021-08-20T00:00:00"/>
    <s v="Local Transport"/>
    <x v="0"/>
    <x v="0"/>
    <n v="2000"/>
    <n v="3518"/>
    <n v="0.56850483229107451"/>
    <x v="0"/>
  </r>
  <r>
    <d v="2021-08-20T00:00:00"/>
    <s v="Local Transport"/>
    <x v="0"/>
    <x v="0"/>
    <n v="1000"/>
    <n v="3518"/>
    <n v="0.28425241614553726"/>
    <x v="0"/>
  </r>
  <r>
    <d v="2021-08-20T00:00:00"/>
    <s v="Local Transport"/>
    <x v="0"/>
    <x v="0"/>
    <n v="20000"/>
    <n v="3518"/>
    <n v="5.6850483229107445"/>
    <x v="1"/>
  </r>
  <r>
    <d v="2021-08-20T00:00:00"/>
    <s v="Local Transport"/>
    <x v="0"/>
    <x v="0"/>
    <n v="15000"/>
    <n v="3518"/>
    <n v="4.2637862421830581"/>
    <x v="1"/>
  </r>
  <r>
    <d v="2021-08-20T00:00:00"/>
    <s v="Local Transport"/>
    <x v="0"/>
    <x v="0"/>
    <n v="14000"/>
    <n v="3518"/>
    <n v="3.9795338260375215"/>
    <x v="1"/>
  </r>
  <r>
    <d v="2021-08-20T00:00:00"/>
    <s v="Local Transport"/>
    <x v="0"/>
    <x v="0"/>
    <n v="13000"/>
    <n v="3518"/>
    <n v="3.6952814098919839"/>
    <x v="1"/>
  </r>
  <r>
    <d v="2021-08-20T00:00:00"/>
    <s v="Trust Building"/>
    <x v="1"/>
    <x v="0"/>
    <n v="2000"/>
    <n v="3518"/>
    <n v="0.56850483229107451"/>
    <x v="1"/>
  </r>
  <r>
    <d v="2021-08-20T00:00:00"/>
    <s v="Trust Building"/>
    <x v="1"/>
    <x v="0"/>
    <n v="1000"/>
    <n v="3518"/>
    <n v="0.28425241614553726"/>
    <x v="1"/>
  </r>
  <r>
    <d v="2021-08-20T00:00:00"/>
    <s v="Trust Building"/>
    <x v="1"/>
    <x v="0"/>
    <n v="7000"/>
    <n v="3518"/>
    <n v="1.9897669130187607"/>
    <x v="1"/>
  </r>
  <r>
    <d v="2021-08-20T00:00:00"/>
    <s v="Local Transport"/>
    <x v="0"/>
    <x v="1"/>
    <n v="8000"/>
    <n v="3518"/>
    <n v="2.2740193291642981"/>
    <x v="3"/>
  </r>
  <r>
    <d v="2021-08-20T00:00:00"/>
    <s v="Local Transport"/>
    <x v="0"/>
    <x v="1"/>
    <n v="7000"/>
    <n v="3518"/>
    <n v="1.9897669130187607"/>
    <x v="3"/>
  </r>
  <r>
    <d v="2021-08-21T00:00:00"/>
    <s v="Local Transport"/>
    <x v="0"/>
    <x v="0"/>
    <n v="8000"/>
    <n v="3518"/>
    <n v="2.2740193291642981"/>
    <x v="2"/>
  </r>
  <r>
    <d v="2021-08-23T00:00:00"/>
    <s v="Local Transport"/>
    <x v="0"/>
    <x v="0"/>
    <n v="15000"/>
    <n v="3518"/>
    <n v="4.2637862421830581"/>
    <x v="1"/>
  </r>
  <r>
    <d v="2021-08-23T00:00:00"/>
    <s v="Local Transport"/>
    <x v="0"/>
    <x v="0"/>
    <n v="25000"/>
    <n v="3518"/>
    <n v="7.1063104036384308"/>
    <x v="1"/>
  </r>
  <r>
    <d v="2021-08-23T00:00:00"/>
    <s v="Local Transport"/>
    <x v="0"/>
    <x v="0"/>
    <n v="30000"/>
    <n v="3518"/>
    <n v="8.5275724843661163"/>
    <x v="1"/>
  </r>
  <r>
    <d v="2021-08-23T00:00:00"/>
    <s v="Trust Building"/>
    <x v="1"/>
    <x v="0"/>
    <n v="3000"/>
    <n v="3518"/>
    <n v="0.85275724843661171"/>
    <x v="1"/>
  </r>
  <r>
    <d v="2021-08-23T00:00:00"/>
    <s v="Trust Building"/>
    <x v="1"/>
    <x v="0"/>
    <n v="3000"/>
    <n v="3518"/>
    <n v="0.85275724843661171"/>
    <x v="1"/>
  </r>
  <r>
    <d v="2021-08-23T00:00:00"/>
    <s v="Trust Building"/>
    <x v="1"/>
    <x v="0"/>
    <n v="7000"/>
    <n v="3518"/>
    <n v="1.9897669130187607"/>
    <x v="1"/>
  </r>
  <r>
    <d v="2021-08-23T00:00:00"/>
    <s v="Local Transport"/>
    <x v="0"/>
    <x v="0"/>
    <n v="5000"/>
    <n v="3518"/>
    <n v="1.4212620807276861"/>
    <x v="2"/>
  </r>
  <r>
    <d v="2021-08-23T00:00:00"/>
    <s v="Local Transport"/>
    <x v="0"/>
    <x v="0"/>
    <n v="30000"/>
    <n v="3518"/>
    <n v="8.5275724843661163"/>
    <x v="2"/>
  </r>
  <r>
    <d v="2021-08-23T00:00:00"/>
    <s v="Local Transport"/>
    <x v="0"/>
    <x v="0"/>
    <n v="18000"/>
    <n v="3518"/>
    <n v="5.1165434906196703"/>
    <x v="2"/>
  </r>
  <r>
    <d v="2021-08-23T00:00:00"/>
    <s v="Local Transport"/>
    <x v="0"/>
    <x v="0"/>
    <n v="14000"/>
    <n v="3518"/>
    <n v="3.9795338260375215"/>
    <x v="2"/>
  </r>
  <r>
    <d v="2021-08-23T00:00:00"/>
    <s v="Local Transport"/>
    <x v="0"/>
    <x v="0"/>
    <n v="8000"/>
    <n v="3518"/>
    <n v="2.2740193291642981"/>
    <x v="2"/>
  </r>
  <r>
    <d v="2021-08-23T00:00:00"/>
    <s v="Local Transport"/>
    <x v="0"/>
    <x v="0"/>
    <n v="8000"/>
    <n v="3518"/>
    <n v="2.2740193291642981"/>
    <x v="2"/>
  </r>
  <r>
    <d v="2021-08-23T00:00:00"/>
    <s v="Trust Building"/>
    <x v="1"/>
    <x v="0"/>
    <n v="7000"/>
    <n v="3518"/>
    <n v="1.9897669130187607"/>
    <x v="2"/>
  </r>
  <r>
    <d v="2021-08-23T00:00:00"/>
    <s v="Trust Building"/>
    <x v="1"/>
    <x v="0"/>
    <n v="3000"/>
    <n v="3518"/>
    <n v="0.85275724843661171"/>
    <x v="2"/>
  </r>
  <r>
    <d v="2021-08-23T00:00:00"/>
    <s v="Local Transport"/>
    <x v="0"/>
    <x v="0"/>
    <n v="18000"/>
    <n v="3518"/>
    <n v="5.1165434906196703"/>
    <x v="0"/>
  </r>
  <r>
    <d v="2021-08-23T00:00:00"/>
    <s v="Local Transport"/>
    <x v="0"/>
    <x v="0"/>
    <n v="14000"/>
    <n v="3518"/>
    <n v="3.9795338260375215"/>
    <x v="0"/>
  </r>
  <r>
    <d v="2021-08-23T00:00:00"/>
    <s v="Local Transport"/>
    <x v="0"/>
    <x v="0"/>
    <n v="25000"/>
    <n v="3518"/>
    <n v="7.1063104036384308"/>
    <x v="0"/>
  </r>
  <r>
    <d v="2021-08-23T00:00:00"/>
    <s v="Local Transport"/>
    <x v="0"/>
    <x v="0"/>
    <n v="13000"/>
    <n v="3518"/>
    <n v="3.6952814098919839"/>
    <x v="0"/>
  </r>
  <r>
    <d v="2021-08-23T00:00:00"/>
    <s v="Trust Building"/>
    <x v="1"/>
    <x v="0"/>
    <n v="6000"/>
    <n v="3518"/>
    <n v="1.7055144968732234"/>
    <x v="0"/>
  </r>
  <r>
    <d v="2021-08-23T00:00:00"/>
    <s v="Trust Building"/>
    <x v="1"/>
    <x v="0"/>
    <n v="2000"/>
    <n v="3518"/>
    <n v="0.56850483229107451"/>
    <x v="0"/>
  </r>
  <r>
    <d v="2021-08-23T00:00:00"/>
    <s v="Trust Building"/>
    <x v="1"/>
    <x v="0"/>
    <n v="2000"/>
    <n v="3518"/>
    <n v="0.56850483229107451"/>
    <x v="0"/>
  </r>
  <r>
    <d v="2021-08-23T00:00:00"/>
    <s v="Local Transport"/>
    <x v="0"/>
    <x v="1"/>
    <n v="10000"/>
    <n v="3518"/>
    <n v="2.8425241614553722"/>
    <x v="3"/>
  </r>
  <r>
    <d v="2021-08-23T00:00:00"/>
    <s v="Local Transport"/>
    <x v="0"/>
    <x v="1"/>
    <n v="2000"/>
    <n v="3518"/>
    <n v="0.56850483229107451"/>
    <x v="3"/>
  </r>
  <r>
    <d v="2021-08-23T00:00:00"/>
    <s v="Local Transport"/>
    <x v="0"/>
    <x v="1"/>
    <n v="10000"/>
    <n v="3518"/>
    <n v="2.8425241614553722"/>
    <x v="3"/>
  </r>
  <r>
    <d v="2021-08-23T00:00:00"/>
    <s v="Local Transport"/>
    <x v="0"/>
    <x v="1"/>
    <n v="12000"/>
    <n v="3518"/>
    <n v="3.4110289937464469"/>
    <x v="3"/>
  </r>
  <r>
    <d v="2021-08-23T00:00:00"/>
    <s v="Local Transport"/>
    <x v="0"/>
    <x v="1"/>
    <n v="15000"/>
    <n v="3518"/>
    <n v="4.2637862421830581"/>
    <x v="3"/>
  </r>
  <r>
    <d v="2021-08-23T00:00:00"/>
    <s v="Local Transport"/>
    <x v="0"/>
    <x v="2"/>
    <n v="5000"/>
    <n v="3518"/>
    <n v="1.4212620807276861"/>
    <x v="4"/>
  </r>
  <r>
    <d v="2021-08-23T00:00:00"/>
    <s v="Local Transport"/>
    <x v="0"/>
    <x v="2"/>
    <n v="6000"/>
    <n v="3518"/>
    <n v="1.7055144968732234"/>
    <x v="4"/>
  </r>
  <r>
    <d v="2021-08-23T00:00:00"/>
    <s v="Bank charges"/>
    <x v="2"/>
    <x v="3"/>
    <n v="2000"/>
    <n v="3518"/>
    <n v="0.56850483229107451"/>
    <x v="5"/>
  </r>
  <r>
    <d v="2021-08-23T00:00:00"/>
    <s v="Cheque book issue chargges"/>
    <x v="2"/>
    <x v="3"/>
    <n v="100000"/>
    <n v="3518"/>
    <n v="28.425241614553723"/>
    <x v="6"/>
  </r>
  <r>
    <d v="2021-08-23T00:00:00"/>
    <s v="Bank charges"/>
    <x v="2"/>
    <x v="3"/>
    <n v="10000"/>
    <n v="3518"/>
    <n v="2.8425241614553722"/>
    <x v="6"/>
  </r>
  <r>
    <d v="2021-08-23T00:00:00"/>
    <s v="Airtime for Lydia"/>
    <x v="3"/>
    <x v="2"/>
    <n v="50000"/>
    <n v="3518"/>
    <n v="14.212620807276862"/>
    <x v="4"/>
  </r>
  <r>
    <d v="2021-08-23T00:00:00"/>
    <s v="Airtime for i45"/>
    <x v="3"/>
    <x v="0"/>
    <n v="40000"/>
    <n v="3518"/>
    <n v="11.370096645821489"/>
    <x v="0"/>
  </r>
  <r>
    <d v="2021-08-23T00:00:00"/>
    <s v="Airtime for i81"/>
    <x v="3"/>
    <x v="0"/>
    <n v="40000"/>
    <n v="3518"/>
    <n v="11.370096645821489"/>
    <x v="2"/>
  </r>
  <r>
    <d v="2021-08-23T00:00:00"/>
    <s v="Airtime for i67"/>
    <x v="3"/>
    <x v="0"/>
    <n v="40000"/>
    <n v="3518"/>
    <n v="11.370096645821489"/>
    <x v="1"/>
  </r>
  <r>
    <d v="2021-08-23T00:00:00"/>
    <s v="Airtime for Augustus"/>
    <x v="3"/>
    <x v="1"/>
    <n v="30000"/>
    <n v="3518"/>
    <n v="8.5275724843661163"/>
    <x v="3"/>
  </r>
  <r>
    <d v="2021-08-23T00:00:00"/>
    <s v="Airtime for Mary"/>
    <x v="3"/>
    <x v="1"/>
    <n v="30000"/>
    <n v="3518"/>
    <n v="8.5275724843661163"/>
    <x v="7"/>
  </r>
  <r>
    <d v="2021-08-23T00:00:00"/>
    <s v="Airtime for Day Guard"/>
    <x v="3"/>
    <x v="3"/>
    <n v="10000"/>
    <n v="3518"/>
    <n v="2.8425241614553722"/>
    <x v="8"/>
  </r>
  <r>
    <d v="2021-08-24T00:00:00"/>
    <s v="Local Transport"/>
    <x v="0"/>
    <x v="0"/>
    <n v="20000"/>
    <n v="3518"/>
    <n v="5.6850483229107445"/>
    <x v="1"/>
  </r>
  <r>
    <d v="2021-08-24T00:00:00"/>
    <s v="Local Transport"/>
    <x v="0"/>
    <x v="0"/>
    <n v="18000"/>
    <n v="3518"/>
    <n v="5.1165434906196703"/>
    <x v="1"/>
  </r>
  <r>
    <d v="2021-08-24T00:00:00"/>
    <s v="Local Transport"/>
    <x v="0"/>
    <x v="0"/>
    <n v="15000"/>
    <n v="3518"/>
    <n v="4.2637862421830581"/>
    <x v="1"/>
  </r>
  <r>
    <d v="2021-08-24T00:00:00"/>
    <s v="Local Transport"/>
    <x v="0"/>
    <x v="0"/>
    <n v="20000"/>
    <n v="3518"/>
    <n v="5.6850483229107445"/>
    <x v="1"/>
  </r>
  <r>
    <d v="2021-08-24T00:00:00"/>
    <s v="Trust Building"/>
    <x v="1"/>
    <x v="0"/>
    <n v="1000"/>
    <n v="3518"/>
    <n v="0.28425241614553726"/>
    <x v="1"/>
  </r>
  <r>
    <d v="2021-08-24T00:00:00"/>
    <s v="Trust Building"/>
    <x v="1"/>
    <x v="0"/>
    <n v="5000"/>
    <n v="3518"/>
    <n v="1.4212620807276861"/>
    <x v="1"/>
  </r>
  <r>
    <d v="2021-08-24T00:00:00"/>
    <s v="Trust Building"/>
    <x v="1"/>
    <x v="0"/>
    <n v="4000"/>
    <n v="3518"/>
    <n v="1.137009664582149"/>
    <x v="1"/>
  </r>
  <r>
    <d v="2021-08-24T00:00:00"/>
    <s v="Local Transport"/>
    <x v="0"/>
    <x v="0"/>
    <n v="20000"/>
    <n v="3518"/>
    <n v="5.6850483229107445"/>
    <x v="2"/>
  </r>
  <r>
    <d v="2021-08-24T00:00:00"/>
    <s v="Local Transport"/>
    <x v="0"/>
    <x v="0"/>
    <n v="18000"/>
    <n v="3518"/>
    <n v="5.1165434906196703"/>
    <x v="2"/>
  </r>
  <r>
    <d v="2021-08-24T00:00:00"/>
    <s v="Local Transport"/>
    <x v="0"/>
    <x v="0"/>
    <n v="13000"/>
    <n v="3518"/>
    <n v="3.6952814098919839"/>
    <x v="2"/>
  </r>
  <r>
    <d v="2021-08-24T00:00:00"/>
    <s v="Local Transport"/>
    <x v="0"/>
    <x v="0"/>
    <n v="15000"/>
    <n v="3518"/>
    <n v="4.2637862421830581"/>
    <x v="2"/>
  </r>
  <r>
    <d v="2021-08-24T00:00:00"/>
    <s v="Local Transport"/>
    <x v="0"/>
    <x v="0"/>
    <n v="8000"/>
    <n v="3518"/>
    <n v="2.2740193291642981"/>
    <x v="2"/>
  </r>
  <r>
    <d v="2021-08-24T00:00:00"/>
    <s v="Trust Building"/>
    <x v="1"/>
    <x v="0"/>
    <n v="7000"/>
    <n v="3518"/>
    <n v="1.9897669130187607"/>
    <x v="2"/>
  </r>
  <r>
    <d v="2021-08-24T00:00:00"/>
    <s v="Trust Building"/>
    <x v="1"/>
    <x v="0"/>
    <n v="3000"/>
    <n v="3518"/>
    <n v="0.85275724843661171"/>
    <x v="2"/>
  </r>
  <r>
    <d v="2021-08-24T00:00:00"/>
    <s v="Local Transport"/>
    <x v="0"/>
    <x v="0"/>
    <n v="13000"/>
    <n v="3518"/>
    <n v="3.6952814098919839"/>
    <x v="0"/>
  </r>
  <r>
    <d v="2021-08-24T00:00:00"/>
    <s v="Local Transport"/>
    <x v="0"/>
    <x v="0"/>
    <n v="20000"/>
    <n v="3518"/>
    <n v="5.6850483229107445"/>
    <x v="0"/>
  </r>
  <r>
    <d v="2021-08-24T00:00:00"/>
    <s v="Local Transport"/>
    <x v="0"/>
    <x v="0"/>
    <n v="24000"/>
    <n v="3518"/>
    <n v="6.8220579874928937"/>
    <x v="0"/>
  </r>
  <r>
    <d v="2021-08-24T00:00:00"/>
    <s v="Local Transport"/>
    <x v="0"/>
    <x v="0"/>
    <n v="13000"/>
    <n v="3518"/>
    <n v="3.6952814098919839"/>
    <x v="0"/>
  </r>
  <r>
    <d v="2021-08-24T00:00:00"/>
    <s v="Trust Building"/>
    <x v="1"/>
    <x v="0"/>
    <n v="5000"/>
    <n v="3518"/>
    <n v="1.4212620807276861"/>
    <x v="0"/>
  </r>
  <r>
    <d v="2021-08-24T00:00:00"/>
    <s v="Trust Building"/>
    <x v="1"/>
    <x v="0"/>
    <n v="5000"/>
    <n v="3518"/>
    <n v="1.4212620807276861"/>
    <x v="0"/>
  </r>
  <r>
    <d v="2021-08-24T00:00:00"/>
    <s v="2packets A4 size envelops"/>
    <x v="4"/>
    <x v="3"/>
    <n v="40000"/>
    <n v="3518"/>
    <n v="11.370096645821489"/>
    <x v="4"/>
  </r>
  <r>
    <d v="2021-08-24T00:00:00"/>
    <s v="2kgs of sugar @3400"/>
    <x v="4"/>
    <x v="3"/>
    <n v="6800"/>
    <n v="3518"/>
    <n v="1.9329164297896533"/>
    <x v="4"/>
  </r>
  <r>
    <d v="2021-08-24T00:00:00"/>
    <s v="Sunlight cleaning detargent"/>
    <x v="4"/>
    <x v="3"/>
    <n v="17000"/>
    <n v="3518"/>
    <n v="4.8322910744741332"/>
    <x v="4"/>
  </r>
  <r>
    <d v="2021-08-24T00:00:00"/>
    <s v="1 tin of lato milk"/>
    <x v="4"/>
    <x v="3"/>
    <n v="84000"/>
    <n v="3518"/>
    <n v="23.877202956225126"/>
    <x v="4"/>
  </r>
  <r>
    <d v="2021-08-24T00:00:00"/>
    <s v="Local Transport"/>
    <x v="0"/>
    <x v="2"/>
    <n v="3000"/>
    <n v="3518"/>
    <n v="0.85275724843661171"/>
    <x v="4"/>
  </r>
  <r>
    <d v="2021-08-24T00:00:00"/>
    <s v="Local Transport"/>
    <x v="0"/>
    <x v="2"/>
    <n v="2000"/>
    <n v="3518"/>
    <n v="0.56850483229107451"/>
    <x v="4"/>
  </r>
  <r>
    <d v="2021-08-24T00:00:00"/>
    <s v="Local Transport"/>
    <x v="0"/>
    <x v="2"/>
    <n v="1000"/>
    <n v="3518"/>
    <n v="0.28425241614553726"/>
    <x v="4"/>
  </r>
  <r>
    <d v="2021-08-24T00:00:00"/>
    <s v="Local Transport"/>
    <x v="0"/>
    <x v="1"/>
    <n v="9000"/>
    <n v="3518"/>
    <n v="2.5582717453098351"/>
    <x v="3"/>
  </r>
  <r>
    <d v="2021-08-24T00:00:00"/>
    <s v="Local Transport"/>
    <x v="0"/>
    <x v="1"/>
    <n v="5000"/>
    <n v="3518"/>
    <n v="1.4212620807276861"/>
    <x v="3"/>
  </r>
  <r>
    <d v="2021-08-24T00:00:00"/>
    <s v="Local Transport"/>
    <x v="0"/>
    <x v="1"/>
    <n v="8000"/>
    <n v="3518"/>
    <n v="2.2740193291642981"/>
    <x v="3"/>
  </r>
  <r>
    <d v="2021-08-24T00:00:00"/>
    <s v="Local Transport"/>
    <x v="0"/>
    <x v="1"/>
    <n v="25000"/>
    <n v="3518"/>
    <n v="7.1063104036384308"/>
    <x v="3"/>
  </r>
  <r>
    <d v="2021-08-25T00:00:00"/>
    <s v="Local Transport"/>
    <x v="0"/>
    <x v="0"/>
    <n v="30000"/>
    <n v="3518"/>
    <n v="8.5275724843661163"/>
    <x v="1"/>
  </r>
  <r>
    <d v="2021-08-25T00:00:00"/>
    <s v="Local Transport"/>
    <x v="0"/>
    <x v="0"/>
    <n v="30000"/>
    <n v="3518"/>
    <n v="8.5275724843661163"/>
    <x v="1"/>
  </r>
  <r>
    <d v="2021-08-25T00:00:00"/>
    <s v="Local Transport"/>
    <x v="0"/>
    <x v="0"/>
    <n v="9000"/>
    <n v="3518"/>
    <n v="2.5582717453098351"/>
    <x v="1"/>
  </r>
  <r>
    <d v="2021-08-25T00:00:00"/>
    <s v="Local Transport"/>
    <x v="0"/>
    <x v="0"/>
    <n v="10000"/>
    <n v="3518"/>
    <n v="2.8425241614553722"/>
    <x v="1"/>
  </r>
  <r>
    <d v="2021-08-25T00:00:00"/>
    <s v="Trust Building"/>
    <x v="1"/>
    <x v="0"/>
    <n v="3000"/>
    <n v="3518"/>
    <n v="0.85275724843661171"/>
    <x v="1"/>
  </r>
  <r>
    <d v="2021-08-25T00:00:00"/>
    <s v="Trust Building"/>
    <x v="1"/>
    <x v="0"/>
    <n v="2000"/>
    <n v="3518"/>
    <n v="0.56850483229107451"/>
    <x v="1"/>
  </r>
  <r>
    <d v="2021-08-25T00:00:00"/>
    <s v="Trust Building"/>
    <x v="1"/>
    <x v="0"/>
    <n v="2000"/>
    <n v="3518"/>
    <n v="0.56850483229107451"/>
    <x v="1"/>
  </r>
  <r>
    <d v="2021-08-25T00:00:00"/>
    <s v="Trust Building"/>
    <x v="1"/>
    <x v="0"/>
    <n v="3000"/>
    <n v="3518"/>
    <n v="0.85275724843661171"/>
    <x v="1"/>
  </r>
  <r>
    <d v="2021-08-25T00:00:00"/>
    <s v="Local Transport"/>
    <x v="0"/>
    <x v="0"/>
    <n v="15000"/>
    <n v="3518"/>
    <n v="4.2637862421830581"/>
    <x v="2"/>
  </r>
  <r>
    <d v="2021-08-25T00:00:00"/>
    <s v="Local Transport"/>
    <x v="0"/>
    <x v="0"/>
    <n v="19000"/>
    <n v="3518"/>
    <n v="5.4007959067652074"/>
    <x v="2"/>
  </r>
  <r>
    <d v="2021-08-25T00:00:00"/>
    <s v="Local Transport"/>
    <x v="0"/>
    <x v="0"/>
    <n v="30000"/>
    <n v="3518"/>
    <n v="8.5275724843661163"/>
    <x v="2"/>
  </r>
  <r>
    <d v="2021-08-25T00:00:00"/>
    <s v="Local Transport"/>
    <x v="0"/>
    <x v="0"/>
    <n v="10000"/>
    <n v="3518"/>
    <n v="2.8425241614553722"/>
    <x v="2"/>
  </r>
  <r>
    <d v="2021-08-25T00:00:00"/>
    <s v="Local Transport"/>
    <x v="0"/>
    <x v="0"/>
    <n v="8000"/>
    <n v="3518"/>
    <n v="2.2740193291642981"/>
    <x v="2"/>
  </r>
  <r>
    <d v="2021-08-25T00:00:00"/>
    <s v="Trust Building"/>
    <x v="1"/>
    <x v="0"/>
    <n v="7000"/>
    <n v="3518"/>
    <n v="1.9897669130187607"/>
    <x v="2"/>
  </r>
  <r>
    <d v="2021-08-25T00:00:00"/>
    <s v="Trust Building"/>
    <x v="1"/>
    <x v="0"/>
    <n v="3000"/>
    <n v="3518"/>
    <n v="0.85275724843661171"/>
    <x v="2"/>
  </r>
  <r>
    <d v="2021-08-25T00:00:00"/>
    <s v="Local Transport"/>
    <x v="0"/>
    <x v="0"/>
    <n v="12000"/>
    <n v="3518"/>
    <n v="3.4110289937464469"/>
    <x v="0"/>
  </r>
  <r>
    <d v="2021-08-25T00:00:00"/>
    <s v="Local Transport"/>
    <x v="0"/>
    <x v="0"/>
    <n v="21000"/>
    <n v="3518"/>
    <n v="5.9693007390562816"/>
    <x v="0"/>
  </r>
  <r>
    <d v="2021-08-25T00:00:00"/>
    <s v="Local Transport"/>
    <x v="0"/>
    <x v="0"/>
    <n v="26000"/>
    <n v="3518"/>
    <n v="7.3905628197839679"/>
    <x v="0"/>
  </r>
  <r>
    <d v="2021-08-25T00:00:00"/>
    <s v="Local Transport"/>
    <x v="0"/>
    <x v="0"/>
    <n v="14000"/>
    <n v="3518"/>
    <n v="3.9795338260375215"/>
    <x v="0"/>
  </r>
  <r>
    <d v="2021-08-25T00:00:00"/>
    <s v="Trust Building"/>
    <x v="1"/>
    <x v="0"/>
    <n v="6000"/>
    <n v="3518"/>
    <n v="1.7055144968732234"/>
    <x v="0"/>
  </r>
  <r>
    <d v="2021-08-25T00:00:00"/>
    <s v="Trust Building"/>
    <x v="1"/>
    <x v="0"/>
    <n v="2000"/>
    <n v="3518"/>
    <n v="0.56850483229107451"/>
    <x v="0"/>
  </r>
  <r>
    <d v="2021-08-25T00:00:00"/>
    <s v="Trust Building"/>
    <x v="1"/>
    <x v="0"/>
    <n v="2000"/>
    <n v="3518"/>
    <n v="0.56850483229107451"/>
    <x v="0"/>
  </r>
  <r>
    <d v="2021-08-25T00:00:00"/>
    <s v="Local Transport"/>
    <x v="0"/>
    <x v="2"/>
    <n v="8000"/>
    <n v="3518"/>
    <n v="2.2740193291642981"/>
    <x v="4"/>
  </r>
  <r>
    <d v="2021-08-25T00:00:00"/>
    <s v="Local Transport"/>
    <x v="0"/>
    <x v="2"/>
    <n v="6000"/>
    <n v="3518"/>
    <n v="1.7055144968732234"/>
    <x v="4"/>
  </r>
  <r>
    <d v="2021-08-25T00:00:00"/>
    <s v="Local Transport"/>
    <x v="0"/>
    <x v="2"/>
    <n v="6000"/>
    <n v="3518"/>
    <n v="1.7055144968732234"/>
    <x v="4"/>
  </r>
  <r>
    <d v="2021-08-25T00:00:00"/>
    <s v="Local Transport"/>
    <x v="0"/>
    <x v="2"/>
    <n v="3000"/>
    <n v="3518"/>
    <n v="0.85275724843661171"/>
    <x v="4"/>
  </r>
  <r>
    <d v="2021-08-25T00:00:00"/>
    <s v="Local Transport"/>
    <x v="0"/>
    <x v="2"/>
    <n v="1000"/>
    <n v="3518"/>
    <n v="0.28425241614553726"/>
    <x v="4"/>
  </r>
  <r>
    <d v="2021-08-25T00:00:00"/>
    <s v="5 compound brooms"/>
    <x v="4"/>
    <x v="3"/>
    <n v="10000"/>
    <n v="3518"/>
    <n v="2.8425241614553722"/>
    <x v="4"/>
  </r>
  <r>
    <d v="2021-08-25T00:00:00"/>
    <s v="1 compound trowel"/>
    <x v="4"/>
    <x v="3"/>
    <n v="5000"/>
    <n v="3518"/>
    <n v="1.4212620807276861"/>
    <x v="4"/>
  </r>
  <r>
    <d v="2021-08-25T00:00:00"/>
    <s v="11.4 ltrs of petrol for office generator"/>
    <x v="4"/>
    <x v="3"/>
    <n v="50036"/>
    <n v="3518"/>
    <n v="14.222853894258101"/>
    <x v="4"/>
  </r>
  <r>
    <d v="2021-08-26T00:00:00"/>
    <s v="Local Transport"/>
    <x v="0"/>
    <x v="2"/>
    <n v="7000"/>
    <n v="3518"/>
    <n v="1.9897669130187607"/>
    <x v="4"/>
  </r>
  <r>
    <d v="2021-08-26T00:00:00"/>
    <s v="Local Transport"/>
    <x v="0"/>
    <x v="2"/>
    <n v="25000"/>
    <n v="3518"/>
    <n v="7.1063104036384308"/>
    <x v="4"/>
  </r>
  <r>
    <d v="2021-08-26T00:00:00"/>
    <s v="Local Transport"/>
    <x v="0"/>
    <x v="2"/>
    <n v="25000"/>
    <n v="3518"/>
    <n v="7.1063104036384308"/>
    <x v="4"/>
  </r>
  <r>
    <d v="2021-08-26T00:00:00"/>
    <s v="Local Transport"/>
    <x v="0"/>
    <x v="2"/>
    <n v="1000"/>
    <n v="3518"/>
    <n v="0.28425241614553726"/>
    <x v="4"/>
  </r>
  <r>
    <d v="2021-08-26T00:00:00"/>
    <s v="Local Transport"/>
    <x v="0"/>
    <x v="2"/>
    <n v="10000"/>
    <n v="3518"/>
    <n v="2.8425241614553722"/>
    <x v="4"/>
  </r>
  <r>
    <d v="2021-08-26T00:00:00"/>
    <s v="Local Transport"/>
    <x v="0"/>
    <x v="2"/>
    <n v="7000"/>
    <n v="3518"/>
    <n v="1.9897669130187607"/>
    <x v="4"/>
  </r>
  <r>
    <d v="2021-08-26T00:00:00"/>
    <s v="Local Transport"/>
    <x v="0"/>
    <x v="0"/>
    <n v="14000"/>
    <n v="3518"/>
    <n v="3.9795338260375215"/>
    <x v="0"/>
  </r>
  <r>
    <d v="2021-08-26T00:00:00"/>
    <s v="Local Transport"/>
    <x v="0"/>
    <x v="0"/>
    <n v="26000"/>
    <n v="3518"/>
    <n v="7.3905628197839679"/>
    <x v="0"/>
  </r>
  <r>
    <d v="2021-08-26T00:00:00"/>
    <s v="Local Transport"/>
    <x v="0"/>
    <x v="0"/>
    <n v="16000"/>
    <n v="3518"/>
    <n v="4.5480386583285961"/>
    <x v="0"/>
  </r>
  <r>
    <d v="2021-08-26T00:00:00"/>
    <s v="Local Transport"/>
    <x v="0"/>
    <x v="0"/>
    <n v="9000"/>
    <n v="3518"/>
    <n v="2.5582717453098351"/>
    <x v="0"/>
  </r>
  <r>
    <d v="2021-08-26T00:00:00"/>
    <s v="Trust Building"/>
    <x v="1"/>
    <x v="0"/>
    <n v="6000"/>
    <n v="3518"/>
    <n v="1.7055144968732234"/>
    <x v="0"/>
  </r>
  <r>
    <d v="2021-08-26T00:00:00"/>
    <s v="Trust Building"/>
    <x v="1"/>
    <x v="0"/>
    <n v="4000"/>
    <n v="3518"/>
    <n v="1.137009664582149"/>
    <x v="0"/>
  </r>
  <r>
    <d v="2021-08-26T00:00:00"/>
    <s v="Local Transport"/>
    <x v="0"/>
    <x v="0"/>
    <n v="15000"/>
    <n v="3518"/>
    <n v="4.2637862421830581"/>
    <x v="2"/>
  </r>
  <r>
    <d v="2021-08-26T00:00:00"/>
    <s v="Local Transport"/>
    <x v="0"/>
    <x v="0"/>
    <n v="15000"/>
    <n v="3518"/>
    <n v="4.2637862421830581"/>
    <x v="2"/>
  </r>
  <r>
    <d v="2021-08-26T00:00:00"/>
    <s v="Local Transport"/>
    <x v="0"/>
    <x v="0"/>
    <n v="8000"/>
    <n v="3518"/>
    <n v="2.2740193291642981"/>
    <x v="2"/>
  </r>
  <r>
    <d v="2021-08-26T00:00:00"/>
    <s v="Local Transport"/>
    <x v="0"/>
    <x v="0"/>
    <n v="8000"/>
    <n v="3518"/>
    <n v="2.2740193291642981"/>
    <x v="2"/>
  </r>
  <r>
    <d v="2021-08-26T00:00:00"/>
    <s v="Local Transport"/>
    <x v="0"/>
    <x v="0"/>
    <n v="8000"/>
    <n v="3518"/>
    <n v="2.2740193291642981"/>
    <x v="2"/>
  </r>
  <r>
    <d v="2021-08-26T00:00:00"/>
    <s v="Trust Building"/>
    <x v="1"/>
    <x v="0"/>
    <n v="7000"/>
    <n v="3518"/>
    <n v="1.9897669130187607"/>
    <x v="2"/>
  </r>
  <r>
    <d v="2021-08-26T00:00:00"/>
    <s v="Trust Building"/>
    <x v="1"/>
    <x v="0"/>
    <n v="3000"/>
    <n v="3518"/>
    <n v="0.85275724843661171"/>
    <x v="2"/>
  </r>
  <r>
    <d v="2021-08-26T00:00:00"/>
    <s v="Local Transport"/>
    <x v="0"/>
    <x v="0"/>
    <n v="15000"/>
    <n v="3518"/>
    <n v="4.2637862421830581"/>
    <x v="1"/>
  </r>
  <r>
    <d v="2021-08-26T00:00:00"/>
    <s v="Local Transport"/>
    <x v="0"/>
    <x v="0"/>
    <n v="15000"/>
    <n v="3518"/>
    <n v="4.2637862421830581"/>
    <x v="1"/>
  </r>
  <r>
    <d v="2021-08-26T00:00:00"/>
    <s v="Local Transport"/>
    <x v="0"/>
    <x v="0"/>
    <n v="20000"/>
    <n v="3518"/>
    <n v="5.6850483229107445"/>
    <x v="1"/>
  </r>
  <r>
    <d v="2021-08-26T00:00:00"/>
    <s v="Local Transport"/>
    <x v="0"/>
    <x v="0"/>
    <n v="15000"/>
    <n v="3518"/>
    <n v="4.2637862421830581"/>
    <x v="1"/>
  </r>
  <r>
    <d v="2021-08-26T00:00:00"/>
    <s v="Trust Building"/>
    <x v="1"/>
    <x v="0"/>
    <n v="2000"/>
    <n v="3518"/>
    <n v="0.56850483229107451"/>
    <x v="1"/>
  </r>
  <r>
    <d v="2021-08-26T00:00:00"/>
    <s v="Trust Building"/>
    <x v="1"/>
    <x v="0"/>
    <n v="12000"/>
    <n v="3518"/>
    <n v="3.4110289937464469"/>
    <x v="1"/>
  </r>
  <r>
    <d v="2021-08-26T00:00:00"/>
    <s v="Trust Building"/>
    <x v="1"/>
    <x v="0"/>
    <n v="2000"/>
    <n v="3518"/>
    <n v="0.56850483229107451"/>
    <x v="1"/>
  </r>
  <r>
    <d v="2021-08-26T00:00:00"/>
    <s v="Local Transport"/>
    <x v="0"/>
    <x v="1"/>
    <n v="20000"/>
    <n v="3518"/>
    <n v="5.6850483229107445"/>
    <x v="3"/>
  </r>
  <r>
    <d v="2021-08-26T00:00:00"/>
    <s v="Intercity transport(Kampala-Hoima)"/>
    <x v="0"/>
    <x v="1"/>
    <n v="25000"/>
    <n v="3518"/>
    <n v="7.1063104036384308"/>
    <x v="3"/>
  </r>
  <r>
    <d v="2021-08-26T00:00:00"/>
    <s v="Meals"/>
    <x v="10"/>
    <x v="1"/>
    <n v="30000"/>
    <n v="3518"/>
    <n v="8.5275724843661163"/>
    <x v="3"/>
  </r>
  <r>
    <d v="2021-08-26T00:00:00"/>
    <s v="Local Transport"/>
    <x v="0"/>
    <x v="1"/>
    <n v="30000"/>
    <n v="3518"/>
    <n v="8.5275724843661163"/>
    <x v="3"/>
  </r>
  <r>
    <d v="2021-08-26T00:00:00"/>
    <s v="Local Transport"/>
    <x v="0"/>
    <x v="1"/>
    <n v="30000"/>
    <n v="3518"/>
    <n v="8.5275724843661163"/>
    <x v="3"/>
  </r>
  <r>
    <d v="2021-08-26T00:00:00"/>
    <s v="Accommodation for 1 night"/>
    <x v="10"/>
    <x v="1"/>
    <n v="60000"/>
    <n v="3518"/>
    <n v="17.055144968732233"/>
    <x v="3"/>
  </r>
  <r>
    <d v="2021-08-27T00:00:00"/>
    <s v="Local Transport"/>
    <x v="0"/>
    <x v="1"/>
    <n v="30000"/>
    <n v="3518"/>
    <n v="8.5275724843661163"/>
    <x v="3"/>
  </r>
  <r>
    <d v="2021-08-27T00:00:00"/>
    <s v="Local Transport"/>
    <x v="0"/>
    <x v="1"/>
    <n v="30000"/>
    <n v="3518"/>
    <n v="8.5275724843661163"/>
    <x v="3"/>
  </r>
  <r>
    <d v="2021-08-27T00:00:00"/>
    <s v="Meals"/>
    <x v="10"/>
    <x v="1"/>
    <n v="30000"/>
    <n v="3518"/>
    <n v="8.5275724843661163"/>
    <x v="3"/>
  </r>
  <r>
    <d v="2021-08-27T00:00:00"/>
    <s v="Accommodation for 1 night"/>
    <x v="10"/>
    <x v="1"/>
    <n v="60000"/>
    <n v="3518"/>
    <n v="17.055144968732233"/>
    <x v="3"/>
  </r>
  <r>
    <d v="2021-08-27T00:00:00"/>
    <s v="Local Transport"/>
    <x v="0"/>
    <x v="0"/>
    <n v="8000"/>
    <n v="3518"/>
    <n v="2.2740193291642981"/>
    <x v="2"/>
  </r>
  <r>
    <d v="2021-08-27T00:00:00"/>
    <s v="Local Transport"/>
    <x v="0"/>
    <x v="0"/>
    <n v="14000"/>
    <n v="3518"/>
    <n v="3.9795338260375215"/>
    <x v="2"/>
  </r>
  <r>
    <d v="2021-08-27T00:00:00"/>
    <s v="Local Transport"/>
    <x v="0"/>
    <x v="0"/>
    <n v="18000"/>
    <n v="3518"/>
    <n v="5.1165434906196703"/>
    <x v="2"/>
  </r>
  <r>
    <d v="2021-08-27T00:00:00"/>
    <s v="Local Transport"/>
    <x v="0"/>
    <x v="0"/>
    <n v="20000"/>
    <n v="3518"/>
    <n v="5.6850483229107445"/>
    <x v="2"/>
  </r>
  <r>
    <d v="2021-08-27T00:00:00"/>
    <s v="Local Transport"/>
    <x v="0"/>
    <x v="0"/>
    <n v="8000"/>
    <n v="3518"/>
    <n v="2.2740193291642981"/>
    <x v="2"/>
  </r>
  <r>
    <d v="2021-08-27T00:00:00"/>
    <s v="Trust Building"/>
    <x v="1"/>
    <x v="0"/>
    <n v="7000"/>
    <n v="3518"/>
    <n v="1.9897669130187607"/>
    <x v="2"/>
  </r>
  <r>
    <d v="2021-08-27T00:00:00"/>
    <s v="Trust Building"/>
    <x v="1"/>
    <x v="0"/>
    <n v="3000"/>
    <n v="3518"/>
    <n v="0.85275724843661171"/>
    <x v="2"/>
  </r>
  <r>
    <d v="2021-08-27T00:00:00"/>
    <s v="Local Transport"/>
    <x v="0"/>
    <x v="0"/>
    <n v="20000"/>
    <n v="3518"/>
    <n v="5.6850483229107445"/>
    <x v="1"/>
  </r>
  <r>
    <d v="2021-08-27T00:00:00"/>
    <s v="Local Transport"/>
    <x v="0"/>
    <x v="0"/>
    <n v="25000"/>
    <n v="3518"/>
    <n v="7.1063104036384308"/>
    <x v="1"/>
  </r>
  <r>
    <d v="2021-08-27T00:00:00"/>
    <s v="Local Transport"/>
    <x v="0"/>
    <x v="0"/>
    <n v="15000"/>
    <n v="3518"/>
    <n v="4.2637862421830581"/>
    <x v="1"/>
  </r>
  <r>
    <d v="2021-08-27T00:00:00"/>
    <s v="Local Transport"/>
    <x v="0"/>
    <x v="0"/>
    <n v="8000"/>
    <n v="3518"/>
    <n v="2.2740193291642981"/>
    <x v="1"/>
  </r>
  <r>
    <d v="2021-08-27T00:00:00"/>
    <s v="Trust Building"/>
    <x v="1"/>
    <x v="0"/>
    <n v="3000"/>
    <n v="3518"/>
    <n v="0.85275724843661171"/>
    <x v="1"/>
  </r>
  <r>
    <d v="2021-08-27T00:00:00"/>
    <s v="Trust Building"/>
    <x v="1"/>
    <x v="0"/>
    <n v="7000"/>
    <n v="3518"/>
    <n v="1.9897669130187607"/>
    <x v="1"/>
  </r>
  <r>
    <d v="2021-08-27T00:00:00"/>
    <s v="Local Transport"/>
    <x v="0"/>
    <x v="0"/>
    <n v="19000"/>
    <n v="3518"/>
    <n v="5.4007959067652074"/>
    <x v="0"/>
  </r>
  <r>
    <d v="2021-08-27T00:00:00"/>
    <s v="Local Transport"/>
    <x v="0"/>
    <x v="0"/>
    <n v="24000"/>
    <n v="3518"/>
    <n v="6.8220579874928937"/>
    <x v="0"/>
  </r>
  <r>
    <d v="2021-08-27T00:00:00"/>
    <s v="Local Transport"/>
    <x v="0"/>
    <x v="0"/>
    <n v="26000"/>
    <n v="3518"/>
    <n v="7.3905628197839679"/>
    <x v="0"/>
  </r>
  <r>
    <d v="2021-08-27T00:00:00"/>
    <s v="Trust Building"/>
    <x v="1"/>
    <x v="0"/>
    <n v="5000"/>
    <n v="3518"/>
    <n v="1.4212620807276861"/>
    <x v="0"/>
  </r>
  <r>
    <d v="2021-08-27T00:00:00"/>
    <s v="Trust Building"/>
    <x v="1"/>
    <x v="0"/>
    <n v="5000"/>
    <n v="3518"/>
    <n v="1.4212620807276861"/>
    <x v="0"/>
  </r>
  <r>
    <d v="2021-08-27T00:00:00"/>
    <s v="Repairs to office shredder"/>
    <x v="5"/>
    <x v="3"/>
    <n v="50000"/>
    <n v="3518"/>
    <n v="14.212620807276862"/>
    <x v="4"/>
  </r>
  <r>
    <d v="2021-08-27T00:00:00"/>
    <s v="Local Transport"/>
    <x v="0"/>
    <x v="2"/>
    <n v="7000"/>
    <n v="3518"/>
    <n v="1.9897669130187607"/>
    <x v="4"/>
  </r>
  <r>
    <d v="2021-08-27T00:00:00"/>
    <s v="Local Transport"/>
    <x v="0"/>
    <x v="2"/>
    <n v="7000"/>
    <n v="3518"/>
    <n v="1.9897669130187607"/>
    <x v="4"/>
  </r>
  <r>
    <d v="2021-08-27T00:00:00"/>
    <s v="Local Transport"/>
    <x v="0"/>
    <x v="2"/>
    <n v="3000"/>
    <n v="3518"/>
    <n v="0.85275724843661171"/>
    <x v="4"/>
  </r>
  <r>
    <d v="2021-08-27T00:00:00"/>
    <s v="Local Transport"/>
    <x v="0"/>
    <x v="2"/>
    <n v="35000"/>
    <n v="3518"/>
    <n v="9.9488345650938026"/>
    <x v="4"/>
  </r>
  <r>
    <d v="2021-08-27T00:00:00"/>
    <s v="Local Transport"/>
    <x v="0"/>
    <x v="2"/>
    <n v="35000"/>
    <n v="3518"/>
    <n v="9.9488345650938026"/>
    <x v="4"/>
  </r>
  <r>
    <d v="2021-08-28T00:00:00"/>
    <s v="August water bill"/>
    <x v="7"/>
    <x v="3"/>
    <n v="82100"/>
    <n v="3518"/>
    <n v="23.337123365548607"/>
    <x v="4"/>
  </r>
  <r>
    <d v="2021-08-28T00:00:00"/>
    <s v="Water bill transfer charges"/>
    <x v="8"/>
    <x v="3"/>
    <n v="3500"/>
    <n v="3518"/>
    <n v="0.99488345650938037"/>
    <x v="4"/>
  </r>
  <r>
    <d v="2021-08-30T00:00:00"/>
    <s v="Local Transport"/>
    <x v="0"/>
    <x v="0"/>
    <n v="20000"/>
    <n v="3518"/>
    <n v="5.6850483229107445"/>
    <x v="1"/>
  </r>
  <r>
    <d v="2021-08-28T00:00:00"/>
    <s v="Intercity transport (Hoima-K'la)"/>
    <x v="0"/>
    <x v="1"/>
    <n v="25000"/>
    <n v="3518"/>
    <n v="7.1063104036384308"/>
    <x v="3"/>
  </r>
  <r>
    <d v="2021-08-28T00:00:00"/>
    <s v="Local Transport"/>
    <x v="0"/>
    <x v="1"/>
    <n v="20000"/>
    <n v="3518"/>
    <n v="5.6850483229107445"/>
    <x v="3"/>
  </r>
  <r>
    <d v="2021-08-30T00:00:00"/>
    <s v="Local Transport"/>
    <x v="0"/>
    <x v="0"/>
    <n v="20000"/>
    <n v="3518"/>
    <n v="5.6850483229107445"/>
    <x v="1"/>
  </r>
  <r>
    <d v="2021-08-30T00:00:00"/>
    <s v="Local Transport"/>
    <x v="0"/>
    <x v="0"/>
    <n v="28000"/>
    <n v="3518"/>
    <n v="7.959067652075043"/>
    <x v="1"/>
  </r>
  <r>
    <d v="2021-08-30T00:00:00"/>
    <s v="Trust Building"/>
    <x v="1"/>
    <x v="0"/>
    <n v="4000"/>
    <n v="3518"/>
    <n v="1.137009664582149"/>
    <x v="1"/>
  </r>
  <r>
    <d v="2021-08-30T00:00:00"/>
    <s v="Trust Building"/>
    <x v="1"/>
    <x v="0"/>
    <n v="4000"/>
    <n v="3518"/>
    <n v="1.137009664582149"/>
    <x v="1"/>
  </r>
  <r>
    <d v="2021-08-30T00:00:00"/>
    <s v="Trust Building"/>
    <x v="1"/>
    <x v="0"/>
    <n v="2000"/>
    <n v="3518"/>
    <n v="0.56850483229107451"/>
    <x v="1"/>
  </r>
  <r>
    <d v="2021-08-30T00:00:00"/>
    <s v="Local Transport"/>
    <x v="0"/>
    <x v="0"/>
    <n v="18000"/>
    <n v="3518"/>
    <n v="5.1165434906196703"/>
    <x v="0"/>
  </r>
  <r>
    <d v="2021-08-30T00:00:00"/>
    <s v="Local Transport"/>
    <x v="0"/>
    <x v="0"/>
    <n v="16000"/>
    <n v="3518"/>
    <n v="4.5480386583285961"/>
    <x v="0"/>
  </r>
  <r>
    <d v="2021-08-30T00:00:00"/>
    <s v="Local Transport"/>
    <x v="0"/>
    <x v="0"/>
    <n v="18000"/>
    <n v="3518"/>
    <n v="5.1165434906196703"/>
    <x v="0"/>
  </r>
  <r>
    <d v="2021-08-30T00:00:00"/>
    <s v="Local Transport"/>
    <x v="0"/>
    <x v="0"/>
    <n v="19000"/>
    <n v="3518"/>
    <n v="5.4007959067652074"/>
    <x v="0"/>
  </r>
  <r>
    <d v="2021-08-30T00:00:00"/>
    <s v="Trust Building"/>
    <x v="1"/>
    <x v="0"/>
    <n v="4000"/>
    <n v="3518"/>
    <n v="1.137009664582149"/>
    <x v="0"/>
  </r>
  <r>
    <d v="2021-08-30T00:00:00"/>
    <s v="Trust Building"/>
    <x v="1"/>
    <x v="0"/>
    <n v="4000"/>
    <n v="3518"/>
    <n v="1.137009664582149"/>
    <x v="0"/>
  </r>
  <r>
    <d v="2021-08-30T00:00:00"/>
    <s v="Trust Building"/>
    <x v="1"/>
    <x v="0"/>
    <n v="2000"/>
    <n v="3518"/>
    <n v="0.56850483229107451"/>
    <x v="0"/>
  </r>
  <r>
    <d v="2021-08-30T00:00:00"/>
    <s v="Local Transport"/>
    <x v="0"/>
    <x v="0"/>
    <n v="28000"/>
    <n v="3518"/>
    <n v="7.959067652075043"/>
    <x v="2"/>
  </r>
  <r>
    <d v="2021-08-30T00:00:00"/>
    <s v="Local Transport"/>
    <x v="0"/>
    <x v="0"/>
    <n v="19000"/>
    <n v="3518"/>
    <n v="5.4007959067652074"/>
    <x v="2"/>
  </r>
  <r>
    <d v="2021-08-30T00:00:00"/>
    <s v="Local Transport"/>
    <x v="0"/>
    <x v="0"/>
    <n v="9000"/>
    <n v="3518"/>
    <n v="2.5582717453098351"/>
    <x v="2"/>
  </r>
  <r>
    <d v="2021-08-30T00:00:00"/>
    <s v="Local Transport"/>
    <x v="0"/>
    <x v="0"/>
    <n v="8000"/>
    <n v="3518"/>
    <n v="2.2740193291642981"/>
    <x v="2"/>
  </r>
  <r>
    <d v="2021-08-30T00:00:00"/>
    <s v="Local Transport"/>
    <x v="0"/>
    <x v="0"/>
    <n v="8000"/>
    <n v="3518"/>
    <n v="2.2740193291642981"/>
    <x v="2"/>
  </r>
  <r>
    <d v="2021-08-30T00:00:00"/>
    <s v="Trust Building"/>
    <x v="1"/>
    <x v="0"/>
    <n v="7000"/>
    <n v="3518"/>
    <n v="1.9897669130187607"/>
    <x v="2"/>
  </r>
  <r>
    <d v="2021-08-30T00:00:00"/>
    <s v="Trust Building"/>
    <x v="1"/>
    <x v="0"/>
    <n v="3000"/>
    <n v="3518"/>
    <n v="0.85275724843661171"/>
    <x v="2"/>
  </r>
  <r>
    <d v="2021-08-30T00:00:00"/>
    <s v="Local Transport"/>
    <x v="0"/>
    <x v="2"/>
    <n v="5000"/>
    <n v="3518"/>
    <n v="1.4212620807276861"/>
    <x v="4"/>
  </r>
  <r>
    <d v="2021-08-30T00:00:00"/>
    <s v="Local Transport"/>
    <x v="0"/>
    <x v="2"/>
    <n v="5000"/>
    <n v="3518"/>
    <n v="1.4212620807276861"/>
    <x v="4"/>
  </r>
  <r>
    <d v="2021-08-30T00:00:00"/>
    <s v="Local Transport"/>
    <x v="0"/>
    <x v="2"/>
    <n v="5000"/>
    <n v="3518"/>
    <n v="1.4212620807276861"/>
    <x v="4"/>
  </r>
  <r>
    <d v="2021-08-30T00:00:00"/>
    <s v="Local Transport"/>
    <x v="0"/>
    <x v="2"/>
    <n v="6000"/>
    <n v="3518"/>
    <n v="1.7055144968732234"/>
    <x v="4"/>
  </r>
  <r>
    <d v="2021-08-30T00:00:00"/>
    <s v="Local Transport"/>
    <x v="0"/>
    <x v="2"/>
    <n v="9000"/>
    <n v="3518"/>
    <n v="2.5582717453098351"/>
    <x v="4"/>
  </r>
  <r>
    <d v="2021-08-30T00:00:00"/>
    <s v="3 international signs Tshirts"/>
    <x v="4"/>
    <x v="3"/>
    <n v="324838"/>
    <n v="3518"/>
    <n v="92.335986355884032"/>
    <x v="4"/>
  </r>
  <r>
    <d v="2021-08-30T00:00:00"/>
    <s v="Bank charges"/>
    <x v="2"/>
    <x v="3"/>
    <n v="2000"/>
    <n v="3518"/>
    <n v="0.56850483229107451"/>
    <x v="5"/>
  </r>
  <r>
    <d v="2021-08-30T00:00:00"/>
    <s v="August salary-Mary"/>
    <x v="9"/>
    <x v="1"/>
    <n v="500000"/>
    <n v="3518"/>
    <n v="142.12620807276861"/>
    <x v="6"/>
  </r>
  <r>
    <d v="2021-08-30T00:00:00"/>
    <s v="August salary-i45"/>
    <x v="9"/>
    <x v="0"/>
    <n v="740400"/>
    <n v="3518"/>
    <n v="210.46048891415577"/>
    <x v="6"/>
  </r>
  <r>
    <d v="2021-08-30T00:00:00"/>
    <s v="August salary-Augustus"/>
    <x v="9"/>
    <x v="1"/>
    <n v="1314500"/>
    <n v="3518"/>
    <n v="373.64980102330873"/>
    <x v="6"/>
  </r>
  <r>
    <d v="2021-08-30T00:00:00"/>
    <s v="Bank Charges"/>
    <x v="2"/>
    <x v="3"/>
    <n v="2600"/>
    <n v="3518"/>
    <n v="0.73905628197839679"/>
    <x v="6"/>
  </r>
  <r>
    <d v="2021-08-30T00:00:00"/>
    <s v="Bank Charges"/>
    <x v="2"/>
    <x v="3"/>
    <n v="2600"/>
    <n v="3518"/>
    <n v="0.73905628197839679"/>
    <x v="6"/>
  </r>
  <r>
    <d v="2021-08-30T00:00:00"/>
    <s v="Bank Charges"/>
    <x v="2"/>
    <x v="3"/>
    <n v="2600"/>
    <n v="3518"/>
    <n v="0.73905628197839679"/>
    <x v="6"/>
  </r>
  <r>
    <d v="2021-08-30T00:00:00"/>
    <s v="Bank Charges"/>
    <x v="2"/>
    <x v="3"/>
    <n v="10000"/>
    <n v="3518"/>
    <n v="2.8425241614553722"/>
    <x v="6"/>
  </r>
  <r>
    <d v="2021-08-30T00:00:00"/>
    <s v="6G's mobile point (Universial Security Service)"/>
    <x v="5"/>
    <x v="3"/>
    <n v="1450000"/>
    <n v="3518"/>
    <n v="412.16600341102901"/>
    <x v="6"/>
  </r>
  <r>
    <d v="2021-08-30T00:00:00"/>
    <s v="August salary-Lydia"/>
    <x v="9"/>
    <x v="2"/>
    <n v="1935000"/>
    <n v="3518"/>
    <n v="550.02842524161451"/>
    <x v="6"/>
  </r>
  <r>
    <d v="2021-08-30T00:00:00"/>
    <s v="August salary-i67"/>
    <x v="9"/>
    <x v="0"/>
    <n v="740400"/>
    <n v="3518"/>
    <n v="210.46048891415577"/>
    <x v="6"/>
  </r>
  <r>
    <d v="2021-08-30T00:00:00"/>
    <s v="Bank Charges"/>
    <x v="2"/>
    <x v="3"/>
    <n v="2600"/>
    <n v="3518"/>
    <n v="0.73905628197839679"/>
    <x v="6"/>
  </r>
  <r>
    <d v="2021-08-30T00:00:00"/>
    <s v="Bank Charges"/>
    <x v="2"/>
    <x v="3"/>
    <n v="2600"/>
    <n v="3518"/>
    <n v="0.73905628197839679"/>
    <x v="6"/>
  </r>
  <r>
    <d v="2021-08-30T00:00:00"/>
    <s v="Bank Charges"/>
    <x v="2"/>
    <x v="3"/>
    <n v="2600"/>
    <n v="3518"/>
    <n v="0.73905628197839679"/>
    <x v="6"/>
  </r>
  <r>
    <d v="2021-08-30T00:00:00"/>
    <s v="August salary:Day guard"/>
    <x v="5"/>
    <x v="3"/>
    <n v="300000"/>
    <n v="3518"/>
    <n v="85.275724843661166"/>
    <x v="4"/>
  </r>
  <r>
    <d v="2021-08-31T00:00:00"/>
    <s v="Airtime for Lydia"/>
    <x v="3"/>
    <x v="2"/>
    <n v="50000"/>
    <n v="3518"/>
    <n v="14.212620807276862"/>
    <x v="4"/>
  </r>
  <r>
    <d v="2021-08-31T00:00:00"/>
    <s v="Airtime for i45"/>
    <x v="3"/>
    <x v="0"/>
    <n v="40000"/>
    <n v="3518"/>
    <n v="11.370096645821489"/>
    <x v="0"/>
  </r>
  <r>
    <d v="2021-08-31T00:00:00"/>
    <s v="Airtime for i81"/>
    <x v="3"/>
    <x v="0"/>
    <n v="40000"/>
    <n v="3518"/>
    <n v="11.370096645821489"/>
    <x v="1"/>
  </r>
  <r>
    <d v="2021-08-31T00:00:00"/>
    <s v="Airtime for i67"/>
    <x v="3"/>
    <x v="0"/>
    <n v="40000"/>
    <n v="3518"/>
    <n v="11.370096645821489"/>
    <x v="2"/>
  </r>
  <r>
    <d v="2021-08-31T00:00:00"/>
    <s v="Airtime for Augustus"/>
    <x v="3"/>
    <x v="1"/>
    <n v="30000"/>
    <n v="3518"/>
    <n v="8.5275724843661163"/>
    <x v="3"/>
  </r>
  <r>
    <d v="2021-08-31T00:00:00"/>
    <s v="Airtime for Mary"/>
    <x v="3"/>
    <x v="1"/>
    <n v="30000"/>
    <n v="3518"/>
    <n v="8.5275724843661163"/>
    <x v="7"/>
  </r>
  <r>
    <d v="2021-08-31T00:00:00"/>
    <s v="Airtime for Day Guard"/>
    <x v="3"/>
    <x v="3"/>
    <n v="10000"/>
    <n v="3518"/>
    <n v="2.8425241614553722"/>
    <x v="8"/>
  </r>
  <r>
    <d v="2021-08-31T00:00:00"/>
    <s v="Local Transport"/>
    <x v="0"/>
    <x v="0"/>
    <n v="23000"/>
    <n v="3518"/>
    <n v="6.5378055713473566"/>
    <x v="1"/>
  </r>
  <r>
    <d v="2021-08-31T00:00:00"/>
    <s v="Local Transport"/>
    <x v="0"/>
    <x v="0"/>
    <n v="20000"/>
    <n v="3518"/>
    <n v="5.6850483229107445"/>
    <x v="1"/>
  </r>
  <r>
    <d v="2021-08-31T00:00:00"/>
    <s v="Local Transport"/>
    <x v="0"/>
    <x v="0"/>
    <n v="15000"/>
    <n v="3518"/>
    <n v="4.2637862421830581"/>
    <x v="1"/>
  </r>
  <r>
    <d v="2021-08-31T00:00:00"/>
    <s v="Local Transport"/>
    <x v="0"/>
    <x v="0"/>
    <n v="12000"/>
    <n v="3518"/>
    <n v="3.4110289937464469"/>
    <x v="1"/>
  </r>
  <r>
    <d v="2021-08-31T00:00:00"/>
    <s v="Trust Building"/>
    <x v="1"/>
    <x v="0"/>
    <n v="4000"/>
    <n v="3518"/>
    <n v="1.137009664582149"/>
    <x v="1"/>
  </r>
  <r>
    <d v="2021-08-31T00:00:00"/>
    <s v="Trust Building"/>
    <x v="1"/>
    <x v="0"/>
    <n v="2000"/>
    <n v="3518"/>
    <n v="0.56850483229107451"/>
    <x v="1"/>
  </r>
  <r>
    <d v="2021-08-31T00:00:00"/>
    <s v="Trust Building"/>
    <x v="1"/>
    <x v="0"/>
    <n v="2000"/>
    <n v="3518"/>
    <n v="0.56850483229107451"/>
    <x v="1"/>
  </r>
  <r>
    <d v="2021-08-31T00:00:00"/>
    <s v="Trust Building"/>
    <x v="1"/>
    <x v="0"/>
    <n v="12000"/>
    <n v="3518"/>
    <n v="3.4110289937464469"/>
    <x v="1"/>
  </r>
  <r>
    <d v="2021-08-31T00:00:00"/>
    <s v="Local Transport"/>
    <x v="0"/>
    <x v="0"/>
    <n v="15000"/>
    <n v="3518"/>
    <n v="4.2637862421830581"/>
    <x v="2"/>
  </r>
  <r>
    <d v="2021-08-31T00:00:00"/>
    <s v="Local Transport"/>
    <x v="0"/>
    <x v="0"/>
    <n v="15000"/>
    <n v="3518"/>
    <n v="4.2637862421830581"/>
    <x v="2"/>
  </r>
  <r>
    <d v="2021-08-31T00:00:00"/>
    <s v="Local Transport"/>
    <x v="0"/>
    <x v="0"/>
    <n v="20000"/>
    <n v="3518"/>
    <n v="5.6850483229107445"/>
    <x v="2"/>
  </r>
  <r>
    <d v="2021-08-31T00:00:00"/>
    <s v="Local Transport"/>
    <x v="0"/>
    <x v="0"/>
    <n v="10000"/>
    <n v="3518"/>
    <n v="2.8425241614553722"/>
    <x v="2"/>
  </r>
  <r>
    <d v="2021-08-31T00:00:00"/>
    <s v="Local Transport"/>
    <x v="0"/>
    <x v="0"/>
    <n v="8000"/>
    <n v="3518"/>
    <n v="2.2740193291642981"/>
    <x v="2"/>
  </r>
  <r>
    <d v="2021-08-31T00:00:00"/>
    <s v="Trust Building"/>
    <x v="1"/>
    <x v="0"/>
    <n v="7000"/>
    <n v="3518"/>
    <n v="1.9897669130187607"/>
    <x v="2"/>
  </r>
  <r>
    <d v="2021-08-31T00:00:00"/>
    <s v="Trust Building"/>
    <x v="1"/>
    <x v="0"/>
    <n v="3000"/>
    <n v="3518"/>
    <n v="0.85275724843661171"/>
    <x v="2"/>
  </r>
  <r>
    <d v="2021-08-31T00:00:00"/>
    <s v="Local Transport"/>
    <x v="0"/>
    <x v="0"/>
    <n v="16000"/>
    <n v="3518"/>
    <n v="4.5480386583285961"/>
    <x v="0"/>
  </r>
  <r>
    <d v="2021-08-31T00:00:00"/>
    <s v="Local Transport"/>
    <x v="0"/>
    <x v="0"/>
    <n v="14000"/>
    <n v="3518"/>
    <n v="3.9795338260375215"/>
    <x v="0"/>
  </r>
  <r>
    <d v="2021-08-31T00:00:00"/>
    <s v="Local Transport"/>
    <x v="0"/>
    <x v="0"/>
    <n v="20000"/>
    <n v="3518"/>
    <n v="5.6850483229107445"/>
    <x v="0"/>
  </r>
  <r>
    <d v="2021-08-31T00:00:00"/>
    <s v="Local Transport"/>
    <x v="0"/>
    <x v="0"/>
    <n v="14000"/>
    <n v="3518"/>
    <n v="3.9795338260375215"/>
    <x v="0"/>
  </r>
  <r>
    <d v="2021-08-31T00:00:00"/>
    <s v="Trust Building"/>
    <x v="1"/>
    <x v="0"/>
    <n v="2000"/>
    <n v="3518"/>
    <n v="0.56850483229107451"/>
    <x v="0"/>
  </r>
  <r>
    <d v="2021-08-31T00:00:00"/>
    <s v="Trust Building"/>
    <x v="1"/>
    <x v="0"/>
    <n v="6000"/>
    <n v="3518"/>
    <n v="1.7055144968732234"/>
    <x v="0"/>
  </r>
  <r>
    <d v="2021-08-31T00:00:00"/>
    <s v="Trust Building"/>
    <x v="1"/>
    <x v="0"/>
    <n v="2000"/>
    <n v="3518"/>
    <n v="0.56850483229107451"/>
    <x v="0"/>
  </r>
  <r>
    <d v="2021-08-31T00:00:00"/>
    <s v="Local Transport"/>
    <x v="0"/>
    <x v="2"/>
    <n v="10000"/>
    <n v="3518"/>
    <n v="2.8425241614553722"/>
    <x v="4"/>
  </r>
  <r>
    <d v="2021-08-31T00:00:00"/>
    <s v="Local Transport"/>
    <x v="0"/>
    <x v="2"/>
    <n v="15000"/>
    <n v="3518"/>
    <n v="4.2637862421830581"/>
    <x v="4"/>
  </r>
  <r>
    <d v="2021-08-31T00:00:00"/>
    <s v="Local Transport"/>
    <x v="0"/>
    <x v="2"/>
    <n v="7000"/>
    <n v="3518"/>
    <n v="1.9897669130187607"/>
    <x v="4"/>
  </r>
  <r>
    <d v="2021-08-31T00:00:00"/>
    <s v="Local Transport"/>
    <x v="0"/>
    <x v="2"/>
    <n v="8000"/>
    <n v="3518"/>
    <n v="2.2740193291642981"/>
    <x v="4"/>
  </r>
  <r>
    <d v="2021-08-31T00:00:00"/>
    <s v="Welding of prunning shear"/>
    <x v="5"/>
    <x v="3"/>
    <n v="5000"/>
    <n v="3518"/>
    <n v="1.4212620807276861"/>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d v="2021-08-01T00:00:00"/>
    <s v="Balance from July .2021"/>
    <m/>
    <m/>
    <m/>
    <m/>
    <n v="0"/>
    <x v="0"/>
  </r>
  <r>
    <d v="2021-08-03T00:00:00"/>
    <s v="Airtime"/>
    <s v="Advance"/>
    <s v="Management"/>
    <m/>
    <n v="220000"/>
    <n v="220000"/>
    <x v="0"/>
  </r>
  <r>
    <d v="2021-08-03T00:00:00"/>
    <s v="Airtime for i45"/>
    <s v="Telephone"/>
    <s v="Investigations"/>
    <n v="40000"/>
    <m/>
    <n v="180000"/>
    <x v="1"/>
  </r>
  <r>
    <d v="2021-08-03T00:00:00"/>
    <s v="Airtime for i67"/>
    <s v="Telephone"/>
    <s v="Investigations"/>
    <n v="40000"/>
    <m/>
    <n v="140000"/>
    <x v="2"/>
  </r>
  <r>
    <d v="2021-08-03T00:00:00"/>
    <s v="Airtime for i81"/>
    <s v="Telephone"/>
    <s v="Investigations"/>
    <n v="40000"/>
    <m/>
    <n v="100000"/>
    <x v="3"/>
  </r>
  <r>
    <d v="2021-08-03T00:00:00"/>
    <s v="Airtime for Lydia"/>
    <s v="Telephone"/>
    <s v="Management"/>
    <n v="30000"/>
    <m/>
    <n v="70000"/>
    <x v="4"/>
  </r>
  <r>
    <d v="2021-08-03T00:00:00"/>
    <s v="Airtime for Augustus"/>
    <s v="Telephone"/>
    <s v="Legal"/>
    <n v="30000"/>
    <m/>
    <n v="40000"/>
    <x v="5"/>
  </r>
  <r>
    <d v="2021-08-03T00:00:00"/>
    <s v="Airtime for Mary"/>
    <s v="Telephone"/>
    <s v="Legal"/>
    <n v="30000"/>
    <m/>
    <n v="10000"/>
    <x v="6"/>
  </r>
  <r>
    <d v="2021-08-03T00:00:00"/>
    <s v="Airtime for Day Guard"/>
    <s v="Telephone"/>
    <s v="Office"/>
    <n v="10000"/>
    <m/>
    <n v="0"/>
    <x v="7"/>
  </r>
  <r>
    <d v="2021-08-11T00:00:00"/>
    <s v="Airtime"/>
    <s v="Advance"/>
    <s v="Management"/>
    <m/>
    <n v="220000"/>
    <n v="220000"/>
    <x v="0"/>
  </r>
  <r>
    <d v="2021-08-11T00:00:00"/>
    <s v="Airtime for i67"/>
    <s v="Telephone"/>
    <s v="Investigations"/>
    <n v="40000"/>
    <m/>
    <n v="180000"/>
    <x v="1"/>
  </r>
  <r>
    <d v="2021-08-11T00:00:00"/>
    <s v="Airtime for i45"/>
    <s v="Telephone"/>
    <s v="Investigations"/>
    <n v="40000"/>
    <m/>
    <n v="140000"/>
    <x v="2"/>
  </r>
  <r>
    <d v="2021-08-11T00:00:00"/>
    <s v="Airtime for i81"/>
    <s v="Telephone"/>
    <s v="Investigations"/>
    <n v="40000"/>
    <m/>
    <n v="100000"/>
    <x v="3"/>
  </r>
  <r>
    <d v="2021-08-11T00:00:00"/>
    <s v="Airtime for Lydia"/>
    <s v="Telephone"/>
    <s v="Management"/>
    <n v="30000"/>
    <m/>
    <n v="70000"/>
    <x v="4"/>
  </r>
  <r>
    <d v="2021-08-11T00:00:00"/>
    <s v="Airtime for Augustus"/>
    <s v="Telephone"/>
    <s v="Legal"/>
    <n v="30000"/>
    <m/>
    <n v="40000"/>
    <x v="5"/>
  </r>
  <r>
    <d v="2021-08-11T00:00:00"/>
    <s v="Airtime for Mary"/>
    <s v="Telephone"/>
    <s v="Legal"/>
    <n v="30000"/>
    <m/>
    <n v="10000"/>
    <x v="6"/>
  </r>
  <r>
    <d v="2021-08-11T00:00:00"/>
    <s v="Airtime for Day Guard"/>
    <s v="Telephone"/>
    <s v="Office"/>
    <n v="10000"/>
    <m/>
    <n v="0"/>
    <x v="7"/>
  </r>
  <r>
    <d v="2021-08-18T00:00:00"/>
    <s v="Airtime"/>
    <s v="Advance"/>
    <s v="Management"/>
    <m/>
    <n v="220000"/>
    <n v="220000"/>
    <x v="0"/>
  </r>
  <r>
    <d v="2021-08-18T00:00:00"/>
    <s v="Airtime for i67"/>
    <s v="Telephone"/>
    <s v="Investigations"/>
    <n v="40000"/>
    <m/>
    <n v="180000"/>
    <x v="1"/>
  </r>
  <r>
    <d v="2021-08-18T00:00:00"/>
    <s v="Airtime for i45"/>
    <s v="Telephone"/>
    <s v="Investigations"/>
    <n v="40000"/>
    <m/>
    <n v="140000"/>
    <x v="2"/>
  </r>
  <r>
    <d v="2021-08-18T00:00:00"/>
    <s v="Airtime for i81"/>
    <s v="Telephone"/>
    <s v="Investigations"/>
    <n v="40000"/>
    <m/>
    <n v="100000"/>
    <x v="3"/>
  </r>
  <r>
    <d v="2021-08-18T00:00:00"/>
    <s v="Airtime for Lydia"/>
    <s v="Telephone"/>
    <s v="Management"/>
    <n v="30000"/>
    <m/>
    <n v="70000"/>
    <x v="4"/>
  </r>
  <r>
    <d v="2021-08-18T00:00:00"/>
    <s v="Airtime for Augustus"/>
    <s v="Telephone"/>
    <s v="Legal"/>
    <n v="30000"/>
    <m/>
    <n v="40000"/>
    <x v="5"/>
  </r>
  <r>
    <d v="2021-08-18T00:00:00"/>
    <s v="Airtime for Mary"/>
    <s v="Telephone"/>
    <s v="Legal"/>
    <n v="30000"/>
    <m/>
    <n v="10000"/>
    <x v="6"/>
  </r>
  <r>
    <d v="2021-08-18T00:00:00"/>
    <s v="Airtime for Day Guard"/>
    <s v="Telephone"/>
    <m/>
    <n v="10000"/>
    <m/>
    <n v="0"/>
    <x v="7"/>
  </r>
  <r>
    <d v="2021-08-23T00:00:00"/>
    <s v="Airtime"/>
    <s v="Advance"/>
    <s v="Management"/>
    <m/>
    <n v="240000"/>
    <n v="240000"/>
    <x v="0"/>
  </r>
  <r>
    <d v="2021-08-23T00:00:00"/>
    <s v="Airtime for Lydia"/>
    <s v="Telephone"/>
    <s v="Management"/>
    <n v="50000"/>
    <m/>
    <n v="190000"/>
    <x v="4"/>
  </r>
  <r>
    <d v="2021-08-23T00:00:00"/>
    <s v="Airtime for i45"/>
    <s v="Telephone"/>
    <s v="Investigations"/>
    <n v="40000"/>
    <m/>
    <n v="150000"/>
    <x v="1"/>
  </r>
  <r>
    <d v="2021-08-23T00:00:00"/>
    <s v="Airtime for i81"/>
    <s v="Telephone"/>
    <s v="Investigations"/>
    <n v="40000"/>
    <m/>
    <n v="110000"/>
    <x v="2"/>
  </r>
  <r>
    <d v="2021-08-23T00:00:00"/>
    <s v="Airtime for i67"/>
    <s v="Telephone"/>
    <s v="Investigations"/>
    <n v="40000"/>
    <m/>
    <n v="70000"/>
    <x v="3"/>
  </r>
  <r>
    <d v="2021-08-23T00:00:00"/>
    <s v="Airtime for Augustus"/>
    <s v="Telephone"/>
    <s v="Legal"/>
    <n v="30000"/>
    <m/>
    <n v="40000"/>
    <x v="5"/>
  </r>
  <r>
    <d v="2021-08-23T00:00:00"/>
    <s v="Airtime for Mary"/>
    <s v="Telephone"/>
    <s v="Legal"/>
    <n v="30000"/>
    <m/>
    <n v="10000"/>
    <x v="6"/>
  </r>
  <r>
    <d v="2021-08-23T00:00:00"/>
    <s v="Airtime for Day Guard"/>
    <s v="Telephone"/>
    <s v="Office"/>
    <n v="10000"/>
    <m/>
    <n v="0"/>
    <x v="7"/>
  </r>
  <r>
    <d v="2021-08-31T00:00:00"/>
    <s v="Airtime"/>
    <s v="Advance"/>
    <s v="Management"/>
    <m/>
    <n v="240000"/>
    <n v="240000"/>
    <x v="0"/>
  </r>
  <r>
    <d v="2021-08-31T00:00:00"/>
    <s v="Airtime for Lydia"/>
    <s v="Telephone"/>
    <s v="Management"/>
    <n v="50000"/>
    <m/>
    <n v="190000"/>
    <x v="4"/>
  </r>
  <r>
    <d v="2021-08-31T00:00:00"/>
    <s v="Airtime for i45"/>
    <s v="Telephone"/>
    <s v="Investigations"/>
    <n v="40000"/>
    <m/>
    <n v="150000"/>
    <x v="1"/>
  </r>
  <r>
    <d v="2021-08-31T00:00:00"/>
    <s v="Airtime for i81"/>
    <s v="Telephone"/>
    <s v="Investigations"/>
    <n v="40000"/>
    <m/>
    <n v="110000"/>
    <x v="2"/>
  </r>
  <r>
    <d v="2021-08-31T00:00:00"/>
    <s v="Airtime for i67"/>
    <s v="Telephone"/>
    <s v="Investigations"/>
    <n v="40000"/>
    <m/>
    <n v="70000"/>
    <x v="3"/>
  </r>
  <r>
    <d v="2021-08-31T00:00:00"/>
    <s v="Airtime for Augustus"/>
    <s v="Telephone"/>
    <s v="Legal"/>
    <n v="30000"/>
    <m/>
    <n v="40000"/>
    <x v="5"/>
  </r>
  <r>
    <d v="2021-08-31T00:00:00"/>
    <s v="Airtime for Mary"/>
    <s v="Telephone"/>
    <s v="Legal"/>
    <n v="30000"/>
    <m/>
    <n v="10000"/>
    <x v="6"/>
  </r>
  <r>
    <d v="2021-08-31T00:00:00"/>
    <s v="Airtime for Day Guard"/>
    <s v="Telephone"/>
    <s v="Office"/>
    <n v="10000"/>
    <m/>
    <n v="0"/>
    <x v="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
  <r>
    <d v="2021-08-01T00:00:00"/>
    <s v="Cash box July . 21"/>
    <m/>
    <m/>
    <m/>
    <m/>
    <n v="750650"/>
    <x v="0"/>
  </r>
  <r>
    <d v="2021-08-02T00:00:00"/>
    <s v="Mission Budget for 1 day"/>
    <s v="Advance"/>
    <s v="Investigations"/>
    <n v="73000"/>
    <m/>
    <n v="677650"/>
    <x v="1"/>
  </r>
  <r>
    <d v="2021-08-02T00:00:00"/>
    <s v="Mission Budget for 1 day"/>
    <s v="Advance"/>
    <s v="Investigations"/>
    <n v="90000"/>
    <m/>
    <n v="587650"/>
    <x v="2"/>
  </r>
  <r>
    <d v="2021-08-02T00:00:00"/>
    <s v="Mission Budget for 1 day"/>
    <s v="Advance"/>
    <s v="Legal"/>
    <n v="35000"/>
    <m/>
    <n v="552650"/>
    <x v="3"/>
  </r>
  <r>
    <d v="2021-08-02T00:00:00"/>
    <s v="Mission Budget for 1 day"/>
    <s v="Advance"/>
    <s v="Investigations"/>
    <n v="70000"/>
    <m/>
    <n v="482650"/>
    <x v="4"/>
  </r>
  <r>
    <d v="2021-08-03T00:00:00"/>
    <s v="Reimbursed to project"/>
    <s v="Advance"/>
    <s v="Investigations"/>
    <m/>
    <n v="3000"/>
    <n v="485650"/>
    <x v="1"/>
  </r>
  <r>
    <d v="2021-08-03T00:00:00"/>
    <s v="Reimbursed to project"/>
    <s v="Advance"/>
    <s v="Investigations"/>
    <m/>
    <n v="6000"/>
    <n v="491650"/>
    <x v="2"/>
  </r>
  <r>
    <d v="2021-08-03T00:00:00"/>
    <s v="Reimbursed to project"/>
    <s v="Advance"/>
    <s v="Investigations"/>
    <m/>
    <n v="1000"/>
    <n v="492650"/>
    <x v="4"/>
  </r>
  <r>
    <d v="2021-08-03T00:00:00"/>
    <s v="Mission Budget for 1 day"/>
    <s v="Advance"/>
    <s v="Investigations"/>
    <n v="67000"/>
    <m/>
    <n v="425650"/>
    <x v="1"/>
  </r>
  <r>
    <d v="2021-08-03T00:00:00"/>
    <s v="Mission Budget for 1 day"/>
    <s v="Advance"/>
    <s v="Investigations"/>
    <n v="72000"/>
    <m/>
    <n v="353650"/>
    <x v="2"/>
  </r>
  <r>
    <d v="2021-08-03T00:00:00"/>
    <s v="Mission Budget for 1 day"/>
    <s v="Advance"/>
    <s v="Investigations"/>
    <n v="83000"/>
    <m/>
    <n v="270650"/>
    <x v="4"/>
  </r>
  <r>
    <d v="2021-08-03T00:00:00"/>
    <s v="Mission Budget for 1 day"/>
    <s v="Advance"/>
    <s v="Management"/>
    <n v="19000"/>
    <m/>
    <n v="251650"/>
    <x v="5"/>
  </r>
  <r>
    <d v="2021-08-03T00:00:00"/>
    <s v="Cash withdraw chq:91"/>
    <s v="Internal Transfer"/>
    <m/>
    <m/>
    <n v="3163000"/>
    <n v="3414650"/>
    <x v="0"/>
  </r>
  <r>
    <d v="2021-08-03T00:00:00"/>
    <s v="Airtime"/>
    <s v="Advance"/>
    <s v="Management"/>
    <n v="220000"/>
    <m/>
    <n v="3194650"/>
    <x v="6"/>
  </r>
  <r>
    <d v="2021-08-03T00:00:00"/>
    <s v="5ltr Wandazi sanitizer@69000"/>
    <s v="Office Materials"/>
    <s v="Office"/>
    <n v="69000"/>
    <m/>
    <n v="3125650"/>
    <x v="5"/>
  </r>
  <r>
    <d v="2021-08-03T00:00:00"/>
    <s v="3 packets of kitchen rolls @9500"/>
    <s v="Office Materials"/>
    <s v="Office"/>
    <n v="28500"/>
    <m/>
    <n v="3097150"/>
    <x v="5"/>
  </r>
  <r>
    <d v="2021-08-03T00:00:00"/>
    <s v="2kgs of sugar @3400"/>
    <s v="Office Materials"/>
    <s v="Office"/>
    <n v="6800"/>
    <m/>
    <n v="3090350"/>
    <x v="5"/>
  </r>
  <r>
    <d v="2021-08-03T00:00:00"/>
    <s v="2 packets Igara tea bags@7000"/>
    <s v="Office Materials"/>
    <s v="Office"/>
    <n v="14000"/>
    <m/>
    <n v="3076350"/>
    <x v="5"/>
  </r>
  <r>
    <d v="2021-08-03T00:00:00"/>
    <s v="1 packet Igara tea @15000"/>
    <s v="Office Materials"/>
    <s v="Office"/>
    <n v="15000"/>
    <m/>
    <n v="3061350"/>
    <x v="5"/>
  </r>
  <r>
    <d v="2021-08-03T00:00:00"/>
    <s v="2 packets mukwano tea@4300"/>
    <s v="Office Materials"/>
    <s v="Office"/>
    <n v="8600"/>
    <m/>
    <n v="3052750"/>
    <x v="5"/>
  </r>
  <r>
    <d v="2021-08-03T00:00:00"/>
    <s v="1packet African tea@23000"/>
    <s v="Office Materials"/>
    <s v="Office"/>
    <n v="23000"/>
    <m/>
    <n v="3029750"/>
    <x v="5"/>
  </r>
  <r>
    <d v="2021-08-03T00:00:00"/>
    <s v="1 tin of Nescafe@28000"/>
    <s v="Office Materials"/>
    <s v="Office"/>
    <n v="28000"/>
    <m/>
    <n v="3001750"/>
    <x v="5"/>
  </r>
  <r>
    <d v="2021-08-03T00:00:00"/>
    <s v="Star café packet @8500"/>
    <s v="Office Materials"/>
    <s v="Office"/>
    <n v="8500"/>
    <m/>
    <n v="2993250"/>
    <x v="5"/>
  </r>
  <r>
    <d v="2021-08-03T00:00:00"/>
    <s v="1 packet Kisubu tea @10000"/>
    <s v="Office Materials"/>
    <s v="Office"/>
    <n v="10000"/>
    <m/>
    <n v="2983250"/>
    <x v="5"/>
  </r>
  <r>
    <d v="2021-08-03T00:00:00"/>
    <s v="1 tin od lato milk @84000"/>
    <s v="Office Materials"/>
    <s v="Office"/>
    <n v="84000"/>
    <m/>
    <n v="2899250"/>
    <x v="5"/>
  </r>
  <r>
    <d v="2021-08-03T00:00:00"/>
    <s v="3 bottles of Rwenzori drinking water@13000"/>
    <s v="Office Materials"/>
    <s v="Office"/>
    <n v="39000"/>
    <m/>
    <n v="2860250"/>
    <x v="5"/>
  </r>
  <r>
    <d v="2021-08-03T00:00:00"/>
    <s v="20 pcs of black masks @600"/>
    <s v="Office Materials"/>
    <s v="Office"/>
    <n v="12000"/>
    <m/>
    <n v="2848250"/>
    <x v="5"/>
  </r>
  <r>
    <d v="2021-08-03T00:00:00"/>
    <s v="15 pcs reuesable masks"/>
    <s v="Office Materials"/>
    <s v="Office"/>
    <n v="73500"/>
    <m/>
    <n v="2774750"/>
    <x v="5"/>
  </r>
  <r>
    <d v="2021-08-04T00:00:00"/>
    <s v="Reimbursed to project"/>
    <s v="Advance"/>
    <s v="Investigations"/>
    <m/>
    <n v="2000"/>
    <n v="2776750"/>
    <x v="1"/>
  </r>
  <r>
    <d v="2021-08-04T00:00:00"/>
    <s v="Reimbursed to project"/>
    <s v="Advance"/>
    <s v="Investigations"/>
    <m/>
    <n v="1000"/>
    <n v="2777750"/>
    <x v="2"/>
  </r>
  <r>
    <d v="2021-08-04T00:00:00"/>
    <s v="Reimbursed to project"/>
    <s v="Advance"/>
    <s v="Investigations"/>
    <m/>
    <n v="4000"/>
    <n v="2781750"/>
    <x v="4"/>
  </r>
  <r>
    <d v="2021-08-04T00:00:00"/>
    <s v="Mission Budget for 1 day"/>
    <s v="Advance"/>
    <s v="Investigations"/>
    <n v="95000"/>
    <m/>
    <n v="2686750"/>
    <x v="3"/>
  </r>
  <r>
    <d v="2021-08-04T00:00:00"/>
    <s v="Mission Budget for 1 day"/>
    <s v="Advance"/>
    <s v="Investigations"/>
    <n v="85000"/>
    <m/>
    <n v="2601750"/>
    <x v="2"/>
  </r>
  <r>
    <d v="2021-08-04T00:00:00"/>
    <s v="Mission Budget for 1 day"/>
    <s v="Advance"/>
    <s v="Investigations"/>
    <n v="73000"/>
    <m/>
    <n v="2528750"/>
    <x v="1"/>
  </r>
  <r>
    <d v="2021-08-04T00:00:00"/>
    <s v="Mission Budget for 1 day"/>
    <s v="Advance"/>
    <s v="Investigations"/>
    <n v="83000"/>
    <m/>
    <n v="2445750"/>
    <x v="4"/>
  </r>
  <r>
    <d v="2021-08-05T00:00:00"/>
    <s v="Reimbursed to project"/>
    <s v="Advance"/>
    <s v="Investigations"/>
    <m/>
    <n v="2000"/>
    <n v="2447750"/>
    <x v="2"/>
  </r>
  <r>
    <d v="2021-08-05T00:00:00"/>
    <s v="Reimbursed to project"/>
    <s v="Advance"/>
    <s v="Investigations"/>
    <m/>
    <n v="2000"/>
    <n v="2449750"/>
    <x v="1"/>
  </r>
  <r>
    <d v="2021-08-05T00:00:00"/>
    <s v="Reimbursed to project"/>
    <s v="Advance"/>
    <s v="Investigations"/>
    <m/>
    <n v="3000"/>
    <n v="2452750"/>
    <x v="4"/>
  </r>
  <r>
    <d v="2021-08-05T00:00:00"/>
    <s v="Mission Budget for 1 day"/>
    <s v="Advance"/>
    <s v="Investigations"/>
    <n v="79000"/>
    <m/>
    <n v="2373750"/>
    <x v="1"/>
  </r>
  <r>
    <d v="2021-08-05T00:00:00"/>
    <s v="Mission Budget for 1 day"/>
    <s v="Advance"/>
    <s v="Investigations"/>
    <n v="71000"/>
    <m/>
    <n v="2302750"/>
    <x v="4"/>
  </r>
  <r>
    <d v="2021-08-05T00:00:00"/>
    <s v="Mission Budget for 1 day"/>
    <s v="Advance"/>
    <s v="Investigations"/>
    <n v="273000"/>
    <m/>
    <n v="2029750"/>
    <x v="2"/>
  </r>
  <r>
    <d v="2021-08-05T00:00:00"/>
    <s v="Slashing compound(Maintenance)"/>
    <s v="Services"/>
    <s v="Office"/>
    <n v="50000"/>
    <m/>
    <n v="1979750"/>
    <x v="5"/>
  </r>
  <r>
    <d v="2021-08-06T00:00:00"/>
    <s v="Reimbursed to project"/>
    <s v="Advance"/>
    <s v="Investigations"/>
    <m/>
    <n v="4000"/>
    <n v="1983750"/>
    <x v="1"/>
  </r>
  <r>
    <d v="2021-08-06T00:00:00"/>
    <s v="Reimbursed to project"/>
    <s v="Advance"/>
    <s v="Investigations"/>
    <m/>
    <n v="3000"/>
    <n v="1986750"/>
    <x v="4"/>
  </r>
  <r>
    <d v="2021-08-06T00:00:00"/>
    <s v="Reimbursed to project"/>
    <s v="Advance"/>
    <s v="Investigations"/>
    <m/>
    <n v="11000"/>
    <n v="1997750"/>
    <x v="2"/>
  </r>
  <r>
    <d v="2021-08-06T00:00:00"/>
    <s v="Mission Budget for 1 day"/>
    <s v="Advance"/>
    <s v="Investigations"/>
    <n v="80000"/>
    <m/>
    <n v="1917750"/>
    <x v="2"/>
  </r>
  <r>
    <d v="2021-08-06T00:00:00"/>
    <s v="Mission Budget for 1 day"/>
    <s v="Advance"/>
    <s v="Investigations"/>
    <n v="74000"/>
    <m/>
    <n v="1843750"/>
    <x v="1"/>
  </r>
  <r>
    <d v="2021-08-06T00:00:00"/>
    <s v="Mission Budget for 1 day"/>
    <s v="Advance"/>
    <s v="Investigations"/>
    <n v="63000"/>
    <m/>
    <n v="1780750"/>
    <x v="4"/>
  </r>
  <r>
    <d v="2021-08-07T00:00:00"/>
    <s v="Reimbursed to project"/>
    <s v="Advance"/>
    <s v="Investigations"/>
    <m/>
    <n v="3000"/>
    <n v="1783750"/>
    <x v="1"/>
  </r>
  <r>
    <d v="2021-08-07T00:00:00"/>
    <s v="Reimbursed to project"/>
    <s v="Advance"/>
    <s v="Investigations"/>
    <m/>
    <n v="2000"/>
    <n v="1785750"/>
    <x v="4"/>
  </r>
  <r>
    <d v="2021-08-07T00:00:00"/>
    <s v="July gabagge collection(Globe Clean Services)"/>
    <s v="Services"/>
    <s v="Office"/>
    <n v="50000"/>
    <m/>
    <n v="1735750"/>
    <x v="5"/>
  </r>
  <r>
    <d v="2021-08-07T00:00:00"/>
    <s v="Mission Budget for 1 day"/>
    <s v="Advance"/>
    <s v="Investigations"/>
    <n v="105000"/>
    <m/>
    <n v="1630750"/>
    <x v="1"/>
  </r>
  <r>
    <d v="2021-08-07T00:00:00"/>
    <s v="Mission Budget for 1 day"/>
    <s v="Advance"/>
    <s v="Investigations"/>
    <n v="120000"/>
    <m/>
    <n v="1510750"/>
    <x v="4"/>
  </r>
  <r>
    <d v="2021-08-07T00:00:00"/>
    <s v="Mission Budget for 1 day"/>
    <s v="Advance"/>
    <s v="Management"/>
    <n v="319000"/>
    <m/>
    <n v="1191750"/>
    <x v="5"/>
  </r>
  <r>
    <d v="2021-08-07T00:00:00"/>
    <s v="Prepaid electricity for for office"/>
    <s v="Rent &amp; Utilities"/>
    <s v="Office"/>
    <n v="200000"/>
    <m/>
    <n v="991750"/>
    <x v="5"/>
  </r>
  <r>
    <d v="2021-08-09T00:00:00"/>
    <s v="Reimbursed to project"/>
    <s v="Advance"/>
    <s v="Investigations"/>
    <m/>
    <n v="9000"/>
    <n v="1000750"/>
    <x v="1"/>
  </r>
  <r>
    <d v="2021-08-09T00:00:00"/>
    <s v="Reimbursed to project"/>
    <s v="Advance"/>
    <s v="Investigations"/>
    <m/>
    <n v="3000"/>
    <n v="1003750"/>
    <x v="4"/>
  </r>
  <r>
    <d v="2021-08-09T00:00:00"/>
    <s v="Mission Budget for 1 day"/>
    <s v="Advance"/>
    <s v="Investigations"/>
    <n v="185000"/>
    <m/>
    <n v="818750"/>
    <x v="2"/>
  </r>
  <r>
    <d v="2021-08-09T00:00:00"/>
    <s v="Mission Budget for 1 day"/>
    <s v="Advance"/>
    <s v="Investigations"/>
    <n v="148000"/>
    <m/>
    <n v="670750"/>
    <x v="4"/>
  </r>
  <r>
    <d v="2021-08-09T00:00:00"/>
    <s v="Mission Budget for 1 day"/>
    <s v="Advance"/>
    <s v="Investigations"/>
    <n v="130000"/>
    <m/>
    <n v="540750"/>
    <x v="1"/>
  </r>
  <r>
    <d v="2021-08-09T00:00:00"/>
    <s v="Mission Budget for 1 day"/>
    <s v="Advance"/>
    <s v="Legal"/>
    <n v="12000"/>
    <m/>
    <n v="528750"/>
    <x v="3"/>
  </r>
  <r>
    <d v="2021-08-09T00:00:00"/>
    <s v="Mission Budget for 1 day"/>
    <s v="Advance"/>
    <s v="Legal"/>
    <n v="12000"/>
    <m/>
    <n v="516750"/>
    <x v="7"/>
  </r>
  <r>
    <d v="2021-08-10T00:00:00"/>
    <s v="Mission Budget for 1 day"/>
    <s v="Advance"/>
    <s v="Investigations"/>
    <n v="83000"/>
    <m/>
    <n v="433750"/>
    <x v="4"/>
  </r>
  <r>
    <d v="2021-08-10T00:00:00"/>
    <s v="Mission Budget for 1 day"/>
    <s v="Advance"/>
    <s v="Investigations"/>
    <n v="86000"/>
    <m/>
    <n v="347750"/>
    <x v="1"/>
  </r>
  <r>
    <d v="2021-08-10T00:00:00"/>
    <s v="Mission Budget for 1 day"/>
    <s v="Advance"/>
    <s v="Investigations"/>
    <n v="85000"/>
    <m/>
    <n v="262750"/>
    <x v="2"/>
  </r>
  <r>
    <d v="2021-08-10T00:00:00"/>
    <s v="Mission Budget for 1 day"/>
    <s v="Advance"/>
    <s v="Legal"/>
    <n v="12000"/>
    <m/>
    <n v="250750"/>
    <x v="7"/>
  </r>
  <r>
    <d v="2021-08-10T00:00:00"/>
    <s v="Mission Budget for 1 day"/>
    <s v="Advance"/>
    <s v="Legal"/>
    <n v="32000"/>
    <m/>
    <n v="218750"/>
    <x v="3"/>
  </r>
  <r>
    <d v="2021-08-10T00:00:00"/>
    <s v="Reimbursed to project"/>
    <s v="Advance"/>
    <s v="Investigations"/>
    <m/>
    <n v="4000"/>
    <n v="222750"/>
    <x v="4"/>
  </r>
  <r>
    <d v="2021-08-10T00:00:00"/>
    <s v="Reimbursed to project"/>
    <s v="Advance"/>
    <s v="Investigations"/>
    <m/>
    <n v="7000"/>
    <n v="229750"/>
    <x v="1"/>
  </r>
  <r>
    <d v="2021-08-11T00:00:00"/>
    <s v="Reimbursed to project"/>
    <s v="Advance"/>
    <s v="Investigations"/>
    <m/>
    <n v="3000"/>
    <n v="232750"/>
    <x v="4"/>
  </r>
  <r>
    <d v="2021-08-11T00:00:00"/>
    <s v="Reimbursed to project"/>
    <s v="Advance"/>
    <s v="Investigations"/>
    <m/>
    <n v="7000"/>
    <n v="239750"/>
    <x v="1"/>
  </r>
  <r>
    <d v="2021-08-11T00:00:00"/>
    <s v="Reimbursed to project"/>
    <s v="Advance"/>
    <s v="Investigations"/>
    <m/>
    <n v="1000"/>
    <n v="240750"/>
    <x v="2"/>
  </r>
  <r>
    <d v="2021-08-11T00:00:00"/>
    <s v="Airtime"/>
    <s v="Advance"/>
    <s v="Investigations"/>
    <n v="220000"/>
    <m/>
    <n v="20750"/>
    <x v="6"/>
  </r>
  <r>
    <d v="2021-08-15T00:00:00"/>
    <s v="Cash withdraw chq:95"/>
    <s v="Internal Transfer"/>
    <m/>
    <m/>
    <n v="3958000"/>
    <n v="3978750"/>
    <x v="0"/>
  </r>
  <r>
    <d v="2021-08-16T00:00:00"/>
    <s v="Reimbursed to project"/>
    <s v="Advance"/>
    <s v="Investigations"/>
    <m/>
    <n v="5000"/>
    <n v="3983750"/>
    <x v="2"/>
  </r>
  <r>
    <d v="2021-08-16T00:00:00"/>
    <s v="Reimbursement to i45"/>
    <s v="Advance"/>
    <s v="Investigations"/>
    <n v="88000"/>
    <m/>
    <n v="3895750"/>
    <x v="1"/>
  </r>
  <r>
    <d v="2021-08-16T00:00:00"/>
    <s v="Reimbursement to i67"/>
    <s v="Advance"/>
    <s v="Investigations"/>
    <n v="253000"/>
    <m/>
    <n v="3642750"/>
    <x v="2"/>
  </r>
  <r>
    <d v="2021-08-16T00:00:00"/>
    <s v="Reimbursement to Augustus"/>
    <s v="Advance"/>
    <s v="Legal"/>
    <n v="38000"/>
    <m/>
    <n v="3604750"/>
    <x v="3"/>
  </r>
  <r>
    <d v="2021-08-16T00:00:00"/>
    <s v="Reimbursement to Mary"/>
    <s v="Advance"/>
    <s v="Legal"/>
    <n v="31000"/>
    <m/>
    <n v="3573750"/>
    <x v="7"/>
  </r>
  <r>
    <d v="2021-08-16T00:00:00"/>
    <s v="Reimbursement to Lydia"/>
    <s v="Advance"/>
    <s v="Management"/>
    <n v="67000"/>
    <m/>
    <n v="3506750"/>
    <x v="5"/>
  </r>
  <r>
    <d v="2021-08-16T00:00:00"/>
    <s v="Mission Budget for 1 day"/>
    <s v="Advance"/>
    <s v="Investigations"/>
    <n v="79000"/>
    <m/>
    <n v="3427750"/>
    <x v="1"/>
  </r>
  <r>
    <d v="2021-08-16T00:00:00"/>
    <s v="Mission Budget for 1 day"/>
    <s v="Advance"/>
    <s v="Investigations"/>
    <n v="80000"/>
    <m/>
    <n v="3347750"/>
    <x v="2"/>
  </r>
  <r>
    <d v="2021-08-16T00:00:00"/>
    <s v="Mission Budget for 1 day"/>
    <s v="Advance"/>
    <s v="Investigations"/>
    <n v="84000"/>
    <m/>
    <n v="3263750"/>
    <x v="4"/>
  </r>
  <r>
    <d v="2021-08-16T00:00:00"/>
    <s v="2 lighting bulbs @ 12000"/>
    <s v="Office Materials"/>
    <s v="Office"/>
    <n v="24000"/>
    <m/>
    <n v="3239750"/>
    <x v="5"/>
  </r>
  <r>
    <d v="2021-08-16T00:00:00"/>
    <s v="1 pc wall bracket"/>
    <s v="Office Materials"/>
    <s v="Office"/>
    <n v="75000"/>
    <m/>
    <n v="3164750"/>
    <x v="5"/>
  </r>
  <r>
    <d v="2021-08-16T00:00:00"/>
    <s v="Labour"/>
    <s v="Services"/>
    <s v="Office"/>
    <n v="85000"/>
    <m/>
    <n v="3079750"/>
    <x v="5"/>
  </r>
  <r>
    <d v="2021-08-16T00:00:00"/>
    <s v="Mission Budget for 1 day"/>
    <s v="Advance"/>
    <s v="Management"/>
    <n v="75000"/>
    <m/>
    <n v="3004750"/>
    <x v="5"/>
  </r>
  <r>
    <d v="2021-08-17T00:00:00"/>
    <s v="Reimbursement to project"/>
    <s v="Advance"/>
    <s v="Investigations"/>
    <m/>
    <n v="3000"/>
    <n v="3007750"/>
    <x v="1"/>
  </r>
  <r>
    <d v="2021-08-17T00:00:00"/>
    <s v="Reimbursement to project"/>
    <s v="Advance"/>
    <s v="Investigations"/>
    <m/>
    <n v="2000"/>
    <n v="3009750"/>
    <x v="2"/>
  </r>
  <r>
    <d v="2021-08-17T00:00:00"/>
    <s v="Reimbursed to i81"/>
    <s v="Advance"/>
    <s v="Investigations"/>
    <n v="8000"/>
    <m/>
    <n v="3001750"/>
    <x v="4"/>
  </r>
  <r>
    <d v="2021-08-17T00:00:00"/>
    <s v="Reimbursement to Lydia"/>
    <s v="Advance"/>
    <s v="Management"/>
    <n v="5000"/>
    <m/>
    <n v="2996750"/>
    <x v="5"/>
  </r>
  <r>
    <d v="2021-08-17T00:00:00"/>
    <s v="Mission Budget for 1 day"/>
    <s v="Advance"/>
    <s v="Investigations"/>
    <n v="118000"/>
    <m/>
    <n v="2878750"/>
    <x v="4"/>
  </r>
  <r>
    <d v="2021-08-17T00:00:00"/>
    <s v="Mission Budget for 1 day"/>
    <s v="Advance"/>
    <s v="Investigations"/>
    <n v="115000"/>
    <m/>
    <n v="2763750"/>
    <x v="2"/>
  </r>
  <r>
    <d v="2021-08-17T00:00:00"/>
    <s v="Mission Budget for 1 day"/>
    <s v="Advance"/>
    <s v="Investigations"/>
    <n v="115000"/>
    <m/>
    <n v="2648750"/>
    <x v="1"/>
  </r>
  <r>
    <d v="2021-08-17T00:00:00"/>
    <s v="Mission Budget for 1 day"/>
    <s v="Advance"/>
    <s v="Legal"/>
    <n v="21000"/>
    <m/>
    <n v="2627750"/>
    <x v="3"/>
  </r>
  <r>
    <d v="2021-08-17T00:00:00"/>
    <s v="1 Flashing handle"/>
    <s v="Office Materials"/>
    <s v="Office"/>
    <n v="10000"/>
    <m/>
    <n v="2617750"/>
    <x v="5"/>
  </r>
  <r>
    <d v="2021-08-17T00:00:00"/>
    <s v="2 plugs"/>
    <s v="Office Materials"/>
    <s v="Office"/>
    <n v="2000"/>
    <m/>
    <n v="2615750"/>
    <x v="5"/>
  </r>
  <r>
    <d v="2021-08-17T00:00:00"/>
    <s v="1 clonse R nipple"/>
    <s v="Office Materials"/>
    <s v="Office"/>
    <n v="13000"/>
    <m/>
    <n v="2602750"/>
    <x v="5"/>
  </r>
  <r>
    <d v="2021-08-17T00:00:00"/>
    <s v="Labour"/>
    <s v="Services"/>
    <s v="Office"/>
    <n v="25000"/>
    <m/>
    <n v="2577750"/>
    <x v="5"/>
  </r>
  <r>
    <d v="2021-08-17T00:00:00"/>
    <s v="Mission Budget for 1 day"/>
    <s v="Advance"/>
    <s v="Management"/>
    <n v="19000"/>
    <m/>
    <n v="2558750"/>
    <x v="5"/>
  </r>
  <r>
    <d v="2021-08-17T00:00:00"/>
    <s v="2 pairs of printer ctaridges"/>
    <s v="Office Materials"/>
    <s v="Office"/>
    <n v="370000"/>
    <m/>
    <n v="2188750"/>
    <x v="5"/>
  </r>
  <r>
    <d v="2021-08-18T00:00:00"/>
    <s v="Reimbursement to project"/>
    <s v="Advance"/>
    <s v="Investigations"/>
    <m/>
    <n v="7000"/>
    <n v="2195750"/>
    <x v="1"/>
  </r>
  <r>
    <d v="2021-08-18T00:00:00"/>
    <s v="Mission Budget for 1 day"/>
    <s v="Advance"/>
    <s v="Investigations"/>
    <n v="40000"/>
    <m/>
    <n v="2155750"/>
    <x v="2"/>
  </r>
  <r>
    <d v="2021-08-18T00:00:00"/>
    <s v="Mission Budget for 1 day"/>
    <s v="Advance"/>
    <s v="Investigations"/>
    <n v="60000"/>
    <m/>
    <n v="2095750"/>
    <x v="1"/>
  </r>
  <r>
    <d v="2021-08-18T00:00:00"/>
    <s v="Mission Budget for 1 day"/>
    <s v="Advance"/>
    <s v="Investigations"/>
    <n v="70000"/>
    <m/>
    <n v="2025750"/>
    <x v="4"/>
  </r>
  <r>
    <d v="2021-08-18T00:00:00"/>
    <s v="Mission Budget for 1 day"/>
    <s v="Advance"/>
    <s v="Management"/>
    <n v="84000"/>
    <m/>
    <n v="1941750"/>
    <x v="5"/>
  </r>
  <r>
    <d v="2021-08-18T00:00:00"/>
    <s v="Mission Budget for 1 day"/>
    <s v="Advance"/>
    <s v="Investigations"/>
    <n v="55000"/>
    <m/>
    <n v="1886750"/>
    <x v="2"/>
  </r>
  <r>
    <d v="2021-08-18T00:00:00"/>
    <s v="Toilet paper"/>
    <s v="Office Materials"/>
    <s v="Office"/>
    <n v="36000"/>
    <m/>
    <n v="1850750"/>
    <x v="5"/>
  </r>
  <r>
    <d v="2021-08-18T00:00:00"/>
    <s v="2 kgs of sugar @3400"/>
    <s v="Office Materials"/>
    <s v="Office"/>
    <n v="6800"/>
    <m/>
    <n v="1843950"/>
    <x v="5"/>
  </r>
  <r>
    <d v="2021-08-18T00:00:00"/>
    <s v="cleaning towels"/>
    <s v="Office Materials"/>
    <s v="Office"/>
    <n v="14000"/>
    <m/>
    <n v="1829950"/>
    <x v="5"/>
  </r>
  <r>
    <d v="2021-08-18T00:00:00"/>
    <s v="cleaning towels"/>
    <s v="Office Materials"/>
    <s v="Office"/>
    <n v="15000"/>
    <m/>
    <n v="1814950"/>
    <x v="5"/>
  </r>
  <r>
    <d v="2021-08-18T00:00:00"/>
    <s v="Electronic mosquito repellant"/>
    <s v="Office Materials"/>
    <s v="Office"/>
    <n v="60000"/>
    <m/>
    <n v="1754950"/>
    <x v="5"/>
  </r>
  <r>
    <d v="2021-08-18T00:00:00"/>
    <s v="Airtime"/>
    <s v="Advance"/>
    <s v="Management"/>
    <n v="220000"/>
    <m/>
    <n v="1534950"/>
    <x v="6"/>
  </r>
  <r>
    <d v="2021-08-18T00:00:00"/>
    <s v="Reimbursement to project"/>
    <s v="Advance"/>
    <s v="Investigations"/>
    <m/>
    <n v="14000"/>
    <n v="1548950"/>
    <x v="2"/>
  </r>
  <r>
    <d v="2021-08-19T00:00:00"/>
    <s v="Reimbursement to project"/>
    <s v="Advance"/>
    <s v="Investigations"/>
    <m/>
    <n v="4000"/>
    <n v="1552950"/>
    <x v="1"/>
  </r>
  <r>
    <d v="2021-08-19T00:00:00"/>
    <s v="Reimbursement to project"/>
    <s v="Advance"/>
    <s v="Investigations"/>
    <m/>
    <n v="3000"/>
    <n v="1555950"/>
    <x v="4"/>
  </r>
  <r>
    <d v="2021-08-19T00:00:00"/>
    <s v="Reimbursement to project"/>
    <s v="Advance"/>
    <s v="Management"/>
    <m/>
    <n v="4000"/>
    <n v="1559950"/>
    <x v="5"/>
  </r>
  <r>
    <d v="2021-08-19T00:00:00"/>
    <s v="Reimbursement to project"/>
    <s v="Advance"/>
    <s v="Investigations"/>
    <m/>
    <n v="2000"/>
    <n v="1561950"/>
    <x v="2"/>
  </r>
  <r>
    <d v="2021-08-19T00:00:00"/>
    <s v="Mission Budget for 1 day"/>
    <s v="Advance"/>
    <s v="Investigations"/>
    <n v="81000"/>
    <m/>
    <n v="1480950"/>
    <x v="2"/>
  </r>
  <r>
    <d v="2021-08-19T00:00:00"/>
    <s v="Mission Budget for 1 day"/>
    <s v="Advance"/>
    <s v="Investigations"/>
    <n v="86000"/>
    <m/>
    <n v="1394950"/>
    <x v="4"/>
  </r>
  <r>
    <d v="2021-08-19T00:00:00"/>
    <s v="Mission Budget for 1 day"/>
    <s v="Advance"/>
    <s v="Investigations"/>
    <n v="80000"/>
    <m/>
    <n v="1314950"/>
    <x v="1"/>
  </r>
  <r>
    <d v="2021-08-19T00:00:00"/>
    <s v="Mission Budget for 1 day"/>
    <s v="Advance"/>
    <s v="Legal"/>
    <n v="94000"/>
    <m/>
    <n v="1220950"/>
    <x v="3"/>
  </r>
  <r>
    <d v="2021-08-19T00:00:00"/>
    <s v="Cash deposit on the Opp account"/>
    <s v="Internal Transfer"/>
    <m/>
    <n v="305000"/>
    <m/>
    <n v="915950"/>
    <x v="0"/>
  </r>
  <r>
    <d v="2021-08-19T00:00:00"/>
    <s v="Mission Budget for 1 day"/>
    <s v="Advance"/>
    <s v="Management"/>
    <n v="114000"/>
    <m/>
    <n v="801950"/>
    <x v="5"/>
  </r>
  <r>
    <d v="2021-08-20T00:00:00"/>
    <s v="Reimbursement to project"/>
    <s v="Advance"/>
    <s v="Investigations"/>
    <m/>
    <n v="2000"/>
    <n v="803950"/>
    <x v="2"/>
  </r>
  <r>
    <d v="2021-08-20T00:00:00"/>
    <s v="Reimbursement to project"/>
    <s v="Advance"/>
    <s v="Investigations"/>
    <m/>
    <n v="5000"/>
    <n v="808950"/>
    <x v="1"/>
  </r>
  <r>
    <d v="2021-08-20T00:00:00"/>
    <s v="Mission Budget for 1 day"/>
    <s v="Advance"/>
    <s v="Investigations"/>
    <n v="87000"/>
    <m/>
    <n v="721950"/>
    <x v="4"/>
  </r>
  <r>
    <d v="2021-08-20T00:00:00"/>
    <s v="Mission Budget for 1 day"/>
    <s v="Advance"/>
    <s v="Investigations"/>
    <n v="72000"/>
    <m/>
    <n v="649950"/>
    <x v="1"/>
  </r>
  <r>
    <d v="2021-08-20T00:00:00"/>
    <s v="Mission Budget for 1 day"/>
    <s v="Advance"/>
    <s v="Investigations"/>
    <n v="74000"/>
    <m/>
    <n v="575950"/>
    <x v="2"/>
  </r>
  <r>
    <d v="2021-08-23T00:00:00"/>
    <s v="Reimbursement to project"/>
    <s v="Advance"/>
    <s v="Investigations"/>
    <m/>
    <n v="1000"/>
    <n v="576950"/>
    <x v="4"/>
  </r>
  <r>
    <d v="2021-08-23T00:00:00"/>
    <s v="Reimbursement to project"/>
    <s v="Advance"/>
    <s v="Investigations"/>
    <m/>
    <n v="4000"/>
    <n v="580950"/>
    <x v="1"/>
  </r>
  <r>
    <d v="2021-08-23T00:00:00"/>
    <s v="Reimbursement to project"/>
    <s v="Advance"/>
    <s v="Investigations"/>
    <m/>
    <n v="2000"/>
    <n v="582950"/>
    <x v="2"/>
  </r>
  <r>
    <d v="2021-08-23T00:00:00"/>
    <s v="Mission Budget for 1 day"/>
    <s v="Advance"/>
    <s v="Investigations"/>
    <n v="85000"/>
    <m/>
    <n v="497950"/>
    <x v="2"/>
  </r>
  <r>
    <d v="2021-08-23T00:00:00"/>
    <s v="Mission Budget for 1 day"/>
    <s v="Advance"/>
    <s v="Investigations"/>
    <n v="102000"/>
    <m/>
    <n v="395950"/>
    <x v="4"/>
  </r>
  <r>
    <d v="2021-08-23T00:00:00"/>
    <s v="Mission Budget for 1 day"/>
    <s v="Advance"/>
    <s v="Investigations"/>
    <n v="83000"/>
    <m/>
    <n v="312950"/>
    <x v="1"/>
  </r>
  <r>
    <d v="2021-08-23T00:00:00"/>
    <s v="Mission Budget for 1 day"/>
    <s v="Advance"/>
    <s v="Management"/>
    <n v="131000"/>
    <m/>
    <n v="181950"/>
    <x v="3"/>
  </r>
  <r>
    <d v="2021-08-23T00:00:00"/>
    <s v="Mission Budget for 1 day"/>
    <s v="Advance"/>
    <s v="Management"/>
    <n v="11000"/>
    <m/>
    <n v="170950"/>
    <x v="5"/>
  </r>
  <r>
    <d v="2021-08-23T00:00:00"/>
    <s v="Cash withdraw chq:"/>
    <s v="Internal Transfer"/>
    <m/>
    <m/>
    <n v="3627000"/>
    <n v="3797950"/>
    <x v="0"/>
  </r>
  <r>
    <d v="2021-08-23T00:00:00"/>
    <s v="Airtime"/>
    <s v="Advance"/>
    <s v="Management"/>
    <n v="240000"/>
    <m/>
    <n v="3557950"/>
    <x v="6"/>
  </r>
  <r>
    <d v="2021-08-24T00:00:00"/>
    <s v="Reimbursement to project"/>
    <s v="Advance"/>
    <s v="Investigations"/>
    <m/>
    <n v="2000"/>
    <n v="3559950"/>
    <x v="2"/>
  </r>
  <r>
    <d v="2021-08-24T00:00:00"/>
    <s v="Reimbursement to project"/>
    <s v="Advance"/>
    <s v="Investigations"/>
    <m/>
    <n v="1000"/>
    <n v="3560950"/>
    <x v="4"/>
  </r>
  <r>
    <d v="2021-08-24T00:00:00"/>
    <s v="Reimbursement to project"/>
    <s v="Advance"/>
    <s v="Investigations"/>
    <m/>
    <n v="3000"/>
    <n v="3563950"/>
    <x v="1"/>
  </r>
  <r>
    <d v="2021-08-24T00:00:00"/>
    <s v="Mission Budget for 1 day"/>
    <s v="Advance"/>
    <s v="Investigations"/>
    <n v="85000"/>
    <m/>
    <n v="3478950"/>
    <x v="2"/>
  </r>
  <r>
    <d v="2021-08-24T00:00:00"/>
    <s v="Mission Budget for 1 day"/>
    <s v="Advance"/>
    <s v="Investigations"/>
    <n v="83000"/>
    <m/>
    <n v="3395950"/>
    <x v="4"/>
  </r>
  <r>
    <d v="2021-08-24T00:00:00"/>
    <s v="Mission Budget for 1 day"/>
    <s v="Advance"/>
    <s v="Investigations"/>
    <n v="84000"/>
    <m/>
    <n v="3311950"/>
    <x v="1"/>
  </r>
  <r>
    <d v="2021-08-24T00:00:00"/>
    <s v="Mission Budget for 1 day"/>
    <s v="Advance"/>
    <s v="Management"/>
    <n v="28000"/>
    <m/>
    <n v="3283950"/>
    <x v="5"/>
  </r>
  <r>
    <d v="2021-08-24T00:00:00"/>
    <s v="2packets A4 size envelops"/>
    <s v="Office Materials"/>
    <s v="Office"/>
    <n v="40000"/>
    <m/>
    <n v="3243950"/>
    <x v="5"/>
  </r>
  <r>
    <d v="2021-08-24T00:00:00"/>
    <s v="2kgs of sugar @3400"/>
    <s v="Office Materials"/>
    <s v="Office"/>
    <n v="6800"/>
    <m/>
    <n v="3237150"/>
    <x v="5"/>
  </r>
  <r>
    <d v="2021-08-24T00:00:00"/>
    <s v="Sunlight cleaning detargent"/>
    <s v="Office Materials"/>
    <s v="Office"/>
    <n v="17000"/>
    <m/>
    <n v="3220150"/>
    <x v="5"/>
  </r>
  <r>
    <d v="2021-08-24T00:00:00"/>
    <s v="1 tin of lato milk"/>
    <s v="Office Materials"/>
    <s v="Office"/>
    <n v="84000"/>
    <m/>
    <n v="3136150"/>
    <x v="5"/>
  </r>
  <r>
    <d v="2021-08-25T00:00:00"/>
    <s v="Reimbursement to project"/>
    <s v="Advance"/>
    <s v="Investigations"/>
    <m/>
    <n v="2000"/>
    <n v="3138150"/>
    <x v="2"/>
  </r>
  <r>
    <d v="2021-08-25T00:00:00"/>
    <s v="Reimbursement to project"/>
    <s v="Advance"/>
    <s v="Management"/>
    <m/>
    <n v="22000"/>
    <n v="3160150"/>
    <x v="5"/>
  </r>
  <r>
    <d v="2021-08-25T00:00:00"/>
    <s v="Reimbursement to project"/>
    <s v="Advance"/>
    <s v="Investigations"/>
    <m/>
    <n v="4000"/>
    <n v="3164150"/>
    <x v="1"/>
  </r>
  <r>
    <d v="2021-08-25T00:00:00"/>
    <s v="Mission Budget for 1 day"/>
    <s v="Advance"/>
    <s v="Investigations"/>
    <n v="92000"/>
    <m/>
    <n v="3072150"/>
    <x v="2"/>
  </r>
  <r>
    <d v="2021-08-25T00:00:00"/>
    <s v="Mission Budget for 1 day"/>
    <s v="Advance"/>
    <s v="Investigations"/>
    <n v="93000"/>
    <m/>
    <n v="2979150"/>
    <x v="4"/>
  </r>
  <r>
    <d v="2021-08-25T00:00:00"/>
    <s v="Mission Budget for 1 day"/>
    <s v="Advance"/>
    <s v="Investigations"/>
    <n v="88000"/>
    <m/>
    <n v="2891150"/>
    <x v="1"/>
  </r>
  <r>
    <d v="2021-08-25T00:00:00"/>
    <s v="Mission Budget for 1 day"/>
    <s v="Advance"/>
    <s v="Management"/>
    <n v="376800"/>
    <m/>
    <n v="2514350"/>
    <x v="5"/>
  </r>
  <r>
    <d v="2021-08-25T00:00:00"/>
    <s v="Mission Budget for 1 day"/>
    <s v="Advance"/>
    <s v="Management"/>
    <n v="21000"/>
    <m/>
    <n v="2493350"/>
    <x v="5"/>
  </r>
  <r>
    <d v="2021-08-25T00:00:00"/>
    <s v="Mission Budget for 1 day"/>
    <s v="Advance"/>
    <s v="Legal"/>
    <n v="225000"/>
    <m/>
    <n v="2268350"/>
    <x v="3"/>
  </r>
  <r>
    <d v="2021-08-25T00:00:00"/>
    <s v="5 compound brooms"/>
    <s v="Office Materials"/>
    <s v="Office"/>
    <n v="10000"/>
    <m/>
    <n v="2258350"/>
    <x v="5"/>
  </r>
  <r>
    <d v="2021-08-25T00:00:00"/>
    <s v="1 compound trowel"/>
    <s v="Office Materials"/>
    <s v="Office"/>
    <n v="5000"/>
    <m/>
    <n v="2253350"/>
    <x v="5"/>
  </r>
  <r>
    <d v="2021-08-25T00:00:00"/>
    <s v="11.4 ltrs of petrol for office generator"/>
    <s v="Office Materials"/>
    <s v="Office"/>
    <n v="50036"/>
    <m/>
    <n v="2203314"/>
    <x v="5"/>
  </r>
  <r>
    <d v="2021-08-26T00:00:00"/>
    <s v="Reimbursement to project"/>
    <s v="Advance"/>
    <s v="Investigations"/>
    <m/>
    <n v="3000"/>
    <n v="2206314"/>
    <x v="2"/>
  </r>
  <r>
    <d v="2021-08-26T00:00:00"/>
    <s v="Reimbursement to project"/>
    <s v="Advance"/>
    <s v="Investigations"/>
    <m/>
    <n v="1000"/>
    <n v="2207314"/>
    <x v="4"/>
  </r>
  <r>
    <d v="2021-08-26T00:00:00"/>
    <s v="Reimbursement to project"/>
    <s v="Advance"/>
    <s v="Investigations"/>
    <m/>
    <n v="5000"/>
    <n v="2212314"/>
    <x v="1"/>
  </r>
  <r>
    <d v="2021-08-26T00:00:00"/>
    <s v="Mission Budget for 1 day"/>
    <s v="Advance"/>
    <s v="Management"/>
    <n v="88000"/>
    <m/>
    <n v="2124314"/>
    <x v="5"/>
  </r>
  <r>
    <d v="2021-08-26T00:00:00"/>
    <s v="Mission Budget for 1 day"/>
    <s v="Advance"/>
    <s v="Investigations"/>
    <n v="79000"/>
    <m/>
    <n v="2045314"/>
    <x v="1"/>
  </r>
  <r>
    <d v="2021-08-26T00:00:00"/>
    <s v="Mission Budget for 1 day"/>
    <s v="Advance"/>
    <s v="Investigations"/>
    <n v="66000"/>
    <m/>
    <n v="1979314"/>
    <x v="4"/>
  </r>
  <r>
    <d v="2021-08-26T00:00:00"/>
    <s v="Mission Budget for 1 day"/>
    <s v="Advance"/>
    <s v="Investigations"/>
    <n v="85000"/>
    <m/>
    <n v="1894314"/>
    <x v="2"/>
  </r>
  <r>
    <d v="2021-08-26T00:00:00"/>
    <s v="Reimbursement to project"/>
    <s v="Advance"/>
    <s v="Management"/>
    <m/>
    <n v="13000"/>
    <n v="1907314"/>
    <x v="5"/>
  </r>
  <r>
    <d v="2021-08-27T00:00:00"/>
    <s v="Reimbursement to project"/>
    <s v="Advance"/>
    <s v="Investigations"/>
    <m/>
    <n v="4000"/>
    <n v="1911314"/>
    <x v="1"/>
  </r>
  <r>
    <d v="2021-08-27T00:00:00"/>
    <s v="Reimbursement to project"/>
    <s v="Advance"/>
    <s v="Investigations"/>
    <m/>
    <n v="2000"/>
    <n v="1913314"/>
    <x v="4"/>
  </r>
  <r>
    <d v="2021-08-27T00:00:00"/>
    <s v="Reimbursement to project"/>
    <s v="Advance"/>
    <s v="Investigations"/>
    <m/>
    <n v="4000"/>
    <n v="1917314"/>
    <x v="2"/>
  </r>
  <r>
    <d v="2021-08-27T00:00:00"/>
    <s v="Mission Budget for 1 day"/>
    <s v="Advance"/>
    <s v="Investigations"/>
    <n v="81000"/>
    <m/>
    <n v="1836314"/>
    <x v="4"/>
  </r>
  <r>
    <d v="2021-08-27T00:00:00"/>
    <s v="Mission Budget for 1 day"/>
    <s v="Advance"/>
    <s v="Investigations"/>
    <n v="78000"/>
    <m/>
    <n v="1758314"/>
    <x v="2"/>
  </r>
  <r>
    <d v="2021-08-27T00:00:00"/>
    <s v="Mission Budget for 1 day"/>
    <s v="Advance"/>
    <s v="Investigations"/>
    <n v="82000"/>
    <m/>
    <n v="1676314"/>
    <x v="1"/>
  </r>
  <r>
    <d v="2021-08-27T00:00:00"/>
    <s v="Repairs to office shredder"/>
    <s v="Services"/>
    <s v="Office"/>
    <n v="50000"/>
    <m/>
    <n v="1626314"/>
    <x v="5"/>
  </r>
  <r>
    <d v="2021-08-27T00:00:00"/>
    <s v="Mission Budget for 1 day"/>
    <s v="Advance"/>
    <s v="Management"/>
    <n v="12000"/>
    <m/>
    <n v="1614314"/>
    <x v="5"/>
  </r>
  <r>
    <d v="2021-08-27T00:00:00"/>
    <s v="Mission Budget for 1 day"/>
    <s v="Advance"/>
    <s v="Management"/>
    <n v="74000"/>
    <m/>
    <n v="1540314"/>
    <x v="5"/>
  </r>
  <r>
    <d v="2021-08-27T00:00:00"/>
    <s v="Mission Budget top up"/>
    <s v="Advance"/>
    <s v="Legal"/>
    <n v="112000"/>
    <m/>
    <n v="1428314"/>
    <x v="3"/>
  </r>
  <r>
    <d v="2021-08-28T00:00:00"/>
    <s v="August water bill"/>
    <s v="Services"/>
    <s v="Office"/>
    <n v="82100"/>
    <m/>
    <n v="1346214"/>
    <x v="5"/>
  </r>
  <r>
    <d v="2021-08-28T00:00:00"/>
    <s v="Water bill transfer charges"/>
    <s v="Services"/>
    <s v="Office"/>
    <n v="3500"/>
    <m/>
    <n v="1342714"/>
    <x v="5"/>
  </r>
  <r>
    <d v="2021-08-30T00:00:00"/>
    <s v="Reimbursement to project"/>
    <s v="Advance"/>
    <s v="Investigations"/>
    <m/>
    <n v="3000"/>
    <n v="1345714"/>
    <x v="4"/>
  </r>
  <r>
    <d v="2021-08-30T00:00:00"/>
    <s v="Reimbursement to project"/>
    <s v="Advance"/>
    <s v="Investigations"/>
    <m/>
    <n v="3000"/>
    <n v="1348714"/>
    <x v="1"/>
  </r>
  <r>
    <d v="2021-08-30T00:00:00"/>
    <s v="Reimbursement to project"/>
    <s v="Advance"/>
    <s v="Management"/>
    <m/>
    <n v="1000"/>
    <n v="1349714"/>
    <x v="5"/>
  </r>
  <r>
    <d v="2021-08-30T00:00:00"/>
    <s v="Mission Budget for 1 day"/>
    <s v="Advance"/>
    <s v="Investigations"/>
    <n v="80000"/>
    <m/>
    <n v="1269714"/>
    <x v="2"/>
  </r>
  <r>
    <d v="2021-08-30T00:00:00"/>
    <s v="Mission Budget for 1 day"/>
    <s v="Advance"/>
    <s v="Investigations"/>
    <n v="83000"/>
    <m/>
    <n v="1186714"/>
    <x v="1"/>
  </r>
  <r>
    <d v="2021-08-30T00:00:00"/>
    <s v="Mission Budget for 1 day"/>
    <s v="Advance"/>
    <s v="Investigations"/>
    <n v="86000"/>
    <m/>
    <n v="1100714"/>
    <x v="4"/>
  </r>
  <r>
    <d v="2021-08-30T00:00:00"/>
    <s v="Mission Budget for 1 day"/>
    <s v="Advance"/>
    <s v="Management"/>
    <n v="28000"/>
    <m/>
    <n v="1072714"/>
    <x v="5"/>
  </r>
  <r>
    <d v="2021-08-30T00:00:00"/>
    <s v="Reimbursement to project"/>
    <s v="Advance"/>
    <s v="Management"/>
    <m/>
    <n v="51962"/>
    <n v="1124676"/>
    <x v="5"/>
  </r>
  <r>
    <d v="2021-08-30T00:00:00"/>
    <s v="Cash withdraw: chq 103"/>
    <s v="Internal Transfer"/>
    <m/>
    <m/>
    <n v="2690000"/>
    <n v="3814676"/>
    <x v="0"/>
  </r>
  <r>
    <d v="2021-08-30T00:00:00"/>
    <s v="August salary: Day guard"/>
    <s v="Services"/>
    <s v="Office"/>
    <n v="300000"/>
    <m/>
    <n v="3514676"/>
    <x v="5"/>
  </r>
  <r>
    <d v="2021-08-31T00:00:00"/>
    <s v="Airtime"/>
    <s v="Advance"/>
    <s v="Management"/>
    <n v="240000"/>
    <m/>
    <n v="3274676"/>
    <x v="6"/>
  </r>
  <r>
    <d v="2021-08-31T00:00:00"/>
    <s v="Reimbursement to project"/>
    <s v="Advance"/>
    <s v="Investigations"/>
    <m/>
    <n v="2000"/>
    <n v="3276676"/>
    <x v="2"/>
  </r>
  <r>
    <d v="2021-08-31T00:00:00"/>
    <s v="Reimbursement to project"/>
    <s v="Advance"/>
    <s v="Investigations"/>
    <m/>
    <n v="2000"/>
    <n v="3278676"/>
    <x v="1"/>
  </r>
  <r>
    <d v="2021-08-31T00:00:00"/>
    <s v="Reimbursement to project"/>
    <s v="Advance"/>
    <s v="Investigations"/>
    <m/>
    <n v="4000"/>
    <n v="3282676"/>
    <x v="4"/>
  </r>
  <r>
    <d v="2021-08-31T00:00:00"/>
    <s v="Mission Budget for 1 day"/>
    <s v="Advance"/>
    <s v="Investigations"/>
    <n v="82000"/>
    <m/>
    <n v="3200676"/>
    <x v="2"/>
  </r>
  <r>
    <d v="2021-08-31T00:00:00"/>
    <s v="Mission Budget for 1 day"/>
    <s v="Advance"/>
    <s v="Investigations"/>
    <n v="78000"/>
    <m/>
    <n v="3122676"/>
    <x v="4"/>
  </r>
  <r>
    <d v="2021-08-31T00:00:00"/>
    <s v="Mission Budget for 1 day"/>
    <s v="Advance"/>
    <s v="Investigations"/>
    <n v="78000"/>
    <m/>
    <n v="3044676"/>
    <x v="1"/>
  </r>
  <r>
    <d v="2021-08-31T00:00:00"/>
    <s v="Mission Budget for 1 day"/>
    <s v="Advance"/>
    <s v="Management"/>
    <n v="36000"/>
    <m/>
    <n v="3008676"/>
    <x v="5"/>
  </r>
  <r>
    <d v="2021-08-31T00:00:00"/>
    <s v="Welding of prunning shear"/>
    <s v="Services"/>
    <s v="Office"/>
    <n v="5000"/>
    <m/>
    <n v="3003676"/>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97E6A6-4072-40B4-BF2B-899364B097F8}"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9" firstHeaderRow="1" firstDataRow="2" firstDataCol="1"/>
  <pivotFields count="8">
    <pivotField showAll="0"/>
    <pivotField showAll="0"/>
    <pivotField axis="axisCol" showAll="0">
      <items count="13">
        <item m="1" x="11"/>
        <item x="2"/>
        <item x="6"/>
        <item x="4"/>
        <item x="9"/>
        <item x="7"/>
        <item x="5"/>
        <item x="3"/>
        <item x="8"/>
        <item x="0"/>
        <item x="10"/>
        <item x="1"/>
        <item t="default"/>
      </items>
    </pivotField>
    <pivotField axis="axisRow" showAll="0">
      <items count="5">
        <item x="0"/>
        <item x="1"/>
        <item x="2"/>
        <item x="3"/>
        <item t="default"/>
      </items>
    </pivotField>
    <pivotField dataField="1" showAll="0"/>
    <pivotField numFmtId="4" showAll="0"/>
    <pivotField numFmtId="165" showAll="0"/>
    <pivotField showAll="0"/>
  </pivotFields>
  <rowFields count="1">
    <field x="3"/>
  </rowFields>
  <rowItems count="5">
    <i>
      <x/>
    </i>
    <i>
      <x v="1"/>
    </i>
    <i>
      <x v="2"/>
    </i>
    <i>
      <x v="3"/>
    </i>
    <i t="grand">
      <x/>
    </i>
  </rowItems>
  <colFields count="1">
    <field x="2"/>
  </colFields>
  <colItems count="12">
    <i>
      <x v="1"/>
    </i>
    <i>
      <x v="2"/>
    </i>
    <i>
      <x v="3"/>
    </i>
    <i>
      <x v="4"/>
    </i>
    <i>
      <x v="5"/>
    </i>
    <i>
      <x v="6"/>
    </i>
    <i>
      <x v="7"/>
    </i>
    <i>
      <x v="8"/>
    </i>
    <i>
      <x v="9"/>
    </i>
    <i>
      <x v="10"/>
    </i>
    <i>
      <x v="11"/>
    </i>
    <i t="grand">
      <x/>
    </i>
  </colItems>
  <dataFields count="1">
    <dataField name="Sum of Spent  in national currency (UGX)" fld="4" baseField="0" baseItem="0" numFmtId="164"/>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C1337C2-D3F6-4C08-88AE-FEF28B8BCFDD}"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showAll="0"/>
    <pivotField showAll="0"/>
    <pivotField showAll="0"/>
    <pivotField showAll="0"/>
    <pivotField dataField="1" showAll="0"/>
    <pivotField numFmtId="4" showAll="0"/>
    <pivotField dataField="1" numFmtId="165" showAll="0"/>
    <pivotField axis="axisRow" showAll="0">
      <items count="11">
        <item x="3"/>
        <item x="5"/>
        <item x="9"/>
        <item x="8"/>
        <item x="0"/>
        <item x="1"/>
        <item x="2"/>
        <item x="4"/>
        <item x="7"/>
        <item x="6"/>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2">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7E7371-7BD2-4588-81D8-4E1BF7371265}"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6"/>
        <item x="3"/>
        <item x="1"/>
        <item x="2"/>
        <item x="4"/>
        <item x="5"/>
        <item x="7"/>
        <item x="0"/>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17E76A8-DE4A-4EA8-82CE-019CC6F5FC1D}"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9:B58"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9">
        <item x="5"/>
        <item x="7"/>
        <item x="1"/>
        <item x="2"/>
        <item x="3"/>
        <item x="4"/>
        <item x="6"/>
        <item x="0"/>
        <item t="default"/>
      </items>
    </pivotField>
  </pivotFields>
  <rowFields count="1">
    <field x="7"/>
  </rowFields>
  <rowItems count="9">
    <i>
      <x/>
    </i>
    <i>
      <x v="1"/>
    </i>
    <i>
      <x v="2"/>
    </i>
    <i>
      <x v="3"/>
    </i>
    <i>
      <x v="4"/>
    </i>
    <i>
      <x v="5"/>
    </i>
    <i>
      <x v="6"/>
    </i>
    <i>
      <x v="7"/>
    </i>
    <i t="grand">
      <x/>
    </i>
  </rowItems>
  <colItems count="1">
    <i/>
  </colItems>
  <dataFields count="1">
    <dataField name="Sum of Spent  in national currency (UGX)" fld="4" baseField="0"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7832-78EE-4C63-846B-9D67CB49C7F8}">
  <dimension ref="A3:M9"/>
  <sheetViews>
    <sheetView workbookViewId="0">
      <selection activeCell="E15" sqref="E15"/>
    </sheetView>
  </sheetViews>
  <sheetFormatPr defaultRowHeight="15" x14ac:dyDescent="0.25"/>
  <cols>
    <col min="1" max="1" width="37.7109375" bestFit="1" customWidth="1"/>
    <col min="2" max="2" width="16.28515625" bestFit="1" customWidth="1"/>
    <col min="3" max="3" width="13.140625" bestFit="1" customWidth="1"/>
    <col min="4" max="4" width="15.42578125" bestFit="1" customWidth="1"/>
    <col min="5" max="5" width="14.7109375" bestFit="1" customWidth="1"/>
    <col min="6" max="6" width="14.85546875" bestFit="1" customWidth="1"/>
    <col min="7" max="8" width="14.7109375" bestFit="1" customWidth="1"/>
    <col min="9" max="9" width="12.85546875" bestFit="1" customWidth="1"/>
    <col min="10" max="10" width="14.7109375" bestFit="1" customWidth="1"/>
    <col min="11" max="11" width="17.7109375" bestFit="1" customWidth="1"/>
    <col min="12" max="12" width="13.28515625" bestFit="1" customWidth="1"/>
    <col min="13" max="14" width="15.7109375" bestFit="1" customWidth="1"/>
  </cols>
  <sheetData>
    <row r="3" spans="1:13" x14ac:dyDescent="0.25">
      <c r="A3" s="706" t="s">
        <v>140</v>
      </c>
      <c r="B3" s="706" t="s">
        <v>736</v>
      </c>
    </row>
    <row r="4" spans="1:13" x14ac:dyDescent="0.25">
      <c r="A4" s="706" t="s">
        <v>137</v>
      </c>
      <c r="B4" t="s">
        <v>141</v>
      </c>
      <c r="C4" t="s">
        <v>278</v>
      </c>
      <c r="D4" t="s">
        <v>220</v>
      </c>
      <c r="E4" t="s">
        <v>136</v>
      </c>
      <c r="F4" t="s">
        <v>275</v>
      </c>
      <c r="G4" t="s">
        <v>152</v>
      </c>
      <c r="H4" t="s">
        <v>114</v>
      </c>
      <c r="I4" t="s">
        <v>143</v>
      </c>
      <c r="J4" t="s">
        <v>67</v>
      </c>
      <c r="K4" t="s">
        <v>713</v>
      </c>
      <c r="L4" t="s">
        <v>92</v>
      </c>
      <c r="M4" t="s">
        <v>139</v>
      </c>
    </row>
    <row r="5" spans="1:13" x14ac:dyDescent="0.25">
      <c r="A5" s="252" t="s">
        <v>90</v>
      </c>
      <c r="B5" s="922"/>
      <c r="C5" s="922"/>
      <c r="D5" s="922"/>
      <c r="E5" s="922">
        <v>1480800</v>
      </c>
      <c r="F5" s="922"/>
      <c r="G5" s="922"/>
      <c r="H5" s="922">
        <v>600000</v>
      </c>
      <c r="I5" s="922"/>
      <c r="J5" s="922">
        <v>4569000</v>
      </c>
      <c r="K5" s="922"/>
      <c r="L5" s="922">
        <v>950000</v>
      </c>
      <c r="M5" s="922">
        <v>7599800</v>
      </c>
    </row>
    <row r="6" spans="1:13" x14ac:dyDescent="0.25">
      <c r="A6" s="252" t="s">
        <v>52</v>
      </c>
      <c r="B6" s="922"/>
      <c r="C6" s="922"/>
      <c r="D6" s="922"/>
      <c r="E6" s="922">
        <v>4016030</v>
      </c>
      <c r="F6" s="922"/>
      <c r="G6" s="922"/>
      <c r="H6" s="922">
        <v>300000</v>
      </c>
      <c r="I6" s="922"/>
      <c r="J6" s="922">
        <v>670000</v>
      </c>
      <c r="K6" s="922">
        <v>180000</v>
      </c>
      <c r="L6" s="922"/>
      <c r="M6" s="922">
        <v>5166030</v>
      </c>
    </row>
    <row r="7" spans="1:13" x14ac:dyDescent="0.25">
      <c r="A7" s="252" t="s">
        <v>14</v>
      </c>
      <c r="B7" s="922"/>
      <c r="C7" s="922"/>
      <c r="D7" s="922"/>
      <c r="E7" s="922">
        <v>3901160</v>
      </c>
      <c r="F7" s="922"/>
      <c r="G7" s="922"/>
      <c r="H7" s="922">
        <v>190000</v>
      </c>
      <c r="I7" s="922"/>
      <c r="J7" s="922">
        <v>656000</v>
      </c>
      <c r="K7" s="922"/>
      <c r="L7" s="922"/>
      <c r="M7" s="922">
        <v>4747160</v>
      </c>
    </row>
    <row r="8" spans="1:13" x14ac:dyDescent="0.25">
      <c r="A8" s="252" t="s">
        <v>91</v>
      </c>
      <c r="B8" s="922">
        <v>255305.68</v>
      </c>
      <c r="C8" s="922">
        <v>319000</v>
      </c>
      <c r="D8" s="922">
        <v>1590174</v>
      </c>
      <c r="E8" s="922"/>
      <c r="F8" s="922">
        <v>278200</v>
      </c>
      <c r="G8" s="922">
        <v>2015000</v>
      </c>
      <c r="H8" s="922">
        <v>50000</v>
      </c>
      <c r="I8" s="922">
        <v>7400</v>
      </c>
      <c r="J8" s="922"/>
      <c r="K8" s="922"/>
      <c r="L8" s="922"/>
      <c r="M8" s="922">
        <v>4515079.68</v>
      </c>
    </row>
    <row r="9" spans="1:13" x14ac:dyDescent="0.25">
      <c r="A9" s="252" t="s">
        <v>139</v>
      </c>
      <c r="B9" s="922">
        <v>255305.68</v>
      </c>
      <c r="C9" s="922">
        <v>319000</v>
      </c>
      <c r="D9" s="922">
        <v>1590174</v>
      </c>
      <c r="E9" s="922">
        <v>9397990</v>
      </c>
      <c r="F9" s="922">
        <v>278200</v>
      </c>
      <c r="G9" s="922">
        <v>2015000</v>
      </c>
      <c r="H9" s="922">
        <v>1140000</v>
      </c>
      <c r="I9" s="922">
        <v>7400</v>
      </c>
      <c r="J9" s="922">
        <v>5895000</v>
      </c>
      <c r="K9" s="922">
        <v>180000</v>
      </c>
      <c r="L9" s="922">
        <v>950000</v>
      </c>
      <c r="M9" s="922">
        <v>22028069.68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E0862-5EAF-4144-AD56-88D22933B2C7}">
  <dimension ref="A3:C15"/>
  <sheetViews>
    <sheetView workbookViewId="0">
      <selection activeCell="F7" sqref="F7"/>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706" t="s">
        <v>137</v>
      </c>
      <c r="B3" t="s">
        <v>140</v>
      </c>
      <c r="C3" t="s">
        <v>286</v>
      </c>
    </row>
    <row r="4" spans="1:3" x14ac:dyDescent="0.25">
      <c r="A4" s="252" t="s">
        <v>53</v>
      </c>
      <c r="B4" s="937">
        <v>945000</v>
      </c>
      <c r="C4" s="937">
        <v>268.61853325753259</v>
      </c>
    </row>
    <row r="5" spans="1:3" x14ac:dyDescent="0.25">
      <c r="A5" s="252" t="s">
        <v>119</v>
      </c>
      <c r="B5" s="937">
        <v>8000</v>
      </c>
      <c r="C5" s="937">
        <v>2.2740193291642981</v>
      </c>
    </row>
    <row r="6" spans="1:3" x14ac:dyDescent="0.25">
      <c r="A6" s="252" t="s">
        <v>348</v>
      </c>
      <c r="B6" s="937">
        <v>87105.68</v>
      </c>
      <c r="C6" s="937">
        <v>24.759999999999998</v>
      </c>
    </row>
    <row r="7" spans="1:3" x14ac:dyDescent="0.25">
      <c r="A7" s="252" t="s">
        <v>115</v>
      </c>
      <c r="B7" s="937">
        <v>50000</v>
      </c>
      <c r="C7" s="937">
        <v>14.212620807276862</v>
      </c>
    </row>
    <row r="8" spans="1:3" x14ac:dyDescent="0.25">
      <c r="A8" s="252" t="s">
        <v>70</v>
      </c>
      <c r="B8" s="937">
        <v>1873000</v>
      </c>
      <c r="C8" s="937">
        <v>532.40477544059092</v>
      </c>
    </row>
    <row r="9" spans="1:3" x14ac:dyDescent="0.25">
      <c r="A9" s="252" t="s">
        <v>71</v>
      </c>
      <c r="B9" s="937">
        <v>2320000</v>
      </c>
      <c r="C9" s="937">
        <v>659.46560545764578</v>
      </c>
    </row>
    <row r="10" spans="1:3" x14ac:dyDescent="0.25">
      <c r="A10" s="252" t="s">
        <v>121</v>
      </c>
      <c r="B10" s="937">
        <v>1926000</v>
      </c>
      <c r="C10" s="937">
        <v>547.47015349630431</v>
      </c>
    </row>
    <row r="11" spans="1:3" x14ac:dyDescent="0.25">
      <c r="A11" s="252" t="s">
        <v>42</v>
      </c>
      <c r="B11" s="937">
        <v>3605774</v>
      </c>
      <c r="C11" s="937">
        <v>1024.9499715747586</v>
      </c>
    </row>
    <row r="12" spans="1:3" x14ac:dyDescent="0.25">
      <c r="A12" s="252" t="s">
        <v>96</v>
      </c>
      <c r="B12" s="937">
        <v>205000</v>
      </c>
      <c r="C12" s="937">
        <v>58.27174530983514</v>
      </c>
    </row>
    <row r="13" spans="1:3" x14ac:dyDescent="0.25">
      <c r="A13" s="252" t="s">
        <v>150</v>
      </c>
      <c r="B13" s="937">
        <v>11008190</v>
      </c>
      <c r="C13" s="937">
        <v>3129.1046048891412</v>
      </c>
    </row>
    <row r="14" spans="1:3" x14ac:dyDescent="0.25">
      <c r="A14" s="252" t="s">
        <v>139</v>
      </c>
      <c r="B14" s="937">
        <v>22028069.68</v>
      </c>
      <c r="C14" s="937">
        <v>6261.5320295622496</v>
      </c>
    </row>
    <row r="15" spans="1:3" x14ac:dyDescent="0.25">
      <c r="B15" s="909"/>
      <c r="C15" s="90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645"/>
  <sheetViews>
    <sheetView topLeftCell="A63" zoomScaleNormal="100" workbookViewId="0">
      <selection activeCell="E83" sqref="E83"/>
    </sheetView>
  </sheetViews>
  <sheetFormatPr defaultColWidth="10.85546875" defaultRowHeight="15" x14ac:dyDescent="0.25"/>
  <cols>
    <col min="1" max="1" width="12.42578125" style="79" customWidth="1"/>
    <col min="2" max="2" width="33.57031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6.5703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0" customWidth="1"/>
    <col min="15" max="15" width="11" style="1" customWidth="1"/>
    <col min="16" max="16384" width="10.85546875" style="1"/>
  </cols>
  <sheetData>
    <row r="1" spans="1:14" ht="18.75" x14ac:dyDescent="0.25">
      <c r="A1" s="938" t="s">
        <v>161</v>
      </c>
      <c r="B1" s="938"/>
      <c r="C1" s="938"/>
      <c r="D1" s="938"/>
      <c r="E1" s="938"/>
      <c r="F1" s="938"/>
      <c r="G1" s="938"/>
      <c r="H1" s="938"/>
      <c r="I1" s="938"/>
      <c r="J1" s="938"/>
      <c r="K1" s="938"/>
      <c r="L1" s="938"/>
      <c r="M1" s="938"/>
      <c r="N1" s="938"/>
    </row>
    <row r="2" spans="1:14" s="2" customFormat="1" ht="69.95" customHeight="1" x14ac:dyDescent="0.25">
      <c r="A2" s="441" t="s">
        <v>0</v>
      </c>
      <c r="B2" s="435" t="s">
        <v>5</v>
      </c>
      <c r="C2" s="435" t="s">
        <v>10</v>
      </c>
      <c r="D2" s="436" t="s">
        <v>8</v>
      </c>
      <c r="E2" s="436" t="s">
        <v>13</v>
      </c>
      <c r="F2" s="437" t="s">
        <v>7</v>
      </c>
      <c r="G2" s="438" t="s">
        <v>6</v>
      </c>
      <c r="H2" s="436" t="s">
        <v>2</v>
      </c>
      <c r="I2" s="436" t="s">
        <v>3</v>
      </c>
      <c r="J2" s="435" t="s">
        <v>9</v>
      </c>
      <c r="K2" s="435" t="s">
        <v>1</v>
      </c>
      <c r="L2" s="435" t="s">
        <v>4</v>
      </c>
      <c r="M2" s="439" t="s">
        <v>12</v>
      </c>
      <c r="N2" s="440" t="s">
        <v>11</v>
      </c>
    </row>
    <row r="3" spans="1:14" s="2" customFormat="1" ht="15" customHeight="1" x14ac:dyDescent="0.25">
      <c r="A3" s="196">
        <v>44410</v>
      </c>
      <c r="B3" s="228" t="s">
        <v>68</v>
      </c>
      <c r="C3" s="228" t="s">
        <v>67</v>
      </c>
      <c r="D3" s="284" t="s">
        <v>90</v>
      </c>
      <c r="E3" s="867">
        <v>17000</v>
      </c>
      <c r="F3" s="490">
        <v>3518</v>
      </c>
      <c r="G3" s="445">
        <f>E3/F3</f>
        <v>4.8322910744741332</v>
      </c>
      <c r="H3" s="272" t="s">
        <v>70</v>
      </c>
      <c r="I3" s="226" t="s">
        <v>18</v>
      </c>
      <c r="J3" s="637" t="s">
        <v>156</v>
      </c>
      <c r="K3" s="225" t="s">
        <v>157</v>
      </c>
      <c r="L3" s="225" t="s">
        <v>62</v>
      </c>
      <c r="M3" s="660"/>
      <c r="N3" s="491"/>
    </row>
    <row r="4" spans="1:14" s="2" customFormat="1" ht="15" customHeight="1" x14ac:dyDescent="0.25">
      <c r="A4" s="196">
        <v>44410</v>
      </c>
      <c r="B4" s="228" t="s">
        <v>68</v>
      </c>
      <c r="C4" s="228" t="s">
        <v>67</v>
      </c>
      <c r="D4" s="284" t="s">
        <v>90</v>
      </c>
      <c r="E4" s="198">
        <v>24000</v>
      </c>
      <c r="F4" s="490">
        <v>3518</v>
      </c>
      <c r="G4" s="445">
        <f t="shared" ref="G4:G154" si="0">E4/F4</f>
        <v>6.8220579874928937</v>
      </c>
      <c r="H4" s="272" t="s">
        <v>70</v>
      </c>
      <c r="I4" s="226" t="s">
        <v>18</v>
      </c>
      <c r="J4" s="637" t="s">
        <v>156</v>
      </c>
      <c r="K4" s="225" t="s">
        <v>157</v>
      </c>
      <c r="L4" s="225" t="s">
        <v>62</v>
      </c>
      <c r="M4" s="660"/>
      <c r="N4" s="491"/>
    </row>
    <row r="5" spans="1:14" s="2" customFormat="1" ht="15" customHeight="1" x14ac:dyDescent="0.25">
      <c r="A5" s="196">
        <v>44410</v>
      </c>
      <c r="B5" s="228" t="s">
        <v>68</v>
      </c>
      <c r="C5" s="228" t="s">
        <v>67</v>
      </c>
      <c r="D5" s="284" t="s">
        <v>90</v>
      </c>
      <c r="E5" s="210">
        <v>19000</v>
      </c>
      <c r="F5" s="490">
        <v>3518</v>
      </c>
      <c r="G5" s="445">
        <f t="shared" si="0"/>
        <v>5.4007959067652074</v>
      </c>
      <c r="H5" s="272" t="s">
        <v>70</v>
      </c>
      <c r="I5" s="226" t="s">
        <v>18</v>
      </c>
      <c r="J5" s="637" t="s">
        <v>156</v>
      </c>
      <c r="K5" s="225" t="s">
        <v>157</v>
      </c>
      <c r="L5" s="225" t="s">
        <v>62</v>
      </c>
      <c r="M5" s="660"/>
      <c r="N5" s="491"/>
    </row>
    <row r="6" spans="1:14" s="2" customFormat="1" ht="15" customHeight="1" x14ac:dyDescent="0.25">
      <c r="A6" s="196">
        <v>44410</v>
      </c>
      <c r="B6" s="197" t="s">
        <v>92</v>
      </c>
      <c r="C6" s="197" t="s">
        <v>92</v>
      </c>
      <c r="D6" s="254" t="s">
        <v>90</v>
      </c>
      <c r="E6" s="206">
        <v>5000</v>
      </c>
      <c r="F6" s="490">
        <v>3518</v>
      </c>
      <c r="G6" s="445">
        <f t="shared" si="0"/>
        <v>1.4212620807276861</v>
      </c>
      <c r="H6" s="272" t="s">
        <v>70</v>
      </c>
      <c r="I6" s="226" t="s">
        <v>18</v>
      </c>
      <c r="J6" s="637" t="s">
        <v>156</v>
      </c>
      <c r="K6" s="225" t="s">
        <v>157</v>
      </c>
      <c r="L6" s="225" t="s">
        <v>62</v>
      </c>
      <c r="M6" s="660"/>
      <c r="N6" s="491"/>
    </row>
    <row r="7" spans="1:14" s="2" customFormat="1" ht="15" customHeight="1" x14ac:dyDescent="0.25">
      <c r="A7" s="196">
        <v>44410</v>
      </c>
      <c r="B7" s="197" t="s">
        <v>92</v>
      </c>
      <c r="C7" s="197" t="s">
        <v>92</v>
      </c>
      <c r="D7" s="254" t="s">
        <v>90</v>
      </c>
      <c r="E7" s="198">
        <v>1000</v>
      </c>
      <c r="F7" s="490">
        <v>3518</v>
      </c>
      <c r="G7" s="445">
        <f>E7/F7</f>
        <v>0.28425241614553726</v>
      </c>
      <c r="H7" s="272" t="s">
        <v>70</v>
      </c>
      <c r="I7" s="226" t="s">
        <v>18</v>
      </c>
      <c r="J7" s="637" t="s">
        <v>156</v>
      </c>
      <c r="K7" s="225" t="s">
        <v>157</v>
      </c>
      <c r="L7" s="225" t="s">
        <v>62</v>
      </c>
      <c r="M7" s="660"/>
      <c r="N7" s="491"/>
    </row>
    <row r="8" spans="1:14" s="2" customFormat="1" ht="15" customHeight="1" x14ac:dyDescent="0.25">
      <c r="A8" s="196">
        <v>44410</v>
      </c>
      <c r="B8" s="197" t="s">
        <v>92</v>
      </c>
      <c r="C8" s="197" t="s">
        <v>92</v>
      </c>
      <c r="D8" s="254" t="s">
        <v>90</v>
      </c>
      <c r="E8" s="206">
        <v>4000</v>
      </c>
      <c r="F8" s="490">
        <v>3518</v>
      </c>
      <c r="G8" s="445">
        <f t="shared" si="0"/>
        <v>1.137009664582149</v>
      </c>
      <c r="H8" s="272" t="s">
        <v>70</v>
      </c>
      <c r="I8" s="226" t="s">
        <v>18</v>
      </c>
      <c r="J8" s="637" t="s">
        <v>156</v>
      </c>
      <c r="K8" s="225" t="s">
        <v>157</v>
      </c>
      <c r="L8" s="225" t="s">
        <v>62</v>
      </c>
      <c r="M8" s="660"/>
      <c r="N8" s="491"/>
    </row>
    <row r="9" spans="1:14" s="2" customFormat="1" ht="15" customHeight="1" x14ac:dyDescent="0.25">
      <c r="A9" s="224">
        <v>44410</v>
      </c>
      <c r="B9" s="225" t="s">
        <v>68</v>
      </c>
      <c r="C9" s="383" t="s">
        <v>67</v>
      </c>
      <c r="D9" s="749" t="s">
        <v>90</v>
      </c>
      <c r="E9" s="206">
        <v>40000</v>
      </c>
      <c r="F9" s="490">
        <v>3518</v>
      </c>
      <c r="G9" s="445">
        <f t="shared" si="0"/>
        <v>11.370096645821489</v>
      </c>
      <c r="H9" s="272" t="s">
        <v>71</v>
      </c>
      <c r="I9" s="226" t="s">
        <v>18</v>
      </c>
      <c r="J9" s="701" t="s">
        <v>162</v>
      </c>
      <c r="K9" s="225" t="s">
        <v>157</v>
      </c>
      <c r="L9" s="225" t="s">
        <v>62</v>
      </c>
      <c r="M9" s="660"/>
      <c r="N9" s="491"/>
    </row>
    <row r="10" spans="1:14" s="2" customFormat="1" ht="15" customHeight="1" x14ac:dyDescent="0.25">
      <c r="A10" s="224">
        <v>44410</v>
      </c>
      <c r="B10" s="225" t="s">
        <v>68</v>
      </c>
      <c r="C10" s="383" t="s">
        <v>67</v>
      </c>
      <c r="D10" s="749" t="s">
        <v>90</v>
      </c>
      <c r="E10" s="206">
        <v>40000</v>
      </c>
      <c r="F10" s="490">
        <v>3518</v>
      </c>
      <c r="G10" s="445">
        <f t="shared" si="0"/>
        <v>11.370096645821489</v>
      </c>
      <c r="H10" s="272" t="s">
        <v>71</v>
      </c>
      <c r="I10" s="226" t="s">
        <v>18</v>
      </c>
      <c r="J10" s="701" t="s">
        <v>162</v>
      </c>
      <c r="K10" s="225" t="s">
        <v>157</v>
      </c>
      <c r="L10" s="225" t="s">
        <v>62</v>
      </c>
      <c r="M10" s="660"/>
      <c r="N10" s="491"/>
    </row>
    <row r="11" spans="1:14" s="2" customFormat="1" ht="15" customHeight="1" x14ac:dyDescent="0.25">
      <c r="A11" s="224">
        <v>44410</v>
      </c>
      <c r="B11" s="225" t="s">
        <v>92</v>
      </c>
      <c r="C11" s="383" t="s">
        <v>92</v>
      </c>
      <c r="D11" s="749" t="s">
        <v>90</v>
      </c>
      <c r="E11" s="206">
        <v>7000</v>
      </c>
      <c r="F11" s="490">
        <v>3518</v>
      </c>
      <c r="G11" s="445">
        <f t="shared" si="0"/>
        <v>1.9897669130187607</v>
      </c>
      <c r="H11" s="272" t="s">
        <v>71</v>
      </c>
      <c r="I11" s="226" t="s">
        <v>18</v>
      </c>
      <c r="J11" s="701" t="s">
        <v>162</v>
      </c>
      <c r="K11" s="225" t="s">
        <v>157</v>
      </c>
      <c r="L11" s="225" t="s">
        <v>62</v>
      </c>
      <c r="M11" s="660"/>
      <c r="N11" s="491"/>
    </row>
    <row r="12" spans="1:14" s="2" customFormat="1" ht="15" customHeight="1" x14ac:dyDescent="0.25">
      <c r="A12" s="224">
        <v>44410</v>
      </c>
      <c r="B12" s="195" t="s">
        <v>68</v>
      </c>
      <c r="C12" s="195" t="s">
        <v>67</v>
      </c>
      <c r="D12" s="209" t="s">
        <v>90</v>
      </c>
      <c r="E12" s="190">
        <v>17000</v>
      </c>
      <c r="F12" s="490">
        <v>3518</v>
      </c>
      <c r="G12" s="445">
        <f t="shared" si="0"/>
        <v>4.8322910744741332</v>
      </c>
      <c r="H12" s="272" t="s">
        <v>121</v>
      </c>
      <c r="I12" s="226" t="s">
        <v>18</v>
      </c>
      <c r="J12" s="225" t="s">
        <v>169</v>
      </c>
      <c r="K12" s="225" t="s">
        <v>157</v>
      </c>
      <c r="L12" s="225" t="s">
        <v>62</v>
      </c>
      <c r="M12" s="660"/>
      <c r="N12" s="491"/>
    </row>
    <row r="13" spans="1:14" s="2" customFormat="1" ht="15" customHeight="1" x14ac:dyDescent="0.25">
      <c r="A13" s="224">
        <v>44410</v>
      </c>
      <c r="B13" s="195" t="s">
        <v>68</v>
      </c>
      <c r="C13" s="195" t="s">
        <v>67</v>
      </c>
      <c r="D13" s="209" t="s">
        <v>90</v>
      </c>
      <c r="E13" s="210">
        <v>15000</v>
      </c>
      <c r="F13" s="490">
        <v>3518</v>
      </c>
      <c r="G13" s="445">
        <f t="shared" si="0"/>
        <v>4.2637862421830581</v>
      </c>
      <c r="H13" s="272" t="s">
        <v>121</v>
      </c>
      <c r="I13" s="226" t="s">
        <v>18</v>
      </c>
      <c r="J13" s="225" t="s">
        <v>169</v>
      </c>
      <c r="K13" s="225" t="s">
        <v>157</v>
      </c>
      <c r="L13" s="225" t="s">
        <v>62</v>
      </c>
      <c r="M13" s="660"/>
      <c r="N13" s="491"/>
    </row>
    <row r="14" spans="1:14" s="2" customFormat="1" ht="15" customHeight="1" x14ac:dyDescent="0.25">
      <c r="A14" s="224">
        <v>44410</v>
      </c>
      <c r="B14" s="195" t="s">
        <v>68</v>
      </c>
      <c r="C14" s="195" t="s">
        <v>67</v>
      </c>
      <c r="D14" s="209" t="s">
        <v>90</v>
      </c>
      <c r="E14" s="190">
        <v>9000</v>
      </c>
      <c r="F14" s="490">
        <v>3518</v>
      </c>
      <c r="G14" s="445">
        <f t="shared" si="0"/>
        <v>2.5582717453098351</v>
      </c>
      <c r="H14" s="272" t="s">
        <v>121</v>
      </c>
      <c r="I14" s="226" t="s">
        <v>18</v>
      </c>
      <c r="J14" s="225" t="s">
        <v>169</v>
      </c>
      <c r="K14" s="225" t="s">
        <v>157</v>
      </c>
      <c r="L14" s="225" t="s">
        <v>62</v>
      </c>
      <c r="M14" s="660"/>
      <c r="N14" s="491"/>
    </row>
    <row r="15" spans="1:14" s="2" customFormat="1" ht="15" customHeight="1" x14ac:dyDescent="0.25">
      <c r="A15" s="224">
        <v>44410</v>
      </c>
      <c r="B15" s="195" t="s">
        <v>68</v>
      </c>
      <c r="C15" s="195" t="s">
        <v>67</v>
      </c>
      <c r="D15" s="209" t="s">
        <v>90</v>
      </c>
      <c r="E15" s="897">
        <v>10000</v>
      </c>
      <c r="F15" s="490">
        <v>3518</v>
      </c>
      <c r="G15" s="445">
        <f t="shared" si="0"/>
        <v>2.8425241614553722</v>
      </c>
      <c r="H15" s="272" t="s">
        <v>121</v>
      </c>
      <c r="I15" s="226" t="s">
        <v>18</v>
      </c>
      <c r="J15" s="225" t="s">
        <v>169</v>
      </c>
      <c r="K15" s="225" t="s">
        <v>157</v>
      </c>
      <c r="L15" s="225" t="s">
        <v>62</v>
      </c>
      <c r="M15" s="660"/>
      <c r="N15" s="491"/>
    </row>
    <row r="16" spans="1:14" s="2" customFormat="1" ht="15" customHeight="1" x14ac:dyDescent="0.25">
      <c r="A16" s="224">
        <v>44410</v>
      </c>
      <c r="B16" s="197" t="s">
        <v>92</v>
      </c>
      <c r="C16" s="197" t="s">
        <v>92</v>
      </c>
      <c r="D16" s="197" t="s">
        <v>90</v>
      </c>
      <c r="E16" s="190">
        <v>8000</v>
      </c>
      <c r="F16" s="490">
        <v>3518</v>
      </c>
      <c r="G16" s="445">
        <f t="shared" si="0"/>
        <v>2.2740193291642981</v>
      </c>
      <c r="H16" s="272" t="s">
        <v>121</v>
      </c>
      <c r="I16" s="226" t="s">
        <v>18</v>
      </c>
      <c r="J16" s="225" t="s">
        <v>169</v>
      </c>
      <c r="K16" s="225" t="s">
        <v>157</v>
      </c>
      <c r="L16" s="225" t="s">
        <v>62</v>
      </c>
      <c r="M16" s="660"/>
      <c r="N16" s="491"/>
    </row>
    <row r="17" spans="1:14" s="2" customFormat="1" ht="15" customHeight="1" x14ac:dyDescent="0.25">
      <c r="A17" s="224">
        <v>44410</v>
      </c>
      <c r="B17" s="197" t="s">
        <v>92</v>
      </c>
      <c r="C17" s="197" t="s">
        <v>92</v>
      </c>
      <c r="D17" s="197" t="s">
        <v>90</v>
      </c>
      <c r="E17" s="190">
        <v>6000</v>
      </c>
      <c r="F17" s="490">
        <v>3518</v>
      </c>
      <c r="G17" s="445">
        <f t="shared" si="0"/>
        <v>1.7055144968732234</v>
      </c>
      <c r="H17" s="272" t="s">
        <v>121</v>
      </c>
      <c r="I17" s="226" t="s">
        <v>18</v>
      </c>
      <c r="J17" s="225" t="s">
        <v>169</v>
      </c>
      <c r="K17" s="225" t="s">
        <v>157</v>
      </c>
      <c r="L17" s="225" t="s">
        <v>62</v>
      </c>
      <c r="M17" s="660"/>
      <c r="N17" s="491"/>
    </row>
    <row r="18" spans="1:14" s="2" customFormat="1" ht="15" customHeight="1" x14ac:dyDescent="0.25">
      <c r="A18" s="224">
        <v>44410</v>
      </c>
      <c r="B18" s="197" t="s">
        <v>92</v>
      </c>
      <c r="C18" s="197" t="s">
        <v>92</v>
      </c>
      <c r="D18" s="197" t="s">
        <v>90</v>
      </c>
      <c r="E18" s="190">
        <v>4000</v>
      </c>
      <c r="F18" s="490">
        <v>3518</v>
      </c>
      <c r="G18" s="445">
        <f t="shared" si="0"/>
        <v>1.137009664582149</v>
      </c>
      <c r="H18" s="272" t="s">
        <v>121</v>
      </c>
      <c r="I18" s="226" t="s">
        <v>18</v>
      </c>
      <c r="J18" s="225" t="s">
        <v>169</v>
      </c>
      <c r="K18" s="225" t="s">
        <v>157</v>
      </c>
      <c r="L18" s="225" t="s">
        <v>62</v>
      </c>
      <c r="M18" s="660"/>
      <c r="N18" s="491"/>
    </row>
    <row r="19" spans="1:14" s="2" customFormat="1" ht="15" customHeight="1" x14ac:dyDescent="0.25">
      <c r="A19" s="224">
        <v>44410</v>
      </c>
      <c r="B19" s="212" t="s">
        <v>68</v>
      </c>
      <c r="C19" s="212" t="s">
        <v>67</v>
      </c>
      <c r="D19" s="571" t="s">
        <v>52</v>
      </c>
      <c r="E19" s="206">
        <v>9000</v>
      </c>
      <c r="F19" s="490">
        <v>3518</v>
      </c>
      <c r="G19" s="445">
        <f t="shared" si="0"/>
        <v>2.5582717453098351</v>
      </c>
      <c r="H19" s="272" t="s">
        <v>53</v>
      </c>
      <c r="I19" s="226" t="s">
        <v>18</v>
      </c>
      <c r="J19" s="384" t="s">
        <v>289</v>
      </c>
      <c r="K19" s="225" t="s">
        <v>157</v>
      </c>
      <c r="L19" s="225" t="s">
        <v>62</v>
      </c>
      <c r="M19" s="660"/>
      <c r="N19" s="491"/>
    </row>
    <row r="20" spans="1:14" s="2" customFormat="1" ht="15" customHeight="1" x14ac:dyDescent="0.25">
      <c r="A20" s="224">
        <v>44410</v>
      </c>
      <c r="B20" s="212" t="s">
        <v>68</v>
      </c>
      <c r="C20" s="212" t="s">
        <v>67</v>
      </c>
      <c r="D20" s="571" t="s">
        <v>52</v>
      </c>
      <c r="E20" s="206">
        <v>8000</v>
      </c>
      <c r="F20" s="490">
        <v>3518</v>
      </c>
      <c r="G20" s="445">
        <f t="shared" si="0"/>
        <v>2.2740193291642981</v>
      </c>
      <c r="H20" s="272" t="s">
        <v>53</v>
      </c>
      <c r="I20" s="226" t="s">
        <v>18</v>
      </c>
      <c r="J20" s="384" t="s">
        <v>289</v>
      </c>
      <c r="K20" s="225" t="s">
        <v>157</v>
      </c>
      <c r="L20" s="225" t="s">
        <v>62</v>
      </c>
      <c r="M20" s="660"/>
      <c r="N20" s="491"/>
    </row>
    <row r="21" spans="1:14" s="2" customFormat="1" ht="15" customHeight="1" x14ac:dyDescent="0.25">
      <c r="A21" s="224">
        <v>44411</v>
      </c>
      <c r="B21" s="212" t="s">
        <v>68</v>
      </c>
      <c r="C21" s="212" t="s">
        <v>67</v>
      </c>
      <c r="D21" s="571" t="s">
        <v>52</v>
      </c>
      <c r="E21" s="206">
        <v>9000</v>
      </c>
      <c r="F21" s="490">
        <v>3518</v>
      </c>
      <c r="G21" s="445">
        <f t="shared" si="0"/>
        <v>2.5582717453098351</v>
      </c>
      <c r="H21" s="272" t="s">
        <v>53</v>
      </c>
      <c r="I21" s="226" t="s">
        <v>18</v>
      </c>
      <c r="J21" s="384" t="s">
        <v>289</v>
      </c>
      <c r="K21" s="225" t="s">
        <v>157</v>
      </c>
      <c r="L21" s="225" t="s">
        <v>62</v>
      </c>
      <c r="M21" s="660"/>
      <c r="N21" s="491"/>
    </row>
    <row r="22" spans="1:14" s="2" customFormat="1" ht="15" customHeight="1" x14ac:dyDescent="0.25">
      <c r="A22" s="224">
        <v>44411</v>
      </c>
      <c r="B22" s="212" t="s">
        <v>68</v>
      </c>
      <c r="C22" s="212" t="s">
        <v>67</v>
      </c>
      <c r="D22" s="571" t="s">
        <v>52</v>
      </c>
      <c r="E22" s="206">
        <v>7000</v>
      </c>
      <c r="F22" s="490">
        <v>3518</v>
      </c>
      <c r="G22" s="445">
        <f t="shared" si="0"/>
        <v>1.9897669130187607</v>
      </c>
      <c r="H22" s="272" t="s">
        <v>53</v>
      </c>
      <c r="I22" s="226" t="s">
        <v>18</v>
      </c>
      <c r="J22" s="384" t="s">
        <v>289</v>
      </c>
      <c r="K22" s="225" t="s">
        <v>157</v>
      </c>
      <c r="L22" s="225" t="s">
        <v>62</v>
      </c>
      <c r="M22" s="660"/>
      <c r="N22" s="491"/>
    </row>
    <row r="23" spans="1:14" s="2" customFormat="1" ht="15" customHeight="1" x14ac:dyDescent="0.25">
      <c r="A23" s="224">
        <v>44411</v>
      </c>
      <c r="B23" s="212" t="s">
        <v>68</v>
      </c>
      <c r="C23" s="212" t="s">
        <v>67</v>
      </c>
      <c r="D23" s="571" t="s">
        <v>52</v>
      </c>
      <c r="E23" s="206">
        <v>12000</v>
      </c>
      <c r="F23" s="490">
        <v>3518</v>
      </c>
      <c r="G23" s="445">
        <f t="shared" si="0"/>
        <v>3.4110289937464469</v>
      </c>
      <c r="H23" s="272" t="s">
        <v>53</v>
      </c>
      <c r="I23" s="226" t="s">
        <v>18</v>
      </c>
      <c r="J23" s="384" t="s">
        <v>289</v>
      </c>
      <c r="K23" s="225" t="s">
        <v>157</v>
      </c>
      <c r="L23" s="225" t="s">
        <v>62</v>
      </c>
      <c r="M23" s="660"/>
      <c r="N23" s="491"/>
    </row>
    <row r="24" spans="1:14" s="2" customFormat="1" ht="15" customHeight="1" x14ac:dyDescent="0.25">
      <c r="A24" s="196">
        <v>44411</v>
      </c>
      <c r="B24" s="212" t="s">
        <v>68</v>
      </c>
      <c r="C24" s="212" t="s">
        <v>67</v>
      </c>
      <c r="D24" s="571" t="s">
        <v>90</v>
      </c>
      <c r="E24" s="203">
        <v>14000</v>
      </c>
      <c r="F24" s="490">
        <v>3518</v>
      </c>
      <c r="G24" s="445">
        <f t="shared" si="0"/>
        <v>3.9795338260375215</v>
      </c>
      <c r="H24" s="272" t="s">
        <v>70</v>
      </c>
      <c r="I24" s="226" t="s">
        <v>18</v>
      </c>
      <c r="J24" s="637" t="s">
        <v>174</v>
      </c>
      <c r="K24" s="225" t="s">
        <v>157</v>
      </c>
      <c r="L24" s="225" t="s">
        <v>62</v>
      </c>
      <c r="M24" s="660"/>
      <c r="N24" s="491"/>
    </row>
    <row r="25" spans="1:14" s="2" customFormat="1" ht="15" customHeight="1" x14ac:dyDescent="0.25">
      <c r="A25" s="196">
        <v>44411</v>
      </c>
      <c r="B25" s="212" t="s">
        <v>68</v>
      </c>
      <c r="C25" s="212" t="s">
        <v>67</v>
      </c>
      <c r="D25" s="571" t="s">
        <v>90</v>
      </c>
      <c r="E25" s="206">
        <v>24000</v>
      </c>
      <c r="F25" s="490">
        <v>3518</v>
      </c>
      <c r="G25" s="445">
        <f t="shared" si="0"/>
        <v>6.8220579874928937</v>
      </c>
      <c r="H25" s="272" t="s">
        <v>70</v>
      </c>
      <c r="I25" s="226" t="s">
        <v>18</v>
      </c>
      <c r="J25" s="637" t="s">
        <v>174</v>
      </c>
      <c r="K25" s="225" t="s">
        <v>157</v>
      </c>
      <c r="L25" s="225" t="s">
        <v>62</v>
      </c>
      <c r="M25" s="660"/>
      <c r="N25" s="491"/>
    </row>
    <row r="26" spans="1:14" s="2" customFormat="1" ht="15" customHeight="1" x14ac:dyDescent="0.25">
      <c r="A26" s="196">
        <v>44411</v>
      </c>
      <c r="B26" s="212" t="s">
        <v>68</v>
      </c>
      <c r="C26" s="212" t="s">
        <v>67</v>
      </c>
      <c r="D26" s="571" t="s">
        <v>90</v>
      </c>
      <c r="E26" s="190">
        <v>17000</v>
      </c>
      <c r="F26" s="490">
        <v>3518</v>
      </c>
      <c r="G26" s="445">
        <f t="shared" si="0"/>
        <v>4.8322910744741332</v>
      </c>
      <c r="H26" s="272" t="s">
        <v>70</v>
      </c>
      <c r="I26" s="226" t="s">
        <v>18</v>
      </c>
      <c r="J26" s="637" t="s">
        <v>174</v>
      </c>
      <c r="K26" s="225" t="s">
        <v>157</v>
      </c>
      <c r="L26" s="225" t="s">
        <v>62</v>
      </c>
      <c r="M26" s="660"/>
      <c r="N26" s="491"/>
    </row>
    <row r="27" spans="1:14" s="2" customFormat="1" ht="15" customHeight="1" x14ac:dyDescent="0.25">
      <c r="A27" s="196">
        <v>44411</v>
      </c>
      <c r="B27" s="197" t="s">
        <v>92</v>
      </c>
      <c r="C27" s="197" t="s">
        <v>92</v>
      </c>
      <c r="D27" s="254" t="s">
        <v>90</v>
      </c>
      <c r="E27" s="897">
        <v>6000</v>
      </c>
      <c r="F27" s="490">
        <v>3518</v>
      </c>
      <c r="G27" s="445">
        <f t="shared" si="0"/>
        <v>1.7055144968732234</v>
      </c>
      <c r="H27" s="272" t="s">
        <v>70</v>
      </c>
      <c r="I27" s="226" t="s">
        <v>18</v>
      </c>
      <c r="J27" s="637" t="s">
        <v>174</v>
      </c>
      <c r="K27" s="225" t="s">
        <v>157</v>
      </c>
      <c r="L27" s="225" t="s">
        <v>62</v>
      </c>
      <c r="M27" s="616"/>
      <c r="N27" s="491"/>
    </row>
    <row r="28" spans="1:14" s="2" customFormat="1" ht="15" customHeight="1" x14ac:dyDescent="0.25">
      <c r="A28" s="196">
        <v>44411</v>
      </c>
      <c r="B28" s="197" t="s">
        <v>92</v>
      </c>
      <c r="C28" s="197" t="s">
        <v>92</v>
      </c>
      <c r="D28" s="254" t="s">
        <v>90</v>
      </c>
      <c r="E28" s="198">
        <v>2000</v>
      </c>
      <c r="F28" s="490">
        <v>3518</v>
      </c>
      <c r="G28" s="445">
        <f t="shared" si="0"/>
        <v>0.56850483229107451</v>
      </c>
      <c r="H28" s="272" t="s">
        <v>70</v>
      </c>
      <c r="I28" s="226" t="s">
        <v>18</v>
      </c>
      <c r="J28" s="637" t="s">
        <v>174</v>
      </c>
      <c r="K28" s="225" t="s">
        <v>157</v>
      </c>
      <c r="L28" s="225" t="s">
        <v>62</v>
      </c>
      <c r="M28" s="616"/>
      <c r="N28" s="491"/>
    </row>
    <row r="29" spans="1:14" s="2" customFormat="1" ht="15" customHeight="1" x14ac:dyDescent="0.25">
      <c r="A29" s="196">
        <v>44411</v>
      </c>
      <c r="B29" s="197" t="s">
        <v>92</v>
      </c>
      <c r="C29" s="197" t="s">
        <v>92</v>
      </c>
      <c r="D29" s="254" t="s">
        <v>90</v>
      </c>
      <c r="E29" s="198">
        <v>2000</v>
      </c>
      <c r="F29" s="490">
        <v>3518</v>
      </c>
      <c r="G29" s="445">
        <f t="shared" si="0"/>
        <v>0.56850483229107451</v>
      </c>
      <c r="H29" s="272" t="s">
        <v>70</v>
      </c>
      <c r="I29" s="226" t="s">
        <v>18</v>
      </c>
      <c r="J29" s="637" t="s">
        <v>174</v>
      </c>
      <c r="K29" s="225" t="s">
        <v>157</v>
      </c>
      <c r="L29" s="225" t="s">
        <v>62</v>
      </c>
      <c r="M29" s="616"/>
      <c r="N29" s="491"/>
    </row>
    <row r="30" spans="1:14" s="2" customFormat="1" ht="15" customHeight="1" x14ac:dyDescent="0.25">
      <c r="A30" s="224">
        <v>44411</v>
      </c>
      <c r="B30" s="225" t="s">
        <v>68</v>
      </c>
      <c r="C30" s="225" t="s">
        <v>67</v>
      </c>
      <c r="D30" s="226" t="s">
        <v>90</v>
      </c>
      <c r="E30" s="210">
        <v>20000</v>
      </c>
      <c r="F30" s="490">
        <v>3518</v>
      </c>
      <c r="G30" s="445">
        <f t="shared" si="0"/>
        <v>5.6850483229107445</v>
      </c>
      <c r="H30" s="272" t="s">
        <v>71</v>
      </c>
      <c r="I30" s="226" t="s">
        <v>18</v>
      </c>
      <c r="J30" s="701" t="s">
        <v>178</v>
      </c>
      <c r="K30" s="225" t="s">
        <v>157</v>
      </c>
      <c r="L30" s="225" t="s">
        <v>62</v>
      </c>
      <c r="M30" s="616"/>
      <c r="N30" s="491"/>
    </row>
    <row r="31" spans="1:14" s="2" customFormat="1" ht="15" customHeight="1" x14ac:dyDescent="0.25">
      <c r="A31" s="224">
        <v>44411</v>
      </c>
      <c r="B31" s="225" t="s">
        <v>68</v>
      </c>
      <c r="C31" s="225" t="s">
        <v>67</v>
      </c>
      <c r="D31" s="226" t="s">
        <v>90</v>
      </c>
      <c r="E31" s="190">
        <v>10000</v>
      </c>
      <c r="F31" s="490">
        <v>3518</v>
      </c>
      <c r="G31" s="445">
        <f t="shared" si="0"/>
        <v>2.8425241614553722</v>
      </c>
      <c r="H31" s="272" t="s">
        <v>71</v>
      </c>
      <c r="I31" s="226" t="s">
        <v>18</v>
      </c>
      <c r="J31" s="701" t="s">
        <v>178</v>
      </c>
      <c r="K31" s="225" t="s">
        <v>157</v>
      </c>
      <c r="L31" s="225" t="s">
        <v>62</v>
      </c>
      <c r="M31" s="616"/>
      <c r="N31" s="491"/>
    </row>
    <row r="32" spans="1:14" s="2" customFormat="1" ht="15" customHeight="1" x14ac:dyDescent="0.25">
      <c r="A32" s="224">
        <v>44411</v>
      </c>
      <c r="B32" s="225" t="s">
        <v>68</v>
      </c>
      <c r="C32" s="225" t="s">
        <v>67</v>
      </c>
      <c r="D32" s="226" t="s">
        <v>90</v>
      </c>
      <c r="E32" s="190">
        <v>20000</v>
      </c>
      <c r="F32" s="490">
        <v>3518</v>
      </c>
      <c r="G32" s="445">
        <f t="shared" si="0"/>
        <v>5.6850483229107445</v>
      </c>
      <c r="H32" s="272" t="s">
        <v>71</v>
      </c>
      <c r="I32" s="226" t="s">
        <v>18</v>
      </c>
      <c r="J32" s="701" t="s">
        <v>178</v>
      </c>
      <c r="K32" s="225" t="s">
        <v>157</v>
      </c>
      <c r="L32" s="225" t="s">
        <v>62</v>
      </c>
      <c r="M32" s="616"/>
      <c r="N32" s="491"/>
    </row>
    <row r="33" spans="1:14" s="2" customFormat="1" ht="15" customHeight="1" x14ac:dyDescent="0.25">
      <c r="A33" s="224">
        <v>44411</v>
      </c>
      <c r="B33" s="225" t="s">
        <v>68</v>
      </c>
      <c r="C33" s="225" t="s">
        <v>67</v>
      </c>
      <c r="D33" s="226" t="s">
        <v>90</v>
      </c>
      <c r="E33" s="190">
        <v>12000</v>
      </c>
      <c r="F33" s="490">
        <v>3518</v>
      </c>
      <c r="G33" s="445">
        <f t="shared" si="0"/>
        <v>3.4110289937464469</v>
      </c>
      <c r="H33" s="272" t="s">
        <v>71</v>
      </c>
      <c r="I33" s="226" t="s">
        <v>18</v>
      </c>
      <c r="J33" s="701" t="s">
        <v>178</v>
      </c>
      <c r="K33" s="225" t="s">
        <v>157</v>
      </c>
      <c r="L33" s="225" t="s">
        <v>62</v>
      </c>
      <c r="M33" s="616"/>
      <c r="N33" s="491"/>
    </row>
    <row r="34" spans="1:14" s="2" customFormat="1" ht="15" customHeight="1" x14ac:dyDescent="0.25">
      <c r="A34" s="224">
        <v>44411</v>
      </c>
      <c r="B34" s="225" t="s">
        <v>92</v>
      </c>
      <c r="C34" s="225" t="s">
        <v>92</v>
      </c>
      <c r="D34" s="226" t="s">
        <v>90</v>
      </c>
      <c r="E34" s="204">
        <v>2000</v>
      </c>
      <c r="F34" s="490">
        <v>3518</v>
      </c>
      <c r="G34" s="445">
        <f t="shared" si="0"/>
        <v>0.56850483229107451</v>
      </c>
      <c r="H34" s="272" t="s">
        <v>71</v>
      </c>
      <c r="I34" s="226" t="s">
        <v>18</v>
      </c>
      <c r="J34" s="701" t="s">
        <v>178</v>
      </c>
      <c r="K34" s="225" t="s">
        <v>157</v>
      </c>
      <c r="L34" s="225" t="s">
        <v>62</v>
      </c>
      <c r="M34" s="616"/>
      <c r="N34" s="491"/>
    </row>
    <row r="35" spans="1:14" s="2" customFormat="1" ht="15" customHeight="1" x14ac:dyDescent="0.25">
      <c r="A35" s="224">
        <v>44411</v>
      </c>
      <c r="B35" s="225" t="s">
        <v>92</v>
      </c>
      <c r="C35" s="225" t="s">
        <v>92</v>
      </c>
      <c r="D35" s="226" t="s">
        <v>90</v>
      </c>
      <c r="E35" s="203">
        <v>3000</v>
      </c>
      <c r="F35" s="490">
        <v>3518</v>
      </c>
      <c r="G35" s="445">
        <f t="shared" si="0"/>
        <v>0.85275724843661171</v>
      </c>
      <c r="H35" s="272" t="s">
        <v>71</v>
      </c>
      <c r="I35" s="226" t="s">
        <v>18</v>
      </c>
      <c r="J35" s="701" t="s">
        <v>178</v>
      </c>
      <c r="K35" s="225" t="s">
        <v>157</v>
      </c>
      <c r="L35" s="225" t="s">
        <v>62</v>
      </c>
      <c r="M35" s="616"/>
      <c r="N35" s="491"/>
    </row>
    <row r="36" spans="1:14" s="2" customFormat="1" ht="15" customHeight="1" x14ac:dyDescent="0.25">
      <c r="A36" s="224">
        <v>44411</v>
      </c>
      <c r="B36" s="225" t="s">
        <v>92</v>
      </c>
      <c r="C36" s="225" t="s">
        <v>92</v>
      </c>
      <c r="D36" s="226" t="s">
        <v>90</v>
      </c>
      <c r="E36" s="204">
        <v>4000</v>
      </c>
      <c r="F36" s="490">
        <v>3518</v>
      </c>
      <c r="G36" s="445">
        <f t="shared" si="0"/>
        <v>1.137009664582149</v>
      </c>
      <c r="H36" s="272" t="s">
        <v>71</v>
      </c>
      <c r="I36" s="226" t="s">
        <v>18</v>
      </c>
      <c r="J36" s="701" t="s">
        <v>178</v>
      </c>
      <c r="K36" s="225" t="s">
        <v>157</v>
      </c>
      <c r="L36" s="225" t="s">
        <v>62</v>
      </c>
      <c r="M36" s="616"/>
      <c r="N36" s="491"/>
    </row>
    <row r="37" spans="1:14" s="2" customFormat="1" ht="15" customHeight="1" x14ac:dyDescent="0.25">
      <c r="A37" s="200">
        <v>44411</v>
      </c>
      <c r="B37" s="195" t="s">
        <v>68</v>
      </c>
      <c r="C37" s="195" t="s">
        <v>67</v>
      </c>
      <c r="D37" s="195" t="s">
        <v>90</v>
      </c>
      <c r="E37" s="190">
        <v>15000</v>
      </c>
      <c r="F37" s="490">
        <v>3518</v>
      </c>
      <c r="G37" s="445">
        <f t="shared" si="0"/>
        <v>4.2637862421830581</v>
      </c>
      <c r="H37" s="272" t="s">
        <v>121</v>
      </c>
      <c r="I37" s="226" t="s">
        <v>18</v>
      </c>
      <c r="J37" s="225" t="s">
        <v>183</v>
      </c>
      <c r="K37" s="225" t="s">
        <v>157</v>
      </c>
      <c r="L37" s="225" t="s">
        <v>62</v>
      </c>
      <c r="M37" s="616"/>
      <c r="N37" s="491"/>
    </row>
    <row r="38" spans="1:14" s="2" customFormat="1" ht="15" customHeight="1" x14ac:dyDescent="0.25">
      <c r="A38" s="200">
        <v>44411</v>
      </c>
      <c r="B38" s="195" t="s">
        <v>68</v>
      </c>
      <c r="C38" s="195" t="s">
        <v>67</v>
      </c>
      <c r="D38" s="195" t="s">
        <v>90</v>
      </c>
      <c r="E38" s="190">
        <v>17000</v>
      </c>
      <c r="F38" s="490">
        <v>3518</v>
      </c>
      <c r="G38" s="445">
        <f t="shared" si="0"/>
        <v>4.8322910744741332</v>
      </c>
      <c r="H38" s="272" t="s">
        <v>121</v>
      </c>
      <c r="I38" s="226" t="s">
        <v>18</v>
      </c>
      <c r="J38" s="225" t="s">
        <v>183</v>
      </c>
      <c r="K38" s="225" t="s">
        <v>157</v>
      </c>
      <c r="L38" s="225" t="s">
        <v>62</v>
      </c>
      <c r="M38" s="616"/>
      <c r="N38" s="491"/>
    </row>
    <row r="39" spans="1:14" s="2" customFormat="1" ht="15" customHeight="1" x14ac:dyDescent="0.25">
      <c r="A39" s="200">
        <v>44411</v>
      </c>
      <c r="B39" s="195" t="s">
        <v>68</v>
      </c>
      <c r="C39" s="195" t="s">
        <v>67</v>
      </c>
      <c r="D39" s="195" t="s">
        <v>90</v>
      </c>
      <c r="E39" s="190">
        <v>10000</v>
      </c>
      <c r="F39" s="490">
        <v>3518</v>
      </c>
      <c r="G39" s="445">
        <f t="shared" si="0"/>
        <v>2.8425241614553722</v>
      </c>
      <c r="H39" s="272" t="s">
        <v>121</v>
      </c>
      <c r="I39" s="226" t="s">
        <v>18</v>
      </c>
      <c r="J39" s="225" t="s">
        <v>183</v>
      </c>
      <c r="K39" s="225" t="s">
        <v>157</v>
      </c>
      <c r="L39" s="225" t="s">
        <v>62</v>
      </c>
      <c r="M39" s="616"/>
      <c r="N39" s="491"/>
    </row>
    <row r="40" spans="1:14" s="2" customFormat="1" ht="15" customHeight="1" x14ac:dyDescent="0.25">
      <c r="A40" s="200">
        <v>44411</v>
      </c>
      <c r="B40" s="195" t="s">
        <v>68</v>
      </c>
      <c r="C40" s="195" t="s">
        <v>67</v>
      </c>
      <c r="D40" s="195" t="s">
        <v>90</v>
      </c>
      <c r="E40" s="190">
        <v>12000</v>
      </c>
      <c r="F40" s="490">
        <v>3518</v>
      </c>
      <c r="G40" s="445">
        <f t="shared" si="0"/>
        <v>3.4110289937464469</v>
      </c>
      <c r="H40" s="272" t="s">
        <v>121</v>
      </c>
      <c r="I40" s="226" t="s">
        <v>18</v>
      </c>
      <c r="J40" s="225" t="s">
        <v>183</v>
      </c>
      <c r="K40" s="225" t="s">
        <v>157</v>
      </c>
      <c r="L40" s="225" t="s">
        <v>62</v>
      </c>
      <c r="M40" s="616"/>
      <c r="N40" s="491"/>
    </row>
    <row r="41" spans="1:14" s="2" customFormat="1" ht="15" customHeight="1" x14ac:dyDescent="0.25">
      <c r="A41" s="200">
        <v>44411</v>
      </c>
      <c r="B41" s="195" t="s">
        <v>68</v>
      </c>
      <c r="C41" s="195" t="s">
        <v>67</v>
      </c>
      <c r="D41" s="195" t="s">
        <v>90</v>
      </c>
      <c r="E41" s="190">
        <v>7000</v>
      </c>
      <c r="F41" s="490">
        <v>3518</v>
      </c>
      <c r="G41" s="445">
        <f t="shared" si="0"/>
        <v>1.9897669130187607</v>
      </c>
      <c r="H41" s="272" t="s">
        <v>121</v>
      </c>
      <c r="I41" s="226" t="s">
        <v>18</v>
      </c>
      <c r="J41" s="225" t="s">
        <v>183</v>
      </c>
      <c r="K41" s="225" t="s">
        <v>157</v>
      </c>
      <c r="L41" s="225" t="s">
        <v>62</v>
      </c>
      <c r="M41" s="616"/>
      <c r="N41" s="491"/>
    </row>
    <row r="42" spans="1:14" s="2" customFormat="1" ht="15" customHeight="1" x14ac:dyDescent="0.25">
      <c r="A42" s="200">
        <v>44411</v>
      </c>
      <c r="B42" s="195" t="s">
        <v>68</v>
      </c>
      <c r="C42" s="195" t="s">
        <v>67</v>
      </c>
      <c r="D42" s="195" t="s">
        <v>90</v>
      </c>
      <c r="E42" s="898">
        <v>8000</v>
      </c>
      <c r="F42" s="490">
        <v>3518</v>
      </c>
      <c r="G42" s="445">
        <f t="shared" si="0"/>
        <v>2.2740193291642981</v>
      </c>
      <c r="H42" s="272" t="s">
        <v>121</v>
      </c>
      <c r="I42" s="226" t="s">
        <v>18</v>
      </c>
      <c r="J42" s="225" t="s">
        <v>183</v>
      </c>
      <c r="K42" s="225" t="s">
        <v>157</v>
      </c>
      <c r="L42" s="225" t="s">
        <v>62</v>
      </c>
      <c r="M42" s="616"/>
      <c r="N42" s="491"/>
    </row>
    <row r="43" spans="1:14" s="2" customFormat="1" ht="15" customHeight="1" x14ac:dyDescent="0.25">
      <c r="A43" s="200">
        <v>44411</v>
      </c>
      <c r="B43" s="195" t="s">
        <v>92</v>
      </c>
      <c r="C43" s="195" t="s">
        <v>92</v>
      </c>
      <c r="D43" s="209" t="s">
        <v>90</v>
      </c>
      <c r="E43" s="190">
        <v>7000</v>
      </c>
      <c r="F43" s="490">
        <v>3518</v>
      </c>
      <c r="G43" s="445">
        <f t="shared" si="0"/>
        <v>1.9897669130187607</v>
      </c>
      <c r="H43" s="272" t="s">
        <v>121</v>
      </c>
      <c r="I43" s="226" t="s">
        <v>18</v>
      </c>
      <c r="J43" s="225" t="s">
        <v>183</v>
      </c>
      <c r="K43" s="225" t="s">
        <v>157</v>
      </c>
      <c r="L43" s="225" t="s">
        <v>62</v>
      </c>
      <c r="M43" s="256"/>
      <c r="N43" s="491"/>
    </row>
    <row r="44" spans="1:14" s="2" customFormat="1" ht="15" customHeight="1" x14ac:dyDescent="0.25">
      <c r="A44" s="200">
        <v>44411</v>
      </c>
      <c r="B44" s="195" t="s">
        <v>92</v>
      </c>
      <c r="C44" s="195" t="s">
        <v>92</v>
      </c>
      <c r="D44" s="209" t="s">
        <v>90</v>
      </c>
      <c r="E44" s="210">
        <v>3000</v>
      </c>
      <c r="F44" s="490">
        <v>3518</v>
      </c>
      <c r="G44" s="445">
        <f t="shared" si="0"/>
        <v>0.85275724843661171</v>
      </c>
      <c r="H44" s="272" t="s">
        <v>121</v>
      </c>
      <c r="I44" s="226" t="s">
        <v>18</v>
      </c>
      <c r="J44" s="225" t="s">
        <v>183</v>
      </c>
      <c r="K44" s="225" t="s">
        <v>157</v>
      </c>
      <c r="L44" s="225" t="s">
        <v>62</v>
      </c>
      <c r="M44" s="256"/>
      <c r="N44" s="491"/>
    </row>
    <row r="45" spans="1:14" s="2" customFormat="1" ht="15" customHeight="1" x14ac:dyDescent="0.25">
      <c r="A45" s="224">
        <v>44411</v>
      </c>
      <c r="B45" s="225" t="s">
        <v>68</v>
      </c>
      <c r="C45" s="225" t="s">
        <v>67</v>
      </c>
      <c r="D45" s="226" t="s">
        <v>14</v>
      </c>
      <c r="E45" s="190">
        <v>1000</v>
      </c>
      <c r="F45" s="490">
        <v>3518</v>
      </c>
      <c r="G45" s="445">
        <f t="shared" si="0"/>
        <v>0.28425241614553726</v>
      </c>
      <c r="H45" s="272" t="s">
        <v>42</v>
      </c>
      <c r="I45" s="226" t="s">
        <v>18</v>
      </c>
      <c r="J45" s="721" t="s">
        <v>189</v>
      </c>
      <c r="K45" s="225" t="s">
        <v>157</v>
      </c>
      <c r="L45" s="225" t="s">
        <v>62</v>
      </c>
      <c r="M45" s="256"/>
      <c r="N45" s="491"/>
    </row>
    <row r="46" spans="1:14" s="2" customFormat="1" ht="15" customHeight="1" x14ac:dyDescent="0.25">
      <c r="A46" s="224">
        <v>44411</v>
      </c>
      <c r="B46" s="225" t="s">
        <v>68</v>
      </c>
      <c r="C46" s="225" t="s">
        <v>67</v>
      </c>
      <c r="D46" s="226" t="s">
        <v>14</v>
      </c>
      <c r="E46" s="190">
        <v>6000</v>
      </c>
      <c r="F46" s="490">
        <v>3518</v>
      </c>
      <c r="G46" s="445">
        <f t="shared" si="0"/>
        <v>1.7055144968732234</v>
      </c>
      <c r="H46" s="272" t="s">
        <v>42</v>
      </c>
      <c r="I46" s="226" t="s">
        <v>18</v>
      </c>
      <c r="J46" s="721" t="s">
        <v>189</v>
      </c>
      <c r="K46" s="225" t="s">
        <v>157</v>
      </c>
      <c r="L46" s="225" t="s">
        <v>62</v>
      </c>
      <c r="M46" s="256"/>
      <c r="N46" s="491"/>
    </row>
    <row r="47" spans="1:14" s="2" customFormat="1" ht="15" customHeight="1" x14ac:dyDescent="0.25">
      <c r="A47" s="224">
        <v>44411</v>
      </c>
      <c r="B47" s="225" t="s">
        <v>68</v>
      </c>
      <c r="C47" s="225" t="s">
        <v>67</v>
      </c>
      <c r="D47" s="226" t="s">
        <v>14</v>
      </c>
      <c r="E47" s="204">
        <v>5000</v>
      </c>
      <c r="F47" s="490">
        <v>3518</v>
      </c>
      <c r="G47" s="445">
        <f t="shared" si="0"/>
        <v>1.4212620807276861</v>
      </c>
      <c r="H47" s="272" t="s">
        <v>42</v>
      </c>
      <c r="I47" s="226" t="s">
        <v>18</v>
      </c>
      <c r="J47" s="721" t="s">
        <v>189</v>
      </c>
      <c r="K47" s="225" t="s">
        <v>157</v>
      </c>
      <c r="L47" s="225" t="s">
        <v>62</v>
      </c>
      <c r="M47" s="256"/>
      <c r="N47" s="491"/>
    </row>
    <row r="48" spans="1:14" s="2" customFormat="1" ht="15" customHeight="1" x14ac:dyDescent="0.25">
      <c r="A48" s="224">
        <v>44411</v>
      </c>
      <c r="B48" s="225" t="s">
        <v>68</v>
      </c>
      <c r="C48" s="225" t="s">
        <v>67</v>
      </c>
      <c r="D48" s="226" t="s">
        <v>14</v>
      </c>
      <c r="E48" s="203">
        <v>4000</v>
      </c>
      <c r="F48" s="490">
        <v>3518</v>
      </c>
      <c r="G48" s="445">
        <f t="shared" si="0"/>
        <v>1.137009664582149</v>
      </c>
      <c r="H48" s="272" t="s">
        <v>42</v>
      </c>
      <c r="I48" s="226" t="s">
        <v>18</v>
      </c>
      <c r="J48" s="721" t="s">
        <v>189</v>
      </c>
      <c r="K48" s="225" t="s">
        <v>157</v>
      </c>
      <c r="L48" s="225" t="s">
        <v>62</v>
      </c>
      <c r="M48" s="256"/>
      <c r="N48" s="491"/>
    </row>
    <row r="49" spans="1:14" s="2" customFormat="1" ht="15" customHeight="1" x14ac:dyDescent="0.25">
      <c r="A49" s="224">
        <v>44411</v>
      </c>
      <c r="B49" s="225" t="s">
        <v>68</v>
      </c>
      <c r="C49" s="225" t="s">
        <v>67</v>
      </c>
      <c r="D49" s="226" t="s">
        <v>14</v>
      </c>
      <c r="E49" s="238">
        <v>3000</v>
      </c>
      <c r="F49" s="490">
        <v>3518</v>
      </c>
      <c r="G49" s="445">
        <f>E49/F49</f>
        <v>0.85275724843661171</v>
      </c>
      <c r="H49" s="272" t="s">
        <v>42</v>
      </c>
      <c r="I49" s="226" t="s">
        <v>18</v>
      </c>
      <c r="J49" s="721" t="s">
        <v>189</v>
      </c>
      <c r="K49" s="225" t="s">
        <v>157</v>
      </c>
      <c r="L49" s="225" t="s">
        <v>62</v>
      </c>
      <c r="M49" s="256"/>
      <c r="N49" s="491"/>
    </row>
    <row r="50" spans="1:14" s="2" customFormat="1" ht="15" customHeight="1" x14ac:dyDescent="0.25">
      <c r="A50" s="224">
        <v>44411</v>
      </c>
      <c r="B50" s="225" t="s">
        <v>68</v>
      </c>
      <c r="C50" s="225" t="s">
        <v>67</v>
      </c>
      <c r="D50" s="226" t="s">
        <v>14</v>
      </c>
      <c r="E50" s="249">
        <v>1000</v>
      </c>
      <c r="F50" s="490">
        <v>3518</v>
      </c>
      <c r="G50" s="445">
        <f t="shared" si="0"/>
        <v>0.28425241614553726</v>
      </c>
      <c r="H50" s="272" t="s">
        <v>42</v>
      </c>
      <c r="I50" s="226" t="s">
        <v>18</v>
      </c>
      <c r="J50" s="721" t="s">
        <v>189</v>
      </c>
      <c r="K50" s="225" t="s">
        <v>157</v>
      </c>
      <c r="L50" s="225" t="s">
        <v>62</v>
      </c>
      <c r="M50" s="256"/>
      <c r="N50" s="491"/>
    </row>
    <row r="51" spans="1:14" s="2" customFormat="1" ht="15" customHeight="1" x14ac:dyDescent="0.25">
      <c r="A51" s="224">
        <v>44411</v>
      </c>
      <c r="B51" s="225" t="s">
        <v>144</v>
      </c>
      <c r="C51" s="225" t="s">
        <v>141</v>
      </c>
      <c r="D51" s="226" t="s">
        <v>91</v>
      </c>
      <c r="E51" s="203">
        <v>2000</v>
      </c>
      <c r="F51" s="490">
        <v>3518</v>
      </c>
      <c r="G51" s="445">
        <f t="shared" si="0"/>
        <v>0.56850483229107451</v>
      </c>
      <c r="H51" s="272" t="s">
        <v>119</v>
      </c>
      <c r="I51" s="226" t="s">
        <v>18</v>
      </c>
      <c r="J51" s="195" t="s">
        <v>201</v>
      </c>
      <c r="K51" s="225" t="s">
        <v>157</v>
      </c>
      <c r="L51" s="225" t="s">
        <v>62</v>
      </c>
      <c r="M51" s="256"/>
      <c r="N51" s="491"/>
    </row>
    <row r="52" spans="1:14" s="2" customFormat="1" ht="15" customHeight="1" x14ac:dyDescent="0.25">
      <c r="A52" s="224">
        <v>44411</v>
      </c>
      <c r="B52" s="228" t="s">
        <v>144</v>
      </c>
      <c r="C52" s="228" t="s">
        <v>141</v>
      </c>
      <c r="D52" s="284" t="s">
        <v>91</v>
      </c>
      <c r="E52" s="204">
        <v>10000</v>
      </c>
      <c r="F52" s="490">
        <v>3518</v>
      </c>
      <c r="G52" s="445">
        <f t="shared" si="0"/>
        <v>2.8425241614553722</v>
      </c>
      <c r="H52" s="272" t="s">
        <v>150</v>
      </c>
      <c r="I52" s="226" t="s">
        <v>18</v>
      </c>
      <c r="J52" s="195" t="s">
        <v>202</v>
      </c>
      <c r="K52" s="225" t="s">
        <v>157</v>
      </c>
      <c r="L52" s="225" t="s">
        <v>62</v>
      </c>
      <c r="M52" s="256"/>
      <c r="N52" s="491"/>
    </row>
    <row r="53" spans="1:14" s="2" customFormat="1" ht="15" customHeight="1" x14ac:dyDescent="0.25">
      <c r="A53" s="196">
        <v>44411</v>
      </c>
      <c r="B53" s="197" t="s">
        <v>112</v>
      </c>
      <c r="C53" s="197" t="s">
        <v>114</v>
      </c>
      <c r="D53" s="197" t="s">
        <v>90</v>
      </c>
      <c r="E53" s="190">
        <v>40000</v>
      </c>
      <c r="F53" s="490">
        <v>3518</v>
      </c>
      <c r="G53" s="445">
        <f t="shared" si="0"/>
        <v>11.370096645821489</v>
      </c>
      <c r="H53" s="272" t="s">
        <v>70</v>
      </c>
      <c r="I53" s="226" t="s">
        <v>18</v>
      </c>
      <c r="J53" s="256" t="s">
        <v>203</v>
      </c>
      <c r="K53" s="225" t="s">
        <v>157</v>
      </c>
      <c r="L53" s="225" t="s">
        <v>62</v>
      </c>
      <c r="M53" s="655"/>
      <c r="N53" s="491"/>
    </row>
    <row r="54" spans="1:14" s="2" customFormat="1" ht="15" customHeight="1" x14ac:dyDescent="0.25">
      <c r="A54" s="196">
        <v>44411</v>
      </c>
      <c r="B54" s="195" t="s">
        <v>113</v>
      </c>
      <c r="C54" s="197" t="s">
        <v>114</v>
      </c>
      <c r="D54" s="197" t="s">
        <v>90</v>
      </c>
      <c r="E54" s="238">
        <v>40000</v>
      </c>
      <c r="F54" s="490">
        <v>3518</v>
      </c>
      <c r="G54" s="445">
        <f t="shared" si="0"/>
        <v>11.370096645821489</v>
      </c>
      <c r="H54" s="272" t="s">
        <v>71</v>
      </c>
      <c r="I54" s="226" t="s">
        <v>18</v>
      </c>
      <c r="J54" s="256" t="s">
        <v>203</v>
      </c>
      <c r="K54" s="225" t="s">
        <v>157</v>
      </c>
      <c r="L54" s="225" t="s">
        <v>62</v>
      </c>
      <c r="M54" s="655"/>
      <c r="N54" s="491"/>
    </row>
    <row r="55" spans="1:14" s="2" customFormat="1" ht="15" customHeight="1" x14ac:dyDescent="0.25">
      <c r="A55" s="196">
        <v>44411</v>
      </c>
      <c r="B55" s="195" t="s">
        <v>123</v>
      </c>
      <c r="C55" s="197" t="s">
        <v>114</v>
      </c>
      <c r="D55" s="197" t="s">
        <v>90</v>
      </c>
      <c r="E55" s="238">
        <v>40000</v>
      </c>
      <c r="F55" s="490">
        <v>3518</v>
      </c>
      <c r="G55" s="445">
        <f t="shared" si="0"/>
        <v>11.370096645821489</v>
      </c>
      <c r="H55" s="272" t="s">
        <v>121</v>
      </c>
      <c r="I55" s="226" t="s">
        <v>18</v>
      </c>
      <c r="J55" s="256" t="s">
        <v>203</v>
      </c>
      <c r="K55" s="225" t="s">
        <v>157</v>
      </c>
      <c r="L55" s="225" t="s">
        <v>62</v>
      </c>
      <c r="M55" s="655"/>
      <c r="N55" s="491"/>
    </row>
    <row r="56" spans="1:14" s="2" customFormat="1" ht="15" customHeight="1" x14ac:dyDescent="0.25">
      <c r="A56" s="196">
        <v>44411</v>
      </c>
      <c r="B56" s="195" t="s">
        <v>109</v>
      </c>
      <c r="C56" s="197" t="s">
        <v>114</v>
      </c>
      <c r="D56" s="195" t="s">
        <v>14</v>
      </c>
      <c r="E56" s="204">
        <v>30000</v>
      </c>
      <c r="F56" s="490">
        <v>3518</v>
      </c>
      <c r="G56" s="445">
        <f t="shared" si="0"/>
        <v>8.5275724843661163</v>
      </c>
      <c r="H56" s="272" t="s">
        <v>42</v>
      </c>
      <c r="I56" s="226" t="s">
        <v>18</v>
      </c>
      <c r="J56" s="256" t="s">
        <v>203</v>
      </c>
      <c r="K56" s="225" t="s">
        <v>157</v>
      </c>
      <c r="L56" s="225" t="s">
        <v>62</v>
      </c>
      <c r="M56" s="655"/>
      <c r="N56" s="491"/>
    </row>
    <row r="57" spans="1:14" s="2" customFormat="1" ht="15" customHeight="1" x14ac:dyDescent="0.25">
      <c r="A57" s="196">
        <v>44411</v>
      </c>
      <c r="B57" s="195" t="s">
        <v>110</v>
      </c>
      <c r="C57" s="197" t="s">
        <v>114</v>
      </c>
      <c r="D57" s="195" t="s">
        <v>52</v>
      </c>
      <c r="E57" s="204">
        <v>30000</v>
      </c>
      <c r="F57" s="490">
        <v>3518</v>
      </c>
      <c r="G57" s="445">
        <f t="shared" si="0"/>
        <v>8.5275724843661163</v>
      </c>
      <c r="H57" s="272" t="s">
        <v>53</v>
      </c>
      <c r="I57" s="226" t="s">
        <v>18</v>
      </c>
      <c r="J57" s="256" t="s">
        <v>203</v>
      </c>
      <c r="K57" s="225" t="s">
        <v>157</v>
      </c>
      <c r="L57" s="225" t="s">
        <v>62</v>
      </c>
      <c r="M57" s="655"/>
      <c r="N57" s="491"/>
    </row>
    <row r="58" spans="1:14" s="2" customFormat="1" ht="15" customHeight="1" x14ac:dyDescent="0.25">
      <c r="A58" s="196">
        <v>44411</v>
      </c>
      <c r="B58" s="197" t="s">
        <v>111</v>
      </c>
      <c r="C58" s="197" t="s">
        <v>114</v>
      </c>
      <c r="D58" s="254" t="s">
        <v>52</v>
      </c>
      <c r="E58" s="249">
        <v>30000</v>
      </c>
      <c r="F58" s="490">
        <v>3518</v>
      </c>
      <c r="G58" s="445">
        <f t="shared" si="0"/>
        <v>8.5275724843661163</v>
      </c>
      <c r="H58" s="272" t="s">
        <v>96</v>
      </c>
      <c r="I58" s="226" t="s">
        <v>18</v>
      </c>
      <c r="J58" s="256" t="s">
        <v>203</v>
      </c>
      <c r="K58" s="225" t="s">
        <v>157</v>
      </c>
      <c r="L58" s="225" t="s">
        <v>62</v>
      </c>
      <c r="M58" s="655"/>
      <c r="N58" s="491"/>
    </row>
    <row r="59" spans="1:14" s="2" customFormat="1" ht="15" customHeight="1" x14ac:dyDescent="0.25">
      <c r="A59" s="196">
        <v>44411</v>
      </c>
      <c r="B59" s="197" t="s">
        <v>118</v>
      </c>
      <c r="C59" s="197" t="s">
        <v>114</v>
      </c>
      <c r="D59" s="254" t="s">
        <v>91</v>
      </c>
      <c r="E59" s="238">
        <v>10000</v>
      </c>
      <c r="F59" s="490">
        <v>3518</v>
      </c>
      <c r="G59" s="445">
        <f t="shared" si="0"/>
        <v>2.8425241614553722</v>
      </c>
      <c r="H59" s="272" t="s">
        <v>115</v>
      </c>
      <c r="I59" s="226" t="s">
        <v>18</v>
      </c>
      <c r="J59" s="256" t="s">
        <v>203</v>
      </c>
      <c r="K59" s="225" t="s">
        <v>157</v>
      </c>
      <c r="L59" s="225" t="s">
        <v>62</v>
      </c>
      <c r="M59" s="655"/>
      <c r="N59" s="491"/>
    </row>
    <row r="60" spans="1:14" s="2" customFormat="1" ht="15" customHeight="1" x14ac:dyDescent="0.25">
      <c r="A60" s="196">
        <v>44411</v>
      </c>
      <c r="B60" s="492" t="s">
        <v>207</v>
      </c>
      <c r="C60" s="492" t="s">
        <v>220</v>
      </c>
      <c r="D60" s="492" t="s">
        <v>91</v>
      </c>
      <c r="E60" s="495">
        <v>69000</v>
      </c>
      <c r="F60" s="490">
        <v>3518</v>
      </c>
      <c r="G60" s="445">
        <f t="shared" si="0"/>
        <v>19.613416714042071</v>
      </c>
      <c r="H60" s="272" t="s">
        <v>42</v>
      </c>
      <c r="I60" s="226" t="s">
        <v>18</v>
      </c>
      <c r="J60" s="256" t="s">
        <v>205</v>
      </c>
      <c r="K60" s="225" t="s">
        <v>157</v>
      </c>
      <c r="L60" s="225" t="s">
        <v>62</v>
      </c>
      <c r="M60" s="655"/>
      <c r="N60" s="491"/>
    </row>
    <row r="61" spans="1:14" s="2" customFormat="1" ht="15" customHeight="1" x14ac:dyDescent="0.25">
      <c r="A61" s="196">
        <v>44411</v>
      </c>
      <c r="B61" s="492" t="s">
        <v>206</v>
      </c>
      <c r="C61" s="492" t="s">
        <v>220</v>
      </c>
      <c r="D61" s="492" t="s">
        <v>91</v>
      </c>
      <c r="E61" s="495">
        <v>28500</v>
      </c>
      <c r="F61" s="490">
        <v>3518</v>
      </c>
      <c r="G61" s="445">
        <f t="shared" si="0"/>
        <v>8.1011938601478111</v>
      </c>
      <c r="H61" s="272" t="s">
        <v>42</v>
      </c>
      <c r="I61" s="226" t="s">
        <v>18</v>
      </c>
      <c r="J61" s="256" t="s">
        <v>205</v>
      </c>
      <c r="K61" s="225" t="s">
        <v>157</v>
      </c>
      <c r="L61" s="225" t="s">
        <v>62</v>
      </c>
      <c r="M61" s="655"/>
      <c r="N61" s="491"/>
    </row>
    <row r="62" spans="1:14" s="2" customFormat="1" ht="15" customHeight="1" x14ac:dyDescent="0.25">
      <c r="A62" s="196">
        <v>44411</v>
      </c>
      <c r="B62" s="492" t="s">
        <v>208</v>
      </c>
      <c r="C62" s="492" t="s">
        <v>220</v>
      </c>
      <c r="D62" s="492" t="s">
        <v>91</v>
      </c>
      <c r="E62" s="495">
        <v>6800</v>
      </c>
      <c r="F62" s="490">
        <v>3518</v>
      </c>
      <c r="G62" s="445">
        <f t="shared" si="0"/>
        <v>1.9329164297896533</v>
      </c>
      <c r="H62" s="272" t="s">
        <v>42</v>
      </c>
      <c r="I62" s="226" t="s">
        <v>18</v>
      </c>
      <c r="J62" s="256" t="s">
        <v>205</v>
      </c>
      <c r="K62" s="225" t="s">
        <v>157</v>
      </c>
      <c r="L62" s="225" t="s">
        <v>62</v>
      </c>
      <c r="M62" s="655"/>
      <c r="N62" s="491"/>
    </row>
    <row r="63" spans="1:14" s="2" customFormat="1" ht="15" customHeight="1" x14ac:dyDescent="0.25">
      <c r="A63" s="196">
        <v>44411</v>
      </c>
      <c r="B63" s="492" t="s">
        <v>209</v>
      </c>
      <c r="C63" s="492" t="s">
        <v>220</v>
      </c>
      <c r="D63" s="492" t="s">
        <v>91</v>
      </c>
      <c r="E63" s="495">
        <v>14000</v>
      </c>
      <c r="F63" s="490">
        <v>3518</v>
      </c>
      <c r="G63" s="445">
        <f t="shared" si="0"/>
        <v>3.9795338260375215</v>
      </c>
      <c r="H63" s="272" t="s">
        <v>42</v>
      </c>
      <c r="I63" s="226" t="s">
        <v>18</v>
      </c>
      <c r="J63" s="256" t="s">
        <v>205</v>
      </c>
      <c r="K63" s="225" t="s">
        <v>157</v>
      </c>
      <c r="L63" s="225" t="s">
        <v>62</v>
      </c>
      <c r="M63" s="655"/>
      <c r="N63" s="491"/>
    </row>
    <row r="64" spans="1:14" s="2" customFormat="1" ht="15" customHeight="1" x14ac:dyDescent="0.25">
      <c r="A64" s="196">
        <v>44411</v>
      </c>
      <c r="B64" s="492" t="s">
        <v>210</v>
      </c>
      <c r="C64" s="492" t="s">
        <v>220</v>
      </c>
      <c r="D64" s="492" t="s">
        <v>91</v>
      </c>
      <c r="E64" s="495">
        <v>15000</v>
      </c>
      <c r="F64" s="490">
        <v>3518</v>
      </c>
      <c r="G64" s="445">
        <f t="shared" si="0"/>
        <v>4.2637862421830581</v>
      </c>
      <c r="H64" s="272" t="s">
        <v>42</v>
      </c>
      <c r="I64" s="226" t="s">
        <v>18</v>
      </c>
      <c r="J64" s="256" t="s">
        <v>205</v>
      </c>
      <c r="K64" s="225" t="s">
        <v>157</v>
      </c>
      <c r="L64" s="225" t="s">
        <v>62</v>
      </c>
      <c r="M64" s="655"/>
      <c r="N64" s="491"/>
    </row>
    <row r="65" spans="1:14" s="2" customFormat="1" ht="15" customHeight="1" x14ac:dyDescent="0.25">
      <c r="A65" s="196">
        <v>44411</v>
      </c>
      <c r="B65" s="492" t="s">
        <v>211</v>
      </c>
      <c r="C65" s="492" t="s">
        <v>220</v>
      </c>
      <c r="D65" s="492" t="s">
        <v>91</v>
      </c>
      <c r="E65" s="495">
        <v>8600</v>
      </c>
      <c r="F65" s="490">
        <v>3518</v>
      </c>
      <c r="G65" s="445">
        <f t="shared" si="0"/>
        <v>2.4445707788516202</v>
      </c>
      <c r="H65" s="272" t="s">
        <v>42</v>
      </c>
      <c r="I65" s="226" t="s">
        <v>18</v>
      </c>
      <c r="J65" s="256" t="s">
        <v>205</v>
      </c>
      <c r="K65" s="225" t="s">
        <v>157</v>
      </c>
      <c r="L65" s="225" t="s">
        <v>62</v>
      </c>
      <c r="M65" s="655"/>
      <c r="N65" s="491"/>
    </row>
    <row r="66" spans="1:14" s="2" customFormat="1" ht="15" customHeight="1" x14ac:dyDescent="0.25">
      <c r="A66" s="196">
        <v>44411</v>
      </c>
      <c r="B66" s="493" t="s">
        <v>212</v>
      </c>
      <c r="C66" s="492" t="s">
        <v>220</v>
      </c>
      <c r="D66" s="492" t="s">
        <v>91</v>
      </c>
      <c r="E66" s="203">
        <v>23000</v>
      </c>
      <c r="F66" s="490">
        <v>3518</v>
      </c>
      <c r="G66" s="445">
        <f t="shared" si="0"/>
        <v>6.5378055713473566</v>
      </c>
      <c r="H66" s="272" t="s">
        <v>42</v>
      </c>
      <c r="I66" s="226" t="s">
        <v>18</v>
      </c>
      <c r="J66" s="256" t="s">
        <v>205</v>
      </c>
      <c r="K66" s="225" t="s">
        <v>157</v>
      </c>
      <c r="L66" s="225" t="s">
        <v>62</v>
      </c>
      <c r="M66" s="655"/>
      <c r="N66" s="491"/>
    </row>
    <row r="67" spans="1:14" s="2" customFormat="1" ht="15" customHeight="1" x14ac:dyDescent="0.25">
      <c r="A67" s="196">
        <v>44411</v>
      </c>
      <c r="B67" s="492" t="s">
        <v>213</v>
      </c>
      <c r="C67" s="492" t="s">
        <v>220</v>
      </c>
      <c r="D67" s="492" t="s">
        <v>91</v>
      </c>
      <c r="E67" s="238">
        <v>28000</v>
      </c>
      <c r="F67" s="490">
        <v>3518</v>
      </c>
      <c r="G67" s="445">
        <f t="shared" si="0"/>
        <v>7.959067652075043</v>
      </c>
      <c r="H67" s="272" t="s">
        <v>42</v>
      </c>
      <c r="I67" s="226" t="s">
        <v>18</v>
      </c>
      <c r="J67" s="256" t="s">
        <v>205</v>
      </c>
      <c r="K67" s="225" t="s">
        <v>157</v>
      </c>
      <c r="L67" s="225" t="s">
        <v>62</v>
      </c>
      <c r="M67" s="655"/>
      <c r="N67" s="491"/>
    </row>
    <row r="68" spans="1:14" s="2" customFormat="1" ht="15" customHeight="1" x14ac:dyDescent="0.25">
      <c r="A68" s="196">
        <v>44411</v>
      </c>
      <c r="B68" s="493" t="s">
        <v>214</v>
      </c>
      <c r="C68" s="492" t="s">
        <v>220</v>
      </c>
      <c r="D68" s="492" t="s">
        <v>91</v>
      </c>
      <c r="E68" s="248">
        <v>8500</v>
      </c>
      <c r="F68" s="490">
        <v>3518</v>
      </c>
      <c r="G68" s="445">
        <f t="shared" si="0"/>
        <v>2.4161455372370666</v>
      </c>
      <c r="H68" s="272" t="s">
        <v>42</v>
      </c>
      <c r="I68" s="226" t="s">
        <v>18</v>
      </c>
      <c r="J68" s="256" t="s">
        <v>205</v>
      </c>
      <c r="K68" s="225" t="s">
        <v>157</v>
      </c>
      <c r="L68" s="225" t="s">
        <v>62</v>
      </c>
      <c r="M68" s="655"/>
      <c r="N68" s="491"/>
    </row>
    <row r="69" spans="1:14" s="2" customFormat="1" ht="15" customHeight="1" x14ac:dyDescent="0.25">
      <c r="A69" s="196">
        <v>44411</v>
      </c>
      <c r="B69" s="493" t="s">
        <v>215</v>
      </c>
      <c r="C69" s="492" t="s">
        <v>220</v>
      </c>
      <c r="D69" s="492" t="s">
        <v>91</v>
      </c>
      <c r="E69" s="235">
        <v>10000</v>
      </c>
      <c r="F69" s="490">
        <v>3518</v>
      </c>
      <c r="G69" s="445">
        <f t="shared" si="0"/>
        <v>2.8425241614553722</v>
      </c>
      <c r="H69" s="272" t="s">
        <v>42</v>
      </c>
      <c r="I69" s="226" t="s">
        <v>18</v>
      </c>
      <c r="J69" s="256" t="s">
        <v>205</v>
      </c>
      <c r="K69" s="225" t="s">
        <v>157</v>
      </c>
      <c r="L69" s="225" t="s">
        <v>62</v>
      </c>
      <c r="M69" s="655"/>
      <c r="N69" s="491"/>
    </row>
    <row r="70" spans="1:14" s="2" customFormat="1" ht="15" customHeight="1" x14ac:dyDescent="0.25">
      <c r="A70" s="196">
        <v>44411</v>
      </c>
      <c r="B70" s="493" t="s">
        <v>216</v>
      </c>
      <c r="C70" s="492" t="s">
        <v>220</v>
      </c>
      <c r="D70" s="492" t="s">
        <v>91</v>
      </c>
      <c r="E70" s="235">
        <v>84000</v>
      </c>
      <c r="F70" s="490">
        <v>3518</v>
      </c>
      <c r="G70" s="445">
        <f t="shared" si="0"/>
        <v>23.877202956225126</v>
      </c>
      <c r="H70" s="272" t="s">
        <v>42</v>
      </c>
      <c r="I70" s="226" t="s">
        <v>18</v>
      </c>
      <c r="J70" s="256" t="s">
        <v>205</v>
      </c>
      <c r="K70" s="225" t="s">
        <v>157</v>
      </c>
      <c r="L70" s="225" t="s">
        <v>62</v>
      </c>
      <c r="M70" s="655"/>
      <c r="N70" s="491"/>
    </row>
    <row r="71" spans="1:14" s="2" customFormat="1" ht="15" customHeight="1" x14ac:dyDescent="0.25">
      <c r="A71" s="196">
        <v>44411</v>
      </c>
      <c r="B71" s="493" t="s">
        <v>217</v>
      </c>
      <c r="C71" s="492" t="s">
        <v>220</v>
      </c>
      <c r="D71" s="492" t="s">
        <v>91</v>
      </c>
      <c r="E71" s="239">
        <v>39000</v>
      </c>
      <c r="F71" s="490">
        <v>3518</v>
      </c>
      <c r="G71" s="445">
        <f t="shared" si="0"/>
        <v>11.085844229675953</v>
      </c>
      <c r="H71" s="272" t="s">
        <v>42</v>
      </c>
      <c r="I71" s="226" t="s">
        <v>18</v>
      </c>
      <c r="J71" s="256" t="s">
        <v>205</v>
      </c>
      <c r="K71" s="225" t="s">
        <v>157</v>
      </c>
      <c r="L71" s="225" t="s">
        <v>62</v>
      </c>
      <c r="M71" s="655"/>
      <c r="N71" s="491"/>
    </row>
    <row r="72" spans="1:14" s="2" customFormat="1" ht="15" customHeight="1" x14ac:dyDescent="0.25">
      <c r="A72" s="196">
        <v>44411</v>
      </c>
      <c r="B72" s="493" t="s">
        <v>218</v>
      </c>
      <c r="C72" s="492" t="s">
        <v>220</v>
      </c>
      <c r="D72" s="492" t="s">
        <v>91</v>
      </c>
      <c r="E72" s="238">
        <v>12000</v>
      </c>
      <c r="F72" s="490">
        <v>3518</v>
      </c>
      <c r="G72" s="445">
        <f t="shared" si="0"/>
        <v>3.4110289937464469</v>
      </c>
      <c r="H72" s="272" t="s">
        <v>42</v>
      </c>
      <c r="I72" s="226" t="s">
        <v>18</v>
      </c>
      <c r="J72" s="256" t="s">
        <v>221</v>
      </c>
      <c r="K72" s="225" t="s">
        <v>157</v>
      </c>
      <c r="L72" s="225" t="s">
        <v>62</v>
      </c>
      <c r="M72" s="655"/>
      <c r="N72" s="491"/>
    </row>
    <row r="73" spans="1:14" s="2" customFormat="1" ht="15" customHeight="1" x14ac:dyDescent="0.25">
      <c r="A73" s="196">
        <v>44411</v>
      </c>
      <c r="B73" s="493" t="s">
        <v>219</v>
      </c>
      <c r="C73" s="492" t="s">
        <v>220</v>
      </c>
      <c r="D73" s="492" t="s">
        <v>91</v>
      </c>
      <c r="E73" s="238">
        <v>73500</v>
      </c>
      <c r="F73" s="490">
        <v>3518</v>
      </c>
      <c r="G73" s="445">
        <f t="shared" si="0"/>
        <v>20.892552586696986</v>
      </c>
      <c r="H73" s="272" t="s">
        <v>42</v>
      </c>
      <c r="I73" s="226" t="s">
        <v>18</v>
      </c>
      <c r="J73" s="256" t="s">
        <v>221</v>
      </c>
      <c r="K73" s="225" t="s">
        <v>157</v>
      </c>
      <c r="L73" s="225" t="s">
        <v>62</v>
      </c>
      <c r="M73" s="655"/>
      <c r="N73" s="491"/>
    </row>
    <row r="74" spans="1:14" s="2" customFormat="1" ht="15" customHeight="1" x14ac:dyDescent="0.25">
      <c r="A74" s="224">
        <v>44412</v>
      </c>
      <c r="B74" s="225" t="s">
        <v>68</v>
      </c>
      <c r="C74" s="225" t="s">
        <v>67</v>
      </c>
      <c r="D74" s="226" t="s">
        <v>90</v>
      </c>
      <c r="E74" s="204">
        <v>30000</v>
      </c>
      <c r="F74" s="490">
        <v>3518</v>
      </c>
      <c r="G74" s="445">
        <f t="shared" si="0"/>
        <v>8.5275724843661163</v>
      </c>
      <c r="H74" s="272" t="s">
        <v>71</v>
      </c>
      <c r="I74" s="226" t="s">
        <v>18</v>
      </c>
      <c r="J74" s="701" t="s">
        <v>163</v>
      </c>
      <c r="K74" s="225" t="s">
        <v>157</v>
      </c>
      <c r="L74" s="225" t="s">
        <v>62</v>
      </c>
      <c r="M74" s="655"/>
      <c r="N74" s="491"/>
    </row>
    <row r="75" spans="1:14" s="2" customFormat="1" ht="15" customHeight="1" x14ac:dyDescent="0.25">
      <c r="A75" s="224">
        <v>44412</v>
      </c>
      <c r="B75" s="225" t="s">
        <v>68</v>
      </c>
      <c r="C75" s="225" t="s">
        <v>67</v>
      </c>
      <c r="D75" s="226" t="s">
        <v>90</v>
      </c>
      <c r="E75" s="204">
        <v>35000</v>
      </c>
      <c r="F75" s="490">
        <v>3518</v>
      </c>
      <c r="G75" s="445">
        <f t="shared" si="0"/>
        <v>9.9488345650938026</v>
      </c>
      <c r="H75" s="272" t="s">
        <v>71</v>
      </c>
      <c r="I75" s="226" t="s">
        <v>18</v>
      </c>
      <c r="J75" s="701" t="s">
        <v>163</v>
      </c>
      <c r="K75" s="225" t="s">
        <v>157</v>
      </c>
      <c r="L75" s="225" t="s">
        <v>62</v>
      </c>
      <c r="M75" s="655"/>
      <c r="N75" s="491"/>
    </row>
    <row r="76" spans="1:14" s="2" customFormat="1" ht="15" customHeight="1" x14ac:dyDescent="0.25">
      <c r="A76" s="224">
        <v>44412</v>
      </c>
      <c r="B76" s="225" t="s">
        <v>68</v>
      </c>
      <c r="C76" s="225" t="s">
        <v>67</v>
      </c>
      <c r="D76" s="226" t="s">
        <v>90</v>
      </c>
      <c r="E76" s="204">
        <v>8000</v>
      </c>
      <c r="F76" s="490">
        <v>3518</v>
      </c>
      <c r="G76" s="445">
        <f t="shared" si="0"/>
        <v>2.2740193291642981</v>
      </c>
      <c r="H76" s="272" t="s">
        <v>71</v>
      </c>
      <c r="I76" s="226" t="s">
        <v>18</v>
      </c>
      <c r="J76" s="701" t="s">
        <v>163</v>
      </c>
      <c r="K76" s="225" t="s">
        <v>157</v>
      </c>
      <c r="L76" s="225" t="s">
        <v>62</v>
      </c>
      <c r="M76" s="655"/>
      <c r="N76" s="491"/>
    </row>
    <row r="77" spans="1:14" s="2" customFormat="1" ht="15" customHeight="1" x14ac:dyDescent="0.25">
      <c r="A77" s="224">
        <v>44412</v>
      </c>
      <c r="B77" s="225" t="s">
        <v>92</v>
      </c>
      <c r="C77" s="225" t="s">
        <v>92</v>
      </c>
      <c r="D77" s="638" t="s">
        <v>90</v>
      </c>
      <c r="E77" s="204">
        <v>3000</v>
      </c>
      <c r="F77" s="490">
        <v>3518</v>
      </c>
      <c r="G77" s="445">
        <f t="shared" si="0"/>
        <v>0.85275724843661171</v>
      </c>
      <c r="H77" s="272" t="s">
        <v>71</v>
      </c>
      <c r="I77" s="226" t="s">
        <v>18</v>
      </c>
      <c r="J77" s="701" t="s">
        <v>163</v>
      </c>
      <c r="K77" s="225" t="s">
        <v>157</v>
      </c>
      <c r="L77" s="225" t="s">
        <v>62</v>
      </c>
      <c r="M77" s="655"/>
      <c r="N77" s="491"/>
    </row>
    <row r="78" spans="1:14" s="2" customFormat="1" ht="15" customHeight="1" x14ac:dyDescent="0.25">
      <c r="A78" s="224">
        <v>44412</v>
      </c>
      <c r="B78" s="225" t="s">
        <v>92</v>
      </c>
      <c r="C78" s="225" t="s">
        <v>92</v>
      </c>
      <c r="D78" s="638" t="s">
        <v>90</v>
      </c>
      <c r="E78" s="204">
        <v>7000</v>
      </c>
      <c r="F78" s="490">
        <v>3518</v>
      </c>
      <c r="G78" s="445">
        <f t="shared" si="0"/>
        <v>1.9897669130187607</v>
      </c>
      <c r="H78" s="272" t="s">
        <v>71</v>
      </c>
      <c r="I78" s="226" t="s">
        <v>18</v>
      </c>
      <c r="J78" s="701" t="s">
        <v>163</v>
      </c>
      <c r="K78" s="225" t="s">
        <v>157</v>
      </c>
      <c r="L78" s="225" t="s">
        <v>62</v>
      </c>
      <c r="M78" s="655"/>
      <c r="N78" s="491"/>
    </row>
    <row r="79" spans="1:14" s="2" customFormat="1" ht="15" customHeight="1" x14ac:dyDescent="0.25">
      <c r="A79" s="196">
        <v>44412</v>
      </c>
      <c r="B79" s="197" t="s">
        <v>68</v>
      </c>
      <c r="C79" s="197" t="s">
        <v>67</v>
      </c>
      <c r="D79" s="254" t="s">
        <v>90</v>
      </c>
      <c r="E79" s="204">
        <v>18000</v>
      </c>
      <c r="F79" s="490">
        <v>3518</v>
      </c>
      <c r="G79" s="445">
        <f t="shared" si="0"/>
        <v>5.1165434906196703</v>
      </c>
      <c r="H79" s="272" t="s">
        <v>70</v>
      </c>
      <c r="I79" s="226" t="s">
        <v>18</v>
      </c>
      <c r="J79" s="637" t="s">
        <v>225</v>
      </c>
      <c r="K79" s="225" t="s">
        <v>157</v>
      </c>
      <c r="L79" s="225" t="s">
        <v>62</v>
      </c>
      <c r="M79" s="655"/>
      <c r="N79" s="491"/>
    </row>
    <row r="80" spans="1:14" s="2" customFormat="1" ht="15" customHeight="1" x14ac:dyDescent="0.25">
      <c r="A80" s="196">
        <v>44412</v>
      </c>
      <c r="B80" s="197" t="s">
        <v>68</v>
      </c>
      <c r="C80" s="197" t="s">
        <v>67</v>
      </c>
      <c r="D80" s="254" t="s">
        <v>90</v>
      </c>
      <c r="E80" s="206">
        <v>20000</v>
      </c>
      <c r="F80" s="490">
        <v>3518</v>
      </c>
      <c r="G80" s="445">
        <f t="shared" si="0"/>
        <v>5.6850483229107445</v>
      </c>
      <c r="H80" s="272" t="s">
        <v>70</v>
      </c>
      <c r="I80" s="226" t="s">
        <v>18</v>
      </c>
      <c r="J80" s="637" t="s">
        <v>225</v>
      </c>
      <c r="K80" s="225" t="s">
        <v>157</v>
      </c>
      <c r="L80" s="225" t="s">
        <v>62</v>
      </c>
      <c r="M80" s="655"/>
      <c r="N80" s="491"/>
    </row>
    <row r="81" spans="1:14" s="2" customFormat="1" ht="15" customHeight="1" x14ac:dyDescent="0.25">
      <c r="A81" s="196">
        <v>44412</v>
      </c>
      <c r="B81" s="197" t="s">
        <v>68</v>
      </c>
      <c r="C81" s="197" t="s">
        <v>67</v>
      </c>
      <c r="D81" s="254" t="s">
        <v>90</v>
      </c>
      <c r="E81" s="198">
        <v>23000</v>
      </c>
      <c r="F81" s="490">
        <v>3518</v>
      </c>
      <c r="G81" s="445">
        <f t="shared" si="0"/>
        <v>6.5378055713473566</v>
      </c>
      <c r="H81" s="272" t="s">
        <v>70</v>
      </c>
      <c r="I81" s="226" t="s">
        <v>18</v>
      </c>
      <c r="J81" s="637" t="s">
        <v>225</v>
      </c>
      <c r="K81" s="225" t="s">
        <v>157</v>
      </c>
      <c r="L81" s="225" t="s">
        <v>62</v>
      </c>
      <c r="M81" s="655"/>
      <c r="N81" s="491"/>
    </row>
    <row r="82" spans="1:14" s="2" customFormat="1" ht="15" customHeight="1" x14ac:dyDescent="0.25">
      <c r="A82" s="196">
        <v>44412</v>
      </c>
      <c r="B82" s="197" t="s">
        <v>92</v>
      </c>
      <c r="C82" s="197" t="s">
        <v>92</v>
      </c>
      <c r="D82" s="197" t="s">
        <v>90</v>
      </c>
      <c r="E82" s="210">
        <v>4000</v>
      </c>
      <c r="F82" s="490">
        <v>3518</v>
      </c>
      <c r="G82" s="445">
        <f t="shared" si="0"/>
        <v>1.137009664582149</v>
      </c>
      <c r="H82" s="272" t="s">
        <v>70</v>
      </c>
      <c r="I82" s="226" t="s">
        <v>18</v>
      </c>
      <c r="J82" s="637" t="s">
        <v>225</v>
      </c>
      <c r="K82" s="225" t="s">
        <v>157</v>
      </c>
      <c r="L82" s="225" t="s">
        <v>62</v>
      </c>
      <c r="M82" s="655"/>
      <c r="N82" s="491"/>
    </row>
    <row r="83" spans="1:14" s="2" customFormat="1" ht="15" customHeight="1" x14ac:dyDescent="0.25">
      <c r="A83" s="196">
        <v>44412</v>
      </c>
      <c r="B83" s="197" t="s">
        <v>92</v>
      </c>
      <c r="C83" s="197" t="s">
        <v>92</v>
      </c>
      <c r="D83" s="197" t="s">
        <v>90</v>
      </c>
      <c r="E83" s="246">
        <v>3000</v>
      </c>
      <c r="F83" s="490">
        <v>3518</v>
      </c>
      <c r="G83" s="445">
        <f t="shared" si="0"/>
        <v>0.85275724843661171</v>
      </c>
      <c r="H83" s="272" t="s">
        <v>70</v>
      </c>
      <c r="I83" s="226" t="s">
        <v>18</v>
      </c>
      <c r="J83" s="637" t="s">
        <v>225</v>
      </c>
      <c r="K83" s="225" t="s">
        <v>157</v>
      </c>
      <c r="L83" s="225" t="s">
        <v>62</v>
      </c>
      <c r="M83" s="655"/>
      <c r="N83" s="491"/>
    </row>
    <row r="84" spans="1:14" s="2" customFormat="1" ht="15" customHeight="1" x14ac:dyDescent="0.25">
      <c r="A84" s="196">
        <v>44412</v>
      </c>
      <c r="B84" s="197" t="s">
        <v>92</v>
      </c>
      <c r="C84" s="197" t="s">
        <v>92</v>
      </c>
      <c r="D84" s="197" t="s">
        <v>90</v>
      </c>
      <c r="E84" s="198">
        <v>3000</v>
      </c>
      <c r="F84" s="490">
        <v>3518</v>
      </c>
      <c r="G84" s="445">
        <f t="shared" si="0"/>
        <v>0.85275724843661171</v>
      </c>
      <c r="H84" s="272" t="s">
        <v>70</v>
      </c>
      <c r="I84" s="226" t="s">
        <v>18</v>
      </c>
      <c r="J84" s="637" t="s">
        <v>225</v>
      </c>
      <c r="K84" s="225" t="s">
        <v>157</v>
      </c>
      <c r="L84" s="225" t="s">
        <v>62</v>
      </c>
      <c r="M84" s="655"/>
      <c r="N84" s="491"/>
    </row>
    <row r="85" spans="1:14" s="2" customFormat="1" ht="15" customHeight="1" x14ac:dyDescent="0.25">
      <c r="A85" s="200">
        <v>44412</v>
      </c>
      <c r="B85" s="195" t="s">
        <v>68</v>
      </c>
      <c r="C85" s="195" t="s">
        <v>67</v>
      </c>
      <c r="D85" s="209" t="s">
        <v>90</v>
      </c>
      <c r="E85" s="190">
        <v>15000</v>
      </c>
      <c r="F85" s="490">
        <v>3518</v>
      </c>
      <c r="G85" s="445">
        <f t="shared" si="0"/>
        <v>4.2637862421830581</v>
      </c>
      <c r="H85" s="272" t="s">
        <v>121</v>
      </c>
      <c r="I85" s="226" t="s">
        <v>18</v>
      </c>
      <c r="J85" s="225" t="s">
        <v>229</v>
      </c>
      <c r="K85" s="225" t="s">
        <v>157</v>
      </c>
      <c r="L85" s="225" t="s">
        <v>62</v>
      </c>
      <c r="M85" s="655"/>
      <c r="N85" s="491"/>
    </row>
    <row r="86" spans="1:14" s="2" customFormat="1" ht="15" customHeight="1" x14ac:dyDescent="0.25">
      <c r="A86" s="200">
        <v>44412</v>
      </c>
      <c r="B86" s="195" t="s">
        <v>68</v>
      </c>
      <c r="C86" s="195" t="s">
        <v>67</v>
      </c>
      <c r="D86" s="209" t="s">
        <v>90</v>
      </c>
      <c r="E86" s="190">
        <v>20000</v>
      </c>
      <c r="F86" s="490">
        <v>3518</v>
      </c>
      <c r="G86" s="445">
        <f t="shared" si="0"/>
        <v>5.6850483229107445</v>
      </c>
      <c r="H86" s="272" t="s">
        <v>121</v>
      </c>
      <c r="I86" s="226" t="s">
        <v>18</v>
      </c>
      <c r="J86" s="225" t="s">
        <v>229</v>
      </c>
      <c r="K86" s="225" t="s">
        <v>157</v>
      </c>
      <c r="L86" s="225" t="s">
        <v>62</v>
      </c>
      <c r="M86" s="660"/>
      <c r="N86" s="491"/>
    </row>
    <row r="87" spans="1:14" s="2" customFormat="1" ht="15" customHeight="1" x14ac:dyDescent="0.25">
      <c r="A87" s="200">
        <v>44412</v>
      </c>
      <c r="B87" s="195" t="s">
        <v>68</v>
      </c>
      <c r="C87" s="195" t="s">
        <v>67</v>
      </c>
      <c r="D87" s="209" t="s">
        <v>90</v>
      </c>
      <c r="E87" s="190">
        <v>10000</v>
      </c>
      <c r="F87" s="490">
        <v>3518</v>
      </c>
      <c r="G87" s="445">
        <f t="shared" si="0"/>
        <v>2.8425241614553722</v>
      </c>
      <c r="H87" s="272" t="s">
        <v>121</v>
      </c>
      <c r="I87" s="226" t="s">
        <v>18</v>
      </c>
      <c r="J87" s="225" t="s">
        <v>229</v>
      </c>
      <c r="K87" s="225" t="s">
        <v>157</v>
      </c>
      <c r="L87" s="225" t="s">
        <v>62</v>
      </c>
      <c r="M87" s="660"/>
      <c r="N87" s="491"/>
    </row>
    <row r="88" spans="1:14" s="2" customFormat="1" ht="15" customHeight="1" x14ac:dyDescent="0.25">
      <c r="A88" s="200">
        <v>44412</v>
      </c>
      <c r="B88" s="195" t="s">
        <v>68</v>
      </c>
      <c r="C88" s="195" t="s">
        <v>67</v>
      </c>
      <c r="D88" s="209" t="s">
        <v>90</v>
      </c>
      <c r="E88" s="206">
        <v>17000</v>
      </c>
      <c r="F88" s="490">
        <v>3518</v>
      </c>
      <c r="G88" s="445">
        <f t="shared" si="0"/>
        <v>4.8322910744741332</v>
      </c>
      <c r="H88" s="272" t="s">
        <v>121</v>
      </c>
      <c r="I88" s="226" t="s">
        <v>18</v>
      </c>
      <c r="J88" s="225" t="s">
        <v>229</v>
      </c>
      <c r="K88" s="225" t="s">
        <v>157</v>
      </c>
      <c r="L88" s="225" t="s">
        <v>62</v>
      </c>
      <c r="M88" s="660"/>
      <c r="N88" s="491"/>
    </row>
    <row r="89" spans="1:14" s="2" customFormat="1" ht="15" customHeight="1" x14ac:dyDescent="0.25">
      <c r="A89" s="200">
        <v>44412</v>
      </c>
      <c r="B89" s="195" t="s">
        <v>68</v>
      </c>
      <c r="C89" s="195" t="s">
        <v>67</v>
      </c>
      <c r="D89" s="209" t="s">
        <v>90</v>
      </c>
      <c r="E89" s="190">
        <v>8000</v>
      </c>
      <c r="F89" s="490">
        <v>3518</v>
      </c>
      <c r="G89" s="445">
        <f t="shared" si="0"/>
        <v>2.2740193291642981</v>
      </c>
      <c r="H89" s="272" t="s">
        <v>121</v>
      </c>
      <c r="I89" s="226" t="s">
        <v>18</v>
      </c>
      <c r="J89" s="225" t="s">
        <v>229</v>
      </c>
      <c r="K89" s="225" t="s">
        <v>157</v>
      </c>
      <c r="L89" s="225" t="s">
        <v>62</v>
      </c>
      <c r="M89" s="660"/>
      <c r="N89" s="491"/>
    </row>
    <row r="90" spans="1:14" s="2" customFormat="1" ht="15" customHeight="1" x14ac:dyDescent="0.25">
      <c r="A90" s="200">
        <v>44412</v>
      </c>
      <c r="B90" s="195" t="s">
        <v>92</v>
      </c>
      <c r="C90" s="195" t="s">
        <v>92</v>
      </c>
      <c r="D90" s="195" t="s">
        <v>90</v>
      </c>
      <c r="E90" s="210">
        <v>7000</v>
      </c>
      <c r="F90" s="490">
        <v>3518</v>
      </c>
      <c r="G90" s="445">
        <f t="shared" si="0"/>
        <v>1.9897669130187607</v>
      </c>
      <c r="H90" s="272" t="s">
        <v>121</v>
      </c>
      <c r="I90" s="226" t="s">
        <v>18</v>
      </c>
      <c r="J90" s="225" t="s">
        <v>229</v>
      </c>
      <c r="K90" s="225" t="s">
        <v>157</v>
      </c>
      <c r="L90" s="225" t="s">
        <v>62</v>
      </c>
      <c r="M90" s="616"/>
      <c r="N90" s="491"/>
    </row>
    <row r="91" spans="1:14" s="2" customFormat="1" ht="15" customHeight="1" x14ac:dyDescent="0.25">
      <c r="A91" s="200">
        <v>44412</v>
      </c>
      <c r="B91" s="195" t="s">
        <v>92</v>
      </c>
      <c r="C91" s="195" t="s">
        <v>92</v>
      </c>
      <c r="D91" s="195" t="s">
        <v>90</v>
      </c>
      <c r="E91" s="190">
        <v>3000</v>
      </c>
      <c r="F91" s="490">
        <v>3518</v>
      </c>
      <c r="G91" s="445">
        <f t="shared" si="0"/>
        <v>0.85275724843661171</v>
      </c>
      <c r="H91" s="272" t="s">
        <v>121</v>
      </c>
      <c r="I91" s="226" t="s">
        <v>18</v>
      </c>
      <c r="J91" s="225" t="s">
        <v>229</v>
      </c>
      <c r="K91" s="225" t="s">
        <v>157</v>
      </c>
      <c r="L91" s="225" t="s">
        <v>62</v>
      </c>
      <c r="M91" s="616"/>
      <c r="N91" s="491"/>
    </row>
    <row r="92" spans="1:14" s="2" customFormat="1" ht="15" customHeight="1" x14ac:dyDescent="0.25">
      <c r="A92" s="196">
        <v>44412</v>
      </c>
      <c r="B92" s="197" t="s">
        <v>68</v>
      </c>
      <c r="C92" s="197" t="s">
        <v>67</v>
      </c>
      <c r="D92" s="254" t="s">
        <v>52</v>
      </c>
      <c r="E92" s="210">
        <v>40000</v>
      </c>
      <c r="F92" s="490">
        <v>3518</v>
      </c>
      <c r="G92" s="445">
        <f t="shared" si="0"/>
        <v>11.370096645821489</v>
      </c>
      <c r="H92" s="290" t="s">
        <v>53</v>
      </c>
      <c r="I92" s="226" t="s">
        <v>18</v>
      </c>
      <c r="J92" s="257" t="s">
        <v>222</v>
      </c>
      <c r="K92" s="225" t="s">
        <v>157</v>
      </c>
      <c r="L92" s="225" t="s">
        <v>62</v>
      </c>
      <c r="M92" s="616"/>
      <c r="N92" s="491"/>
    </row>
    <row r="93" spans="1:14" s="2" customFormat="1" ht="15" customHeight="1" x14ac:dyDescent="0.25">
      <c r="A93" s="196">
        <v>44412</v>
      </c>
      <c r="B93" s="197" t="s">
        <v>68</v>
      </c>
      <c r="C93" s="197" t="s">
        <v>67</v>
      </c>
      <c r="D93" s="254" t="s">
        <v>52</v>
      </c>
      <c r="E93" s="210">
        <v>4000</v>
      </c>
      <c r="F93" s="490">
        <v>3518</v>
      </c>
      <c r="G93" s="445">
        <f t="shared" si="0"/>
        <v>1.137009664582149</v>
      </c>
      <c r="H93" s="290" t="s">
        <v>53</v>
      </c>
      <c r="I93" s="226" t="s">
        <v>18</v>
      </c>
      <c r="J93" s="257" t="s">
        <v>222</v>
      </c>
      <c r="K93" s="225" t="s">
        <v>157</v>
      </c>
      <c r="L93" s="225" t="s">
        <v>62</v>
      </c>
      <c r="M93" s="616"/>
      <c r="N93" s="491"/>
    </row>
    <row r="94" spans="1:14" s="2" customFormat="1" ht="15" customHeight="1" x14ac:dyDescent="0.25">
      <c r="A94" s="196">
        <v>44412</v>
      </c>
      <c r="B94" s="197" t="s">
        <v>68</v>
      </c>
      <c r="C94" s="197" t="s">
        <v>67</v>
      </c>
      <c r="D94" s="254" t="s">
        <v>52</v>
      </c>
      <c r="E94" s="190">
        <v>44000</v>
      </c>
      <c r="F94" s="490">
        <v>3518</v>
      </c>
      <c r="G94" s="445">
        <f t="shared" si="0"/>
        <v>12.507106310403639</v>
      </c>
      <c r="H94" s="290" t="s">
        <v>53</v>
      </c>
      <c r="I94" s="226" t="s">
        <v>18</v>
      </c>
      <c r="J94" s="257" t="s">
        <v>222</v>
      </c>
      <c r="K94" s="225" t="s">
        <v>157</v>
      </c>
      <c r="L94" s="225" t="s">
        <v>62</v>
      </c>
      <c r="M94" s="616"/>
      <c r="N94" s="491"/>
    </row>
    <row r="95" spans="1:14" s="2" customFormat="1" ht="15" customHeight="1" x14ac:dyDescent="0.25">
      <c r="A95" s="196">
        <v>44412</v>
      </c>
      <c r="B95" s="197" t="s">
        <v>68</v>
      </c>
      <c r="C95" s="197" t="s">
        <v>67</v>
      </c>
      <c r="D95" s="254" t="s">
        <v>52</v>
      </c>
      <c r="E95" s="190">
        <v>15000</v>
      </c>
      <c r="F95" s="490">
        <v>3518</v>
      </c>
      <c r="G95" s="445">
        <f t="shared" si="0"/>
        <v>4.2637862421830581</v>
      </c>
      <c r="H95" s="290" t="s">
        <v>53</v>
      </c>
      <c r="I95" s="226" t="s">
        <v>18</v>
      </c>
      <c r="J95" s="257" t="s">
        <v>222</v>
      </c>
      <c r="K95" s="225" t="s">
        <v>157</v>
      </c>
      <c r="L95" s="225" t="s">
        <v>62</v>
      </c>
      <c r="M95" s="616"/>
      <c r="N95" s="491"/>
    </row>
    <row r="96" spans="1:14" s="2" customFormat="1" ht="15" customHeight="1" x14ac:dyDescent="0.25">
      <c r="A96" s="196">
        <v>44413</v>
      </c>
      <c r="B96" s="197" t="s">
        <v>68</v>
      </c>
      <c r="C96" s="197" t="s">
        <v>67</v>
      </c>
      <c r="D96" s="254" t="s">
        <v>90</v>
      </c>
      <c r="E96" s="190">
        <v>14000</v>
      </c>
      <c r="F96" s="490">
        <v>3518</v>
      </c>
      <c r="G96" s="445">
        <f t="shared" si="0"/>
        <v>3.9795338260375215</v>
      </c>
      <c r="H96" s="211" t="s">
        <v>70</v>
      </c>
      <c r="I96" s="226" t="s">
        <v>18</v>
      </c>
      <c r="J96" s="637" t="s">
        <v>239</v>
      </c>
      <c r="K96" s="225" t="s">
        <v>157</v>
      </c>
      <c r="L96" s="225" t="s">
        <v>62</v>
      </c>
      <c r="M96" s="616"/>
      <c r="N96" s="491"/>
    </row>
    <row r="97" spans="1:14" s="2" customFormat="1" ht="15" customHeight="1" x14ac:dyDescent="0.25">
      <c r="A97" s="196">
        <v>44413</v>
      </c>
      <c r="B97" s="197" t="s">
        <v>68</v>
      </c>
      <c r="C97" s="197" t="s">
        <v>67</v>
      </c>
      <c r="D97" s="254" t="s">
        <v>90</v>
      </c>
      <c r="E97" s="190">
        <v>8000</v>
      </c>
      <c r="F97" s="490">
        <v>3518</v>
      </c>
      <c r="G97" s="445">
        <f t="shared" si="0"/>
        <v>2.2740193291642981</v>
      </c>
      <c r="H97" s="211" t="s">
        <v>70</v>
      </c>
      <c r="I97" s="226" t="s">
        <v>18</v>
      </c>
      <c r="J97" s="637" t="s">
        <v>239</v>
      </c>
      <c r="K97" s="225" t="s">
        <v>157</v>
      </c>
      <c r="L97" s="225" t="s">
        <v>62</v>
      </c>
      <c r="M97" s="616"/>
      <c r="N97" s="491"/>
    </row>
    <row r="98" spans="1:14" s="2" customFormat="1" ht="15" customHeight="1" x14ac:dyDescent="0.25">
      <c r="A98" s="196">
        <v>44413</v>
      </c>
      <c r="B98" s="197" t="s">
        <v>68</v>
      </c>
      <c r="C98" s="197" t="s">
        <v>67</v>
      </c>
      <c r="D98" s="254" t="s">
        <v>90</v>
      </c>
      <c r="E98" s="206">
        <v>19000</v>
      </c>
      <c r="F98" s="490">
        <v>3518</v>
      </c>
      <c r="G98" s="445">
        <f t="shared" si="0"/>
        <v>5.4007959067652074</v>
      </c>
      <c r="H98" s="211" t="s">
        <v>70</v>
      </c>
      <c r="I98" s="226" t="s">
        <v>18</v>
      </c>
      <c r="J98" s="637" t="s">
        <v>239</v>
      </c>
      <c r="K98" s="225" t="s">
        <v>157</v>
      </c>
      <c r="L98" s="225" t="s">
        <v>62</v>
      </c>
      <c r="M98" s="616"/>
      <c r="N98" s="491"/>
    </row>
    <row r="99" spans="1:14" s="2" customFormat="1" ht="15" customHeight="1" x14ac:dyDescent="0.25">
      <c r="A99" s="196">
        <v>44413</v>
      </c>
      <c r="B99" s="197" t="s">
        <v>68</v>
      </c>
      <c r="C99" s="197" t="s">
        <v>67</v>
      </c>
      <c r="D99" s="254" t="s">
        <v>90</v>
      </c>
      <c r="E99" s="206">
        <v>24000</v>
      </c>
      <c r="F99" s="490">
        <v>3518</v>
      </c>
      <c r="G99" s="445">
        <f t="shared" si="0"/>
        <v>6.8220579874928937</v>
      </c>
      <c r="H99" s="211" t="s">
        <v>70</v>
      </c>
      <c r="I99" s="226" t="s">
        <v>18</v>
      </c>
      <c r="J99" s="637" t="s">
        <v>239</v>
      </c>
      <c r="K99" s="225" t="s">
        <v>157</v>
      </c>
      <c r="L99" s="225" t="s">
        <v>62</v>
      </c>
      <c r="M99" s="616"/>
      <c r="N99" s="491"/>
    </row>
    <row r="100" spans="1:14" s="2" customFormat="1" ht="15" customHeight="1" x14ac:dyDescent="0.25">
      <c r="A100" s="196">
        <v>44413</v>
      </c>
      <c r="B100" s="197" t="s">
        <v>92</v>
      </c>
      <c r="C100" s="197" t="s">
        <v>92</v>
      </c>
      <c r="D100" s="197" t="s">
        <v>90</v>
      </c>
      <c r="E100" s="206">
        <v>6000</v>
      </c>
      <c r="F100" s="490">
        <v>3518</v>
      </c>
      <c r="G100" s="445">
        <f t="shared" si="0"/>
        <v>1.7055144968732234</v>
      </c>
      <c r="H100" s="211" t="s">
        <v>70</v>
      </c>
      <c r="I100" s="226" t="s">
        <v>18</v>
      </c>
      <c r="J100" s="637" t="s">
        <v>239</v>
      </c>
      <c r="K100" s="225" t="s">
        <v>157</v>
      </c>
      <c r="L100" s="225" t="s">
        <v>62</v>
      </c>
      <c r="M100" s="616"/>
      <c r="N100" s="491"/>
    </row>
    <row r="101" spans="1:14" s="2" customFormat="1" ht="15" customHeight="1" x14ac:dyDescent="0.25">
      <c r="A101" s="196">
        <v>44413</v>
      </c>
      <c r="B101" s="197" t="s">
        <v>92</v>
      </c>
      <c r="C101" s="197" t="s">
        <v>92</v>
      </c>
      <c r="D101" s="197" t="s">
        <v>90</v>
      </c>
      <c r="E101" s="190">
        <v>2000</v>
      </c>
      <c r="F101" s="490">
        <v>3518</v>
      </c>
      <c r="G101" s="445">
        <f t="shared" si="0"/>
        <v>0.56850483229107451</v>
      </c>
      <c r="H101" s="211" t="s">
        <v>70</v>
      </c>
      <c r="I101" s="226" t="s">
        <v>18</v>
      </c>
      <c r="J101" s="637" t="s">
        <v>239</v>
      </c>
      <c r="K101" s="225" t="s">
        <v>157</v>
      </c>
      <c r="L101" s="225" t="s">
        <v>62</v>
      </c>
      <c r="M101" s="616"/>
      <c r="N101" s="491"/>
    </row>
    <row r="102" spans="1:14" s="2" customFormat="1" ht="15" customHeight="1" x14ac:dyDescent="0.25">
      <c r="A102" s="196">
        <v>44413</v>
      </c>
      <c r="B102" s="197" t="s">
        <v>92</v>
      </c>
      <c r="C102" s="197" t="s">
        <v>92</v>
      </c>
      <c r="D102" s="197" t="s">
        <v>90</v>
      </c>
      <c r="E102" s="210">
        <v>2000</v>
      </c>
      <c r="F102" s="490">
        <v>3518</v>
      </c>
      <c r="G102" s="445">
        <f t="shared" si="0"/>
        <v>0.56850483229107451</v>
      </c>
      <c r="H102" s="211" t="s">
        <v>70</v>
      </c>
      <c r="I102" s="226" t="s">
        <v>18</v>
      </c>
      <c r="J102" s="637" t="s">
        <v>239</v>
      </c>
      <c r="K102" s="225" t="s">
        <v>157</v>
      </c>
      <c r="L102" s="225" t="s">
        <v>62</v>
      </c>
      <c r="M102" s="256"/>
      <c r="N102" s="491"/>
    </row>
    <row r="103" spans="1:14" s="2" customFormat="1" ht="15" customHeight="1" x14ac:dyDescent="0.25">
      <c r="A103" s="200">
        <v>44413</v>
      </c>
      <c r="B103" s="195" t="s">
        <v>68</v>
      </c>
      <c r="C103" s="195" t="s">
        <v>67</v>
      </c>
      <c r="D103" s="195" t="s">
        <v>90</v>
      </c>
      <c r="E103" s="190">
        <v>6000</v>
      </c>
      <c r="F103" s="490">
        <v>3518</v>
      </c>
      <c r="G103" s="445">
        <f t="shared" si="0"/>
        <v>1.7055144968732234</v>
      </c>
      <c r="H103" s="272" t="s">
        <v>121</v>
      </c>
      <c r="I103" s="226" t="s">
        <v>18</v>
      </c>
      <c r="J103" s="225" t="s">
        <v>240</v>
      </c>
      <c r="K103" s="225" t="s">
        <v>157</v>
      </c>
      <c r="L103" s="225" t="s">
        <v>62</v>
      </c>
      <c r="M103" s="256"/>
      <c r="N103" s="491"/>
    </row>
    <row r="104" spans="1:14" s="2" customFormat="1" ht="15" customHeight="1" x14ac:dyDescent="0.25">
      <c r="A104" s="200">
        <v>44413</v>
      </c>
      <c r="B104" s="195" t="s">
        <v>68</v>
      </c>
      <c r="C104" s="195" t="s">
        <v>67</v>
      </c>
      <c r="D104" s="195" t="s">
        <v>90</v>
      </c>
      <c r="E104" s="190">
        <v>20000</v>
      </c>
      <c r="F104" s="490">
        <v>3518</v>
      </c>
      <c r="G104" s="445">
        <f t="shared" si="0"/>
        <v>5.6850483229107445</v>
      </c>
      <c r="H104" s="272" t="s">
        <v>121</v>
      </c>
      <c r="I104" s="226" t="s">
        <v>18</v>
      </c>
      <c r="J104" s="225" t="s">
        <v>240</v>
      </c>
      <c r="K104" s="225" t="s">
        <v>157</v>
      </c>
      <c r="L104" s="225" t="s">
        <v>62</v>
      </c>
      <c r="M104" s="256"/>
      <c r="N104" s="491"/>
    </row>
    <row r="105" spans="1:14" s="2" customFormat="1" ht="15" customHeight="1" x14ac:dyDescent="0.25">
      <c r="A105" s="200">
        <v>44413</v>
      </c>
      <c r="B105" s="195" t="s">
        <v>68</v>
      </c>
      <c r="C105" s="195" t="s">
        <v>67</v>
      </c>
      <c r="D105" s="195" t="s">
        <v>90</v>
      </c>
      <c r="E105" s="190">
        <v>15000</v>
      </c>
      <c r="F105" s="490">
        <v>3518</v>
      </c>
      <c r="G105" s="445">
        <f t="shared" si="0"/>
        <v>4.2637862421830581</v>
      </c>
      <c r="H105" s="272" t="s">
        <v>121</v>
      </c>
      <c r="I105" s="226" t="s">
        <v>18</v>
      </c>
      <c r="J105" s="225" t="s">
        <v>240</v>
      </c>
      <c r="K105" s="225" t="s">
        <v>157</v>
      </c>
      <c r="L105" s="225" t="s">
        <v>62</v>
      </c>
      <c r="M105" s="256"/>
      <c r="N105" s="491"/>
    </row>
    <row r="106" spans="1:14" s="2" customFormat="1" ht="15" customHeight="1" x14ac:dyDescent="0.25">
      <c r="A106" s="200">
        <v>44413</v>
      </c>
      <c r="B106" s="195" t="s">
        <v>68</v>
      </c>
      <c r="C106" s="195" t="s">
        <v>67</v>
      </c>
      <c r="D106" s="195" t="s">
        <v>90</v>
      </c>
      <c r="E106" s="190">
        <v>9000</v>
      </c>
      <c r="F106" s="490">
        <v>3518</v>
      </c>
      <c r="G106" s="445">
        <f t="shared" si="0"/>
        <v>2.5582717453098351</v>
      </c>
      <c r="H106" s="272" t="s">
        <v>121</v>
      </c>
      <c r="I106" s="226" t="s">
        <v>18</v>
      </c>
      <c r="J106" s="225" t="s">
        <v>240</v>
      </c>
      <c r="K106" s="225" t="s">
        <v>157</v>
      </c>
      <c r="L106" s="225" t="s">
        <v>62</v>
      </c>
      <c r="M106" s="256"/>
      <c r="N106" s="491"/>
    </row>
    <row r="107" spans="1:14" s="2" customFormat="1" ht="15" customHeight="1" x14ac:dyDescent="0.25">
      <c r="A107" s="200">
        <v>44413</v>
      </c>
      <c r="B107" s="195" t="s">
        <v>68</v>
      </c>
      <c r="C107" s="195" t="s">
        <v>67</v>
      </c>
      <c r="D107" s="195" t="s">
        <v>90</v>
      </c>
      <c r="E107" s="198">
        <v>8000</v>
      </c>
      <c r="F107" s="490">
        <v>3518</v>
      </c>
      <c r="G107" s="445">
        <f t="shared" si="0"/>
        <v>2.2740193291642981</v>
      </c>
      <c r="H107" s="272" t="s">
        <v>121</v>
      </c>
      <c r="I107" s="226" t="s">
        <v>18</v>
      </c>
      <c r="J107" s="225" t="s">
        <v>240</v>
      </c>
      <c r="K107" s="225" t="s">
        <v>157</v>
      </c>
      <c r="L107" s="225" t="s">
        <v>62</v>
      </c>
      <c r="M107" s="256"/>
      <c r="N107" s="491"/>
    </row>
    <row r="108" spans="1:14" s="2" customFormat="1" ht="15" customHeight="1" x14ac:dyDescent="0.25">
      <c r="A108" s="200">
        <v>44413</v>
      </c>
      <c r="B108" s="195" t="s">
        <v>92</v>
      </c>
      <c r="C108" s="195" t="s">
        <v>92</v>
      </c>
      <c r="D108" s="195" t="s">
        <v>90</v>
      </c>
      <c r="E108" s="198">
        <v>7000</v>
      </c>
      <c r="F108" s="490">
        <v>3518</v>
      </c>
      <c r="G108" s="445">
        <f t="shared" si="0"/>
        <v>1.9897669130187607</v>
      </c>
      <c r="H108" s="272" t="s">
        <v>121</v>
      </c>
      <c r="I108" s="226" t="s">
        <v>18</v>
      </c>
      <c r="J108" s="225" t="s">
        <v>240</v>
      </c>
      <c r="K108" s="225" t="s">
        <v>157</v>
      </c>
      <c r="L108" s="225" t="s">
        <v>62</v>
      </c>
      <c r="M108" s="256"/>
      <c r="N108" s="491"/>
    </row>
    <row r="109" spans="1:14" s="2" customFormat="1" ht="15" customHeight="1" x14ac:dyDescent="0.25">
      <c r="A109" s="200">
        <v>44413</v>
      </c>
      <c r="B109" s="195" t="s">
        <v>92</v>
      </c>
      <c r="C109" s="195" t="s">
        <v>92</v>
      </c>
      <c r="D109" s="195" t="s">
        <v>90</v>
      </c>
      <c r="E109" s="198">
        <v>3000</v>
      </c>
      <c r="F109" s="490">
        <v>3518</v>
      </c>
      <c r="G109" s="445">
        <f t="shared" si="0"/>
        <v>0.85275724843661171</v>
      </c>
      <c r="H109" s="272" t="s">
        <v>121</v>
      </c>
      <c r="I109" s="226" t="s">
        <v>18</v>
      </c>
      <c r="J109" s="225" t="s">
        <v>240</v>
      </c>
      <c r="K109" s="225" t="s">
        <v>157</v>
      </c>
      <c r="L109" s="225" t="s">
        <v>62</v>
      </c>
      <c r="M109" s="256"/>
      <c r="N109" s="491"/>
    </row>
    <row r="110" spans="1:14" s="2" customFormat="1" ht="15" customHeight="1" x14ac:dyDescent="0.25">
      <c r="A110" s="196">
        <v>44413</v>
      </c>
      <c r="B110" s="228" t="s">
        <v>68</v>
      </c>
      <c r="C110" s="228" t="s">
        <v>67</v>
      </c>
      <c r="D110" s="284" t="s">
        <v>90</v>
      </c>
      <c r="E110" s="190">
        <v>12000</v>
      </c>
      <c r="F110" s="490">
        <v>3518</v>
      </c>
      <c r="G110" s="445">
        <f t="shared" si="0"/>
        <v>3.4110289937464469</v>
      </c>
      <c r="H110" s="272" t="s">
        <v>71</v>
      </c>
      <c r="I110" s="226" t="s">
        <v>18</v>
      </c>
      <c r="J110" s="701" t="s">
        <v>245</v>
      </c>
      <c r="K110" s="225" t="s">
        <v>157</v>
      </c>
      <c r="L110" s="225" t="s">
        <v>62</v>
      </c>
      <c r="M110" s="256"/>
      <c r="N110" s="491"/>
    </row>
    <row r="111" spans="1:14" s="2" customFormat="1" ht="15" customHeight="1" x14ac:dyDescent="0.25">
      <c r="A111" s="196">
        <v>44413</v>
      </c>
      <c r="B111" s="228" t="s">
        <v>68</v>
      </c>
      <c r="C111" s="228" t="s">
        <v>67</v>
      </c>
      <c r="D111" s="284" t="s">
        <v>90</v>
      </c>
      <c r="E111" s="204">
        <v>35000</v>
      </c>
      <c r="F111" s="490">
        <v>3518</v>
      </c>
      <c r="G111" s="445">
        <f t="shared" si="0"/>
        <v>9.9488345650938026</v>
      </c>
      <c r="H111" s="272" t="s">
        <v>71</v>
      </c>
      <c r="I111" s="226" t="s">
        <v>18</v>
      </c>
      <c r="J111" s="701" t="s">
        <v>245</v>
      </c>
      <c r="K111" s="225" t="s">
        <v>157</v>
      </c>
      <c r="L111" s="225" t="s">
        <v>62</v>
      </c>
      <c r="M111" s="256"/>
      <c r="N111" s="491"/>
    </row>
    <row r="112" spans="1:14" s="2" customFormat="1" ht="15" customHeight="1" x14ac:dyDescent="0.25">
      <c r="A112" s="196">
        <v>44413</v>
      </c>
      <c r="B112" s="228" t="s">
        <v>68</v>
      </c>
      <c r="C112" s="228" t="s">
        <v>67</v>
      </c>
      <c r="D112" s="284" t="s">
        <v>90</v>
      </c>
      <c r="E112" s="204">
        <v>25000</v>
      </c>
      <c r="F112" s="490">
        <v>3518</v>
      </c>
      <c r="G112" s="445">
        <f t="shared" si="0"/>
        <v>7.1063104036384308</v>
      </c>
      <c r="H112" s="272" t="s">
        <v>71</v>
      </c>
      <c r="I112" s="226" t="s">
        <v>18</v>
      </c>
      <c r="J112" s="256" t="s">
        <v>246</v>
      </c>
      <c r="K112" s="225" t="s">
        <v>157</v>
      </c>
      <c r="L112" s="225" t="s">
        <v>62</v>
      </c>
      <c r="M112" s="256"/>
      <c r="N112" s="491"/>
    </row>
    <row r="113" spans="1:14" s="2" customFormat="1" ht="15" customHeight="1" x14ac:dyDescent="0.25">
      <c r="A113" s="196">
        <v>44413</v>
      </c>
      <c r="B113" s="228" t="s">
        <v>92</v>
      </c>
      <c r="C113" s="228" t="s">
        <v>92</v>
      </c>
      <c r="D113" s="284" t="s">
        <v>90</v>
      </c>
      <c r="E113" s="204">
        <v>120000</v>
      </c>
      <c r="F113" s="490">
        <v>3518</v>
      </c>
      <c r="G113" s="445">
        <f t="shared" si="0"/>
        <v>34.110289937464465</v>
      </c>
      <c r="H113" s="272" t="s">
        <v>71</v>
      </c>
      <c r="I113" s="226" t="s">
        <v>18</v>
      </c>
      <c r="J113" s="256" t="s">
        <v>246</v>
      </c>
      <c r="K113" s="225" t="s">
        <v>157</v>
      </c>
      <c r="L113" s="225" t="s">
        <v>62</v>
      </c>
      <c r="M113" s="257"/>
      <c r="N113" s="491"/>
    </row>
    <row r="114" spans="1:14" s="2" customFormat="1" ht="15" customHeight="1" x14ac:dyDescent="0.25">
      <c r="A114" s="196">
        <v>44413</v>
      </c>
      <c r="B114" s="228" t="s">
        <v>92</v>
      </c>
      <c r="C114" s="228" t="s">
        <v>92</v>
      </c>
      <c r="D114" s="284" t="s">
        <v>90</v>
      </c>
      <c r="E114" s="204">
        <v>60000</v>
      </c>
      <c r="F114" s="490">
        <v>3518</v>
      </c>
      <c r="G114" s="445">
        <f t="shared" si="0"/>
        <v>17.055144968732233</v>
      </c>
      <c r="H114" s="272" t="s">
        <v>71</v>
      </c>
      <c r="I114" s="226" t="s">
        <v>18</v>
      </c>
      <c r="J114" s="256" t="s">
        <v>246</v>
      </c>
      <c r="K114" s="225" t="s">
        <v>157</v>
      </c>
      <c r="L114" s="225" t="s">
        <v>62</v>
      </c>
      <c r="M114" s="257"/>
      <c r="N114" s="491"/>
    </row>
    <row r="115" spans="1:14" s="2" customFormat="1" ht="15" customHeight="1" x14ac:dyDescent="0.25">
      <c r="A115" s="196">
        <v>44413</v>
      </c>
      <c r="B115" s="228" t="s">
        <v>92</v>
      </c>
      <c r="C115" s="228" t="s">
        <v>92</v>
      </c>
      <c r="D115" s="284" t="s">
        <v>90</v>
      </c>
      <c r="E115" s="203">
        <v>4000</v>
      </c>
      <c r="F115" s="490">
        <v>3518</v>
      </c>
      <c r="G115" s="445">
        <f t="shared" si="0"/>
        <v>1.137009664582149</v>
      </c>
      <c r="H115" s="272" t="s">
        <v>71</v>
      </c>
      <c r="I115" s="226" t="s">
        <v>18</v>
      </c>
      <c r="J115" s="256" t="s">
        <v>246</v>
      </c>
      <c r="K115" s="225" t="s">
        <v>157</v>
      </c>
      <c r="L115" s="225" t="s">
        <v>62</v>
      </c>
      <c r="M115" s="616"/>
      <c r="N115" s="491"/>
    </row>
    <row r="116" spans="1:14" s="2" customFormat="1" ht="15" customHeight="1" x14ac:dyDescent="0.25">
      <c r="A116" s="196">
        <v>44413</v>
      </c>
      <c r="B116" s="228" t="s">
        <v>92</v>
      </c>
      <c r="C116" s="228" t="s">
        <v>92</v>
      </c>
      <c r="D116" s="284" t="s">
        <v>90</v>
      </c>
      <c r="E116" s="203">
        <v>4000</v>
      </c>
      <c r="F116" s="490">
        <v>3518</v>
      </c>
      <c r="G116" s="445">
        <f t="shared" si="0"/>
        <v>1.137009664582149</v>
      </c>
      <c r="H116" s="272" t="s">
        <v>71</v>
      </c>
      <c r="I116" s="226" t="s">
        <v>18</v>
      </c>
      <c r="J116" s="256" t="s">
        <v>245</v>
      </c>
      <c r="K116" s="225" t="s">
        <v>157</v>
      </c>
      <c r="L116" s="225" t="s">
        <v>62</v>
      </c>
      <c r="M116" s="616"/>
      <c r="N116" s="491"/>
    </row>
    <row r="117" spans="1:14" s="2" customFormat="1" ht="15" customHeight="1" x14ac:dyDescent="0.25">
      <c r="A117" s="196">
        <v>44413</v>
      </c>
      <c r="B117" s="228" t="s">
        <v>92</v>
      </c>
      <c r="C117" s="228" t="s">
        <v>92</v>
      </c>
      <c r="D117" s="284" t="s">
        <v>90</v>
      </c>
      <c r="E117" s="249">
        <v>2000</v>
      </c>
      <c r="F117" s="490">
        <v>3518</v>
      </c>
      <c r="G117" s="445">
        <f t="shared" si="0"/>
        <v>0.56850483229107451</v>
      </c>
      <c r="H117" s="272" t="s">
        <v>71</v>
      </c>
      <c r="I117" s="226" t="s">
        <v>18</v>
      </c>
      <c r="J117" s="256" t="s">
        <v>245</v>
      </c>
      <c r="K117" s="225" t="s">
        <v>157</v>
      </c>
      <c r="L117" s="225" t="s">
        <v>62</v>
      </c>
      <c r="M117" s="616"/>
      <c r="N117" s="491"/>
    </row>
    <row r="118" spans="1:14" s="2" customFormat="1" ht="15" customHeight="1" x14ac:dyDescent="0.25">
      <c r="A118" s="196">
        <v>44413</v>
      </c>
      <c r="B118" s="493" t="s">
        <v>234</v>
      </c>
      <c r="C118" s="493" t="s">
        <v>152</v>
      </c>
      <c r="D118" s="494" t="s">
        <v>91</v>
      </c>
      <c r="E118" s="249">
        <v>50000</v>
      </c>
      <c r="F118" s="490">
        <v>3518</v>
      </c>
      <c r="G118" s="445">
        <f t="shared" si="0"/>
        <v>14.212620807276862</v>
      </c>
      <c r="H118" s="272" t="s">
        <v>42</v>
      </c>
      <c r="I118" s="226" t="s">
        <v>18</v>
      </c>
      <c r="J118" s="656" t="s">
        <v>251</v>
      </c>
      <c r="K118" s="225" t="s">
        <v>157</v>
      </c>
      <c r="L118" s="225" t="s">
        <v>62</v>
      </c>
      <c r="M118" s="616"/>
      <c r="N118" s="491"/>
    </row>
    <row r="119" spans="1:14" s="2" customFormat="1" ht="15" customHeight="1" x14ac:dyDescent="0.25">
      <c r="A119" s="200">
        <v>44414</v>
      </c>
      <c r="B119" s="195" t="s">
        <v>68</v>
      </c>
      <c r="C119" s="195" t="s">
        <v>67</v>
      </c>
      <c r="D119" s="195" t="s">
        <v>90</v>
      </c>
      <c r="E119" s="204">
        <v>13000</v>
      </c>
      <c r="F119" s="490">
        <v>3518</v>
      </c>
      <c r="G119" s="445">
        <f t="shared" si="0"/>
        <v>3.6952814098919839</v>
      </c>
      <c r="H119" s="272" t="s">
        <v>70</v>
      </c>
      <c r="I119" s="226" t="s">
        <v>18</v>
      </c>
      <c r="J119" s="637" t="s">
        <v>252</v>
      </c>
      <c r="K119" s="225" t="s">
        <v>157</v>
      </c>
      <c r="L119" s="225" t="s">
        <v>62</v>
      </c>
      <c r="M119" s="616"/>
      <c r="N119" s="491"/>
    </row>
    <row r="120" spans="1:14" s="2" customFormat="1" ht="15" customHeight="1" x14ac:dyDescent="0.25">
      <c r="A120" s="200">
        <v>44414</v>
      </c>
      <c r="B120" s="195" t="s">
        <v>68</v>
      </c>
      <c r="C120" s="195" t="s">
        <v>67</v>
      </c>
      <c r="D120" s="195" t="s">
        <v>90</v>
      </c>
      <c r="E120" s="190">
        <v>17000</v>
      </c>
      <c r="F120" s="490">
        <v>3518</v>
      </c>
      <c r="G120" s="445">
        <f t="shared" si="0"/>
        <v>4.8322910744741332</v>
      </c>
      <c r="H120" s="272" t="s">
        <v>70</v>
      </c>
      <c r="I120" s="226" t="s">
        <v>18</v>
      </c>
      <c r="J120" s="637" t="s">
        <v>252</v>
      </c>
      <c r="K120" s="225" t="s">
        <v>157</v>
      </c>
      <c r="L120" s="225" t="s">
        <v>62</v>
      </c>
      <c r="M120" s="616"/>
      <c r="N120" s="491"/>
    </row>
    <row r="121" spans="1:14" s="2" customFormat="1" ht="15" customHeight="1" x14ac:dyDescent="0.25">
      <c r="A121" s="200">
        <v>44414</v>
      </c>
      <c r="B121" s="195" t="s">
        <v>68</v>
      </c>
      <c r="C121" s="195" t="s">
        <v>67</v>
      </c>
      <c r="D121" s="195" t="s">
        <v>90</v>
      </c>
      <c r="E121" s="190">
        <v>18000</v>
      </c>
      <c r="F121" s="490">
        <v>3518</v>
      </c>
      <c r="G121" s="445">
        <f t="shared" si="0"/>
        <v>5.1165434906196703</v>
      </c>
      <c r="H121" s="272" t="s">
        <v>70</v>
      </c>
      <c r="I121" s="226" t="s">
        <v>18</v>
      </c>
      <c r="J121" s="637" t="s">
        <v>252</v>
      </c>
      <c r="K121" s="225" t="s">
        <v>157</v>
      </c>
      <c r="L121" s="225" t="s">
        <v>62</v>
      </c>
      <c r="M121" s="616"/>
      <c r="N121" s="491"/>
    </row>
    <row r="122" spans="1:14" s="2" customFormat="1" ht="15" customHeight="1" x14ac:dyDescent="0.25">
      <c r="A122" s="200">
        <v>44414</v>
      </c>
      <c r="B122" s="195" t="s">
        <v>68</v>
      </c>
      <c r="C122" s="195" t="s">
        <v>67</v>
      </c>
      <c r="D122" s="195" t="s">
        <v>90</v>
      </c>
      <c r="E122" s="190">
        <v>13000</v>
      </c>
      <c r="F122" s="490">
        <v>3518</v>
      </c>
      <c r="G122" s="445">
        <f t="shared" si="0"/>
        <v>3.6952814098919839</v>
      </c>
      <c r="H122" s="272" t="s">
        <v>70</v>
      </c>
      <c r="I122" s="226" t="s">
        <v>18</v>
      </c>
      <c r="J122" s="637" t="s">
        <v>252</v>
      </c>
      <c r="K122" s="225" t="s">
        <v>157</v>
      </c>
      <c r="L122" s="225" t="s">
        <v>62</v>
      </c>
      <c r="M122" s="616"/>
      <c r="N122" s="491"/>
    </row>
    <row r="123" spans="1:14" s="2" customFormat="1" ht="15" customHeight="1" x14ac:dyDescent="0.25">
      <c r="A123" s="200">
        <v>44414</v>
      </c>
      <c r="B123" s="197" t="s">
        <v>92</v>
      </c>
      <c r="C123" s="197" t="s">
        <v>92</v>
      </c>
      <c r="D123" s="197" t="s">
        <v>90</v>
      </c>
      <c r="E123" s="190">
        <v>4000</v>
      </c>
      <c r="F123" s="490">
        <v>3518</v>
      </c>
      <c r="G123" s="445">
        <f t="shared" si="0"/>
        <v>1.137009664582149</v>
      </c>
      <c r="H123" s="272" t="s">
        <v>70</v>
      </c>
      <c r="I123" s="226" t="s">
        <v>18</v>
      </c>
      <c r="J123" s="637" t="s">
        <v>252</v>
      </c>
      <c r="K123" s="225" t="s">
        <v>157</v>
      </c>
      <c r="L123" s="225" t="s">
        <v>62</v>
      </c>
      <c r="M123" s="256"/>
      <c r="N123" s="491"/>
    </row>
    <row r="124" spans="1:14" s="2" customFormat="1" ht="15" customHeight="1" x14ac:dyDescent="0.25">
      <c r="A124" s="200">
        <v>44414</v>
      </c>
      <c r="B124" s="197" t="s">
        <v>92</v>
      </c>
      <c r="C124" s="197" t="s">
        <v>92</v>
      </c>
      <c r="D124" s="197" t="s">
        <v>90</v>
      </c>
      <c r="E124" s="190">
        <v>5000</v>
      </c>
      <c r="F124" s="490">
        <v>3518</v>
      </c>
      <c r="G124" s="445">
        <f>E124/F124</f>
        <v>1.4212620807276861</v>
      </c>
      <c r="H124" s="272" t="s">
        <v>70</v>
      </c>
      <c r="I124" s="226" t="s">
        <v>18</v>
      </c>
      <c r="J124" s="637" t="s">
        <v>252</v>
      </c>
      <c r="K124" s="225" t="s">
        <v>157</v>
      </c>
      <c r="L124" s="225" t="s">
        <v>62</v>
      </c>
      <c r="M124" s="256"/>
      <c r="N124" s="491"/>
    </row>
    <row r="125" spans="1:14" s="2" customFormat="1" ht="15" customHeight="1" x14ac:dyDescent="0.25">
      <c r="A125" s="200">
        <v>44414</v>
      </c>
      <c r="B125" s="197" t="s">
        <v>92</v>
      </c>
      <c r="C125" s="197" t="s">
        <v>92</v>
      </c>
      <c r="D125" s="197" t="s">
        <v>90</v>
      </c>
      <c r="E125" s="190">
        <v>1000</v>
      </c>
      <c r="F125" s="490">
        <v>3518</v>
      </c>
      <c r="G125" s="445">
        <f t="shared" si="0"/>
        <v>0.28425241614553726</v>
      </c>
      <c r="H125" s="272" t="s">
        <v>70</v>
      </c>
      <c r="I125" s="226" t="s">
        <v>18</v>
      </c>
      <c r="J125" s="637" t="s">
        <v>252</v>
      </c>
      <c r="K125" s="225" t="s">
        <v>157</v>
      </c>
      <c r="L125" s="225" t="s">
        <v>62</v>
      </c>
      <c r="M125" s="256"/>
      <c r="N125" s="491"/>
    </row>
    <row r="126" spans="1:14" s="2" customFormat="1" ht="15" customHeight="1" x14ac:dyDescent="0.25">
      <c r="A126" s="200">
        <v>44414</v>
      </c>
      <c r="B126" s="195" t="s">
        <v>68</v>
      </c>
      <c r="C126" s="195" t="s">
        <v>67</v>
      </c>
      <c r="D126" s="195" t="s">
        <v>90</v>
      </c>
      <c r="E126" s="198">
        <v>12000</v>
      </c>
      <c r="F126" s="490">
        <v>3518</v>
      </c>
      <c r="G126" s="445">
        <f t="shared" si="0"/>
        <v>3.4110289937464469</v>
      </c>
      <c r="H126" s="272" t="s">
        <v>121</v>
      </c>
      <c r="I126" s="226" t="s">
        <v>18</v>
      </c>
      <c r="J126" s="225" t="s">
        <v>257</v>
      </c>
      <c r="K126" s="225" t="s">
        <v>157</v>
      </c>
      <c r="L126" s="225" t="s">
        <v>62</v>
      </c>
      <c r="M126" s="256"/>
      <c r="N126" s="491"/>
    </row>
    <row r="127" spans="1:14" s="2" customFormat="1" ht="15" customHeight="1" x14ac:dyDescent="0.25">
      <c r="A127" s="200">
        <v>44414</v>
      </c>
      <c r="B127" s="195" t="s">
        <v>68</v>
      </c>
      <c r="C127" s="195" t="s">
        <v>67</v>
      </c>
      <c r="D127" s="195" t="s">
        <v>90</v>
      </c>
      <c r="E127" s="198">
        <v>10000</v>
      </c>
      <c r="F127" s="490">
        <v>3518</v>
      </c>
      <c r="G127" s="445">
        <f>E127/F127</f>
        <v>2.8425241614553722</v>
      </c>
      <c r="H127" s="272" t="s">
        <v>121</v>
      </c>
      <c r="I127" s="226" t="s">
        <v>18</v>
      </c>
      <c r="J127" s="225" t="s">
        <v>257</v>
      </c>
      <c r="K127" s="225" t="s">
        <v>157</v>
      </c>
      <c r="L127" s="225" t="s">
        <v>62</v>
      </c>
      <c r="M127" s="256"/>
      <c r="N127" s="491"/>
    </row>
    <row r="128" spans="1:14" s="2" customFormat="1" ht="15" customHeight="1" x14ac:dyDescent="0.25">
      <c r="A128" s="200">
        <v>44414</v>
      </c>
      <c r="B128" s="195" t="s">
        <v>68</v>
      </c>
      <c r="C128" s="195" t="s">
        <v>67</v>
      </c>
      <c r="D128" s="195" t="s">
        <v>90</v>
      </c>
      <c r="E128" s="198">
        <v>13000</v>
      </c>
      <c r="F128" s="490">
        <v>3518</v>
      </c>
      <c r="G128" s="445">
        <f t="shared" si="0"/>
        <v>3.6952814098919839</v>
      </c>
      <c r="H128" s="272" t="s">
        <v>121</v>
      </c>
      <c r="I128" s="226" t="s">
        <v>18</v>
      </c>
      <c r="J128" s="225" t="s">
        <v>257</v>
      </c>
      <c r="K128" s="225" t="s">
        <v>157</v>
      </c>
      <c r="L128" s="225" t="s">
        <v>62</v>
      </c>
      <c r="M128" s="256"/>
      <c r="N128" s="491"/>
    </row>
    <row r="129" spans="1:14" s="2" customFormat="1" ht="15" customHeight="1" x14ac:dyDescent="0.25">
      <c r="A129" s="200">
        <v>44414</v>
      </c>
      <c r="B129" s="195" t="s">
        <v>68</v>
      </c>
      <c r="C129" s="195" t="s">
        <v>67</v>
      </c>
      <c r="D129" s="195" t="s">
        <v>90</v>
      </c>
      <c r="E129" s="198">
        <v>8000</v>
      </c>
      <c r="F129" s="490">
        <v>3518</v>
      </c>
      <c r="G129" s="445">
        <f t="shared" si="0"/>
        <v>2.2740193291642981</v>
      </c>
      <c r="H129" s="272" t="s">
        <v>121</v>
      </c>
      <c r="I129" s="226" t="s">
        <v>18</v>
      </c>
      <c r="J129" s="225" t="s">
        <v>257</v>
      </c>
      <c r="K129" s="225" t="s">
        <v>157</v>
      </c>
      <c r="L129" s="225" t="s">
        <v>62</v>
      </c>
      <c r="M129" s="256"/>
      <c r="N129" s="491"/>
    </row>
    <row r="130" spans="1:14" s="2" customFormat="1" ht="15" customHeight="1" x14ac:dyDescent="0.25">
      <c r="A130" s="200">
        <v>44414</v>
      </c>
      <c r="B130" s="195" t="s">
        <v>68</v>
      </c>
      <c r="C130" s="195" t="s">
        <v>67</v>
      </c>
      <c r="D130" s="195" t="s">
        <v>90</v>
      </c>
      <c r="E130" s="198">
        <v>8000</v>
      </c>
      <c r="F130" s="490">
        <v>3518</v>
      </c>
      <c r="G130" s="445">
        <f t="shared" si="0"/>
        <v>2.2740193291642981</v>
      </c>
      <c r="H130" s="272" t="s">
        <v>121</v>
      </c>
      <c r="I130" s="226" t="s">
        <v>18</v>
      </c>
      <c r="J130" s="225" t="s">
        <v>257</v>
      </c>
      <c r="K130" s="225" t="s">
        <v>157</v>
      </c>
      <c r="L130" s="225" t="s">
        <v>62</v>
      </c>
      <c r="M130" s="285"/>
      <c r="N130" s="491"/>
    </row>
    <row r="131" spans="1:14" s="2" customFormat="1" ht="15" customHeight="1" x14ac:dyDescent="0.25">
      <c r="A131" s="200">
        <v>44414</v>
      </c>
      <c r="B131" s="195" t="s">
        <v>92</v>
      </c>
      <c r="C131" s="195" t="s">
        <v>92</v>
      </c>
      <c r="D131" s="195" t="s">
        <v>90</v>
      </c>
      <c r="E131" s="198">
        <v>7000</v>
      </c>
      <c r="F131" s="490">
        <v>3518</v>
      </c>
      <c r="G131" s="445">
        <f t="shared" si="0"/>
        <v>1.9897669130187607</v>
      </c>
      <c r="H131" s="272" t="s">
        <v>121</v>
      </c>
      <c r="I131" s="226" t="s">
        <v>18</v>
      </c>
      <c r="J131" s="225" t="s">
        <v>257</v>
      </c>
      <c r="K131" s="225" t="s">
        <v>157</v>
      </c>
      <c r="L131" s="225" t="s">
        <v>62</v>
      </c>
      <c r="M131" s="285"/>
      <c r="N131" s="491"/>
    </row>
    <row r="132" spans="1:14" s="2" customFormat="1" ht="15" customHeight="1" x14ac:dyDescent="0.25">
      <c r="A132" s="200">
        <v>44414</v>
      </c>
      <c r="B132" s="195" t="s">
        <v>92</v>
      </c>
      <c r="C132" s="195" t="s">
        <v>92</v>
      </c>
      <c r="D132" s="195" t="s">
        <v>90</v>
      </c>
      <c r="E132" s="198">
        <v>3000</v>
      </c>
      <c r="F132" s="490">
        <v>3518</v>
      </c>
      <c r="G132" s="445">
        <f t="shared" si="0"/>
        <v>0.85275724843661171</v>
      </c>
      <c r="H132" s="272" t="s">
        <v>121</v>
      </c>
      <c r="I132" s="226" t="s">
        <v>18</v>
      </c>
      <c r="J132" s="225" t="s">
        <v>257</v>
      </c>
      <c r="K132" s="225" t="s">
        <v>157</v>
      </c>
      <c r="L132" s="225" t="s">
        <v>62</v>
      </c>
      <c r="M132" s="671"/>
      <c r="N132" s="491"/>
    </row>
    <row r="133" spans="1:14" s="2" customFormat="1" ht="15" customHeight="1" x14ac:dyDescent="0.25">
      <c r="A133" s="601">
        <v>44414</v>
      </c>
      <c r="B133" s="225" t="s">
        <v>68</v>
      </c>
      <c r="C133" s="225" t="s">
        <v>67</v>
      </c>
      <c r="D133" s="226" t="s">
        <v>90</v>
      </c>
      <c r="E133" s="897">
        <v>25000</v>
      </c>
      <c r="F133" s="490">
        <v>3518</v>
      </c>
      <c r="G133" s="445">
        <f t="shared" si="0"/>
        <v>7.1063104036384308</v>
      </c>
      <c r="H133" s="272" t="s">
        <v>71</v>
      </c>
      <c r="I133" s="226" t="s">
        <v>18</v>
      </c>
      <c r="J133" s="256" t="s">
        <v>247</v>
      </c>
      <c r="K133" s="225" t="s">
        <v>157</v>
      </c>
      <c r="L133" s="225" t="s">
        <v>62</v>
      </c>
      <c r="M133" s="671"/>
      <c r="N133" s="491"/>
    </row>
    <row r="134" spans="1:14" s="2" customFormat="1" ht="15" customHeight="1" x14ac:dyDescent="0.25">
      <c r="A134" s="601">
        <v>44414</v>
      </c>
      <c r="B134" s="225" t="s">
        <v>68</v>
      </c>
      <c r="C134" s="225" t="s">
        <v>67</v>
      </c>
      <c r="D134" s="226" t="s">
        <v>90</v>
      </c>
      <c r="E134" s="897">
        <v>30000</v>
      </c>
      <c r="F134" s="490">
        <v>3518</v>
      </c>
      <c r="G134" s="445">
        <f t="shared" si="0"/>
        <v>8.5275724843661163</v>
      </c>
      <c r="H134" s="272" t="s">
        <v>71</v>
      </c>
      <c r="I134" s="226" t="s">
        <v>18</v>
      </c>
      <c r="J134" s="256" t="s">
        <v>247</v>
      </c>
      <c r="K134" s="225" t="s">
        <v>157</v>
      </c>
      <c r="L134" s="225" t="s">
        <v>62</v>
      </c>
      <c r="M134" s="671"/>
      <c r="N134" s="491"/>
    </row>
    <row r="135" spans="1:14" s="2" customFormat="1" ht="15" customHeight="1" x14ac:dyDescent="0.25">
      <c r="A135" s="601">
        <v>44414</v>
      </c>
      <c r="B135" s="225" t="s">
        <v>68</v>
      </c>
      <c r="C135" s="225" t="s">
        <v>67</v>
      </c>
      <c r="D135" s="226" t="s">
        <v>90</v>
      </c>
      <c r="E135" s="238">
        <v>15000</v>
      </c>
      <c r="F135" s="490">
        <v>3518</v>
      </c>
      <c r="G135" s="445">
        <f t="shared" si="0"/>
        <v>4.2637862421830581</v>
      </c>
      <c r="H135" s="272" t="s">
        <v>71</v>
      </c>
      <c r="I135" s="226" t="s">
        <v>18</v>
      </c>
      <c r="J135" s="256" t="s">
        <v>247</v>
      </c>
      <c r="K135" s="225" t="s">
        <v>157</v>
      </c>
      <c r="L135" s="225" t="s">
        <v>62</v>
      </c>
      <c r="M135" s="671"/>
      <c r="N135" s="491"/>
    </row>
    <row r="136" spans="1:14" s="2" customFormat="1" ht="15" customHeight="1" x14ac:dyDescent="0.25">
      <c r="A136" s="601">
        <v>44414</v>
      </c>
      <c r="B136" s="197" t="s">
        <v>92</v>
      </c>
      <c r="C136" s="197" t="s">
        <v>92</v>
      </c>
      <c r="D136" s="254" t="s">
        <v>90</v>
      </c>
      <c r="E136" s="586">
        <v>4000</v>
      </c>
      <c r="F136" s="490">
        <v>3518</v>
      </c>
      <c r="G136" s="445">
        <f t="shared" si="0"/>
        <v>1.137009664582149</v>
      </c>
      <c r="H136" s="272" t="s">
        <v>71</v>
      </c>
      <c r="I136" s="226" t="s">
        <v>18</v>
      </c>
      <c r="J136" s="256" t="s">
        <v>247</v>
      </c>
      <c r="K136" s="225" t="s">
        <v>157</v>
      </c>
      <c r="L136" s="225" t="s">
        <v>62</v>
      </c>
      <c r="M136" s="671"/>
      <c r="N136" s="491"/>
    </row>
    <row r="137" spans="1:14" s="2" customFormat="1" ht="15" customHeight="1" x14ac:dyDescent="0.25">
      <c r="A137" s="601">
        <v>44414</v>
      </c>
      <c r="B137" s="197" t="s">
        <v>92</v>
      </c>
      <c r="C137" s="197" t="s">
        <v>92</v>
      </c>
      <c r="D137" s="254" t="s">
        <v>90</v>
      </c>
      <c r="E137" s="204">
        <v>4000</v>
      </c>
      <c r="F137" s="490">
        <v>3518</v>
      </c>
      <c r="G137" s="445">
        <f t="shared" si="0"/>
        <v>1.137009664582149</v>
      </c>
      <c r="H137" s="272" t="s">
        <v>71</v>
      </c>
      <c r="I137" s="226" t="s">
        <v>18</v>
      </c>
      <c r="J137" s="256" t="s">
        <v>247</v>
      </c>
      <c r="K137" s="225" t="s">
        <v>157</v>
      </c>
      <c r="L137" s="225" t="s">
        <v>62</v>
      </c>
      <c r="M137" s="671"/>
      <c r="N137" s="491"/>
    </row>
    <row r="138" spans="1:14" s="2" customFormat="1" ht="15" customHeight="1" x14ac:dyDescent="0.25">
      <c r="A138" s="601">
        <v>44414</v>
      </c>
      <c r="B138" s="197" t="s">
        <v>92</v>
      </c>
      <c r="C138" s="197" t="s">
        <v>92</v>
      </c>
      <c r="D138" s="254" t="s">
        <v>90</v>
      </c>
      <c r="E138" s="220">
        <v>2000</v>
      </c>
      <c r="F138" s="490">
        <v>3518</v>
      </c>
      <c r="G138" s="445">
        <f t="shared" si="0"/>
        <v>0.56850483229107451</v>
      </c>
      <c r="H138" s="272" t="s">
        <v>71</v>
      </c>
      <c r="I138" s="226" t="s">
        <v>18</v>
      </c>
      <c r="J138" s="256" t="s">
        <v>247</v>
      </c>
      <c r="K138" s="225" t="s">
        <v>157</v>
      </c>
      <c r="L138" s="225" t="s">
        <v>62</v>
      </c>
      <c r="M138" s="671"/>
      <c r="N138" s="491"/>
    </row>
    <row r="139" spans="1:14" s="2" customFormat="1" ht="15" customHeight="1" x14ac:dyDescent="0.25">
      <c r="A139" s="227">
        <v>44415</v>
      </c>
      <c r="B139" s="493" t="s">
        <v>261</v>
      </c>
      <c r="C139" s="493" t="s">
        <v>152</v>
      </c>
      <c r="D139" s="494" t="s">
        <v>91</v>
      </c>
      <c r="E139" s="238">
        <v>50000</v>
      </c>
      <c r="F139" s="490">
        <v>3518</v>
      </c>
      <c r="G139" s="445">
        <f t="shared" si="0"/>
        <v>14.212620807276862</v>
      </c>
      <c r="H139" s="272" t="s">
        <v>42</v>
      </c>
      <c r="I139" s="226" t="s">
        <v>18</v>
      </c>
      <c r="J139" s="656" t="s">
        <v>262</v>
      </c>
      <c r="K139" s="225" t="s">
        <v>157</v>
      </c>
      <c r="L139" s="225" t="s">
        <v>62</v>
      </c>
      <c r="M139" s="671"/>
      <c r="N139" s="491"/>
    </row>
    <row r="140" spans="1:14" s="2" customFormat="1" ht="15" customHeight="1" x14ac:dyDescent="0.25">
      <c r="A140" s="196">
        <v>44415</v>
      </c>
      <c r="B140" s="195" t="s">
        <v>68</v>
      </c>
      <c r="C140" s="195" t="s">
        <v>67</v>
      </c>
      <c r="D140" s="195" t="s">
        <v>90</v>
      </c>
      <c r="E140" s="190">
        <v>21000</v>
      </c>
      <c r="F140" s="490">
        <v>3518</v>
      </c>
      <c r="G140" s="445">
        <f t="shared" si="0"/>
        <v>5.9693007390562816</v>
      </c>
      <c r="H140" s="272" t="s">
        <v>70</v>
      </c>
      <c r="I140" s="226" t="s">
        <v>18</v>
      </c>
      <c r="J140" s="637" t="s">
        <v>264</v>
      </c>
      <c r="K140" s="225" t="s">
        <v>157</v>
      </c>
      <c r="L140" s="225" t="s">
        <v>62</v>
      </c>
      <c r="M140" s="671"/>
      <c r="N140" s="491"/>
    </row>
    <row r="141" spans="1:14" s="2" customFormat="1" ht="15" customHeight="1" x14ac:dyDescent="0.25">
      <c r="A141" s="196">
        <v>44415</v>
      </c>
      <c r="B141" s="195" t="s">
        <v>68</v>
      </c>
      <c r="C141" s="195" t="s">
        <v>67</v>
      </c>
      <c r="D141" s="195" t="s">
        <v>90</v>
      </c>
      <c r="E141" s="190">
        <v>19000</v>
      </c>
      <c r="F141" s="490">
        <v>3518</v>
      </c>
      <c r="G141" s="445">
        <f t="shared" si="0"/>
        <v>5.4007959067652074</v>
      </c>
      <c r="H141" s="272" t="s">
        <v>70</v>
      </c>
      <c r="I141" s="226" t="s">
        <v>18</v>
      </c>
      <c r="J141" s="637" t="s">
        <v>264</v>
      </c>
      <c r="K141" s="225" t="s">
        <v>157</v>
      </c>
      <c r="L141" s="225" t="s">
        <v>62</v>
      </c>
      <c r="M141" s="671"/>
      <c r="N141" s="491"/>
    </row>
    <row r="142" spans="1:14" s="2" customFormat="1" ht="15" customHeight="1" x14ac:dyDescent="0.25">
      <c r="A142" s="196">
        <v>44415</v>
      </c>
      <c r="B142" s="195" t="s">
        <v>68</v>
      </c>
      <c r="C142" s="195" t="s">
        <v>67</v>
      </c>
      <c r="D142" s="195" t="s">
        <v>90</v>
      </c>
      <c r="E142" s="190">
        <v>22000</v>
      </c>
      <c r="F142" s="490">
        <v>3518</v>
      </c>
      <c r="G142" s="445">
        <f t="shared" si="0"/>
        <v>6.2535531552018195</v>
      </c>
      <c r="H142" s="272" t="s">
        <v>70</v>
      </c>
      <c r="I142" s="226" t="s">
        <v>18</v>
      </c>
      <c r="J142" s="637" t="s">
        <v>264</v>
      </c>
      <c r="K142" s="225" t="s">
        <v>157</v>
      </c>
      <c r="L142" s="225" t="s">
        <v>62</v>
      </c>
      <c r="M142" s="671"/>
      <c r="N142" s="491"/>
    </row>
    <row r="143" spans="1:14" s="2" customFormat="1" ht="15" customHeight="1" x14ac:dyDescent="0.25">
      <c r="A143" s="196">
        <v>44415</v>
      </c>
      <c r="B143" s="195" t="s">
        <v>68</v>
      </c>
      <c r="C143" s="195" t="s">
        <v>67</v>
      </c>
      <c r="D143" s="195" t="s">
        <v>90</v>
      </c>
      <c r="E143" s="190">
        <v>18000</v>
      </c>
      <c r="F143" s="490">
        <v>3518</v>
      </c>
      <c r="G143" s="445">
        <f t="shared" si="0"/>
        <v>5.1165434906196703</v>
      </c>
      <c r="H143" s="272" t="s">
        <v>70</v>
      </c>
      <c r="I143" s="226" t="s">
        <v>18</v>
      </c>
      <c r="J143" s="637" t="s">
        <v>264</v>
      </c>
      <c r="K143" s="225" t="s">
        <v>157</v>
      </c>
      <c r="L143" s="225" t="s">
        <v>62</v>
      </c>
      <c r="M143" s="671"/>
      <c r="N143" s="491"/>
    </row>
    <row r="144" spans="1:14" s="2" customFormat="1" ht="15" customHeight="1" x14ac:dyDescent="0.25">
      <c r="A144" s="196">
        <v>44415</v>
      </c>
      <c r="B144" s="195" t="s">
        <v>68</v>
      </c>
      <c r="C144" s="195" t="s">
        <v>67</v>
      </c>
      <c r="D144" s="195" t="s">
        <v>90</v>
      </c>
      <c r="E144" s="190">
        <v>16000</v>
      </c>
      <c r="F144" s="490">
        <v>3518</v>
      </c>
      <c r="G144" s="445">
        <f t="shared" si="0"/>
        <v>4.5480386583285961</v>
      </c>
      <c r="H144" s="272" t="s">
        <v>70</v>
      </c>
      <c r="I144" s="226" t="s">
        <v>18</v>
      </c>
      <c r="J144" s="637" t="s">
        <v>264</v>
      </c>
      <c r="K144" s="225" t="s">
        <v>157</v>
      </c>
      <c r="L144" s="225" t="s">
        <v>62</v>
      </c>
      <c r="M144" s="671"/>
      <c r="N144" s="491"/>
    </row>
    <row r="145" spans="1:14" s="2" customFormat="1" ht="15" customHeight="1" x14ac:dyDescent="0.25">
      <c r="A145" s="200">
        <v>44415</v>
      </c>
      <c r="B145" s="195" t="s">
        <v>68</v>
      </c>
      <c r="C145" s="195" t="s">
        <v>67</v>
      </c>
      <c r="D145" s="195" t="s">
        <v>90</v>
      </c>
      <c r="E145" s="198">
        <v>40000</v>
      </c>
      <c r="F145" s="490">
        <v>3518</v>
      </c>
      <c r="G145" s="445">
        <f t="shared" si="0"/>
        <v>11.370096645821489</v>
      </c>
      <c r="H145" s="272" t="s">
        <v>121</v>
      </c>
      <c r="I145" s="226" t="s">
        <v>18</v>
      </c>
      <c r="J145" s="225" t="s">
        <v>300</v>
      </c>
      <c r="K145" s="225" t="s">
        <v>157</v>
      </c>
      <c r="L145" s="225" t="s">
        <v>62</v>
      </c>
      <c r="M145" s="671"/>
      <c r="N145" s="491"/>
    </row>
    <row r="146" spans="1:14" s="2" customFormat="1" ht="15" customHeight="1" x14ac:dyDescent="0.25">
      <c r="A146" s="200">
        <v>44415</v>
      </c>
      <c r="B146" s="195" t="s">
        <v>68</v>
      </c>
      <c r="C146" s="195" t="s">
        <v>67</v>
      </c>
      <c r="D146" s="195" t="s">
        <v>90</v>
      </c>
      <c r="E146" s="198">
        <v>30000</v>
      </c>
      <c r="F146" s="490">
        <v>3518</v>
      </c>
      <c r="G146" s="445">
        <f t="shared" si="0"/>
        <v>8.5275724843661163</v>
      </c>
      <c r="H146" s="272" t="s">
        <v>121</v>
      </c>
      <c r="I146" s="226" t="s">
        <v>18</v>
      </c>
      <c r="J146" s="225" t="s">
        <v>300</v>
      </c>
      <c r="K146" s="225" t="s">
        <v>157</v>
      </c>
      <c r="L146" s="225" t="s">
        <v>62</v>
      </c>
      <c r="M146" s="671"/>
      <c r="N146" s="491"/>
    </row>
    <row r="147" spans="1:14" s="2" customFormat="1" ht="15" customHeight="1" x14ac:dyDescent="0.25">
      <c r="A147" s="200">
        <v>44415</v>
      </c>
      <c r="B147" s="195" t="s">
        <v>68</v>
      </c>
      <c r="C147" s="195" t="s">
        <v>67</v>
      </c>
      <c r="D147" s="195" t="s">
        <v>90</v>
      </c>
      <c r="E147" s="198">
        <v>19000</v>
      </c>
      <c r="F147" s="490">
        <v>3518</v>
      </c>
      <c r="G147" s="445">
        <f t="shared" si="0"/>
        <v>5.4007959067652074</v>
      </c>
      <c r="H147" s="272" t="s">
        <v>121</v>
      </c>
      <c r="I147" s="226" t="s">
        <v>18</v>
      </c>
      <c r="J147" s="225" t="s">
        <v>300</v>
      </c>
      <c r="K147" s="225" t="s">
        <v>157</v>
      </c>
      <c r="L147" s="225" t="s">
        <v>62</v>
      </c>
      <c r="M147" s="671"/>
      <c r="N147" s="491"/>
    </row>
    <row r="148" spans="1:14" s="2" customFormat="1" ht="15" customHeight="1" x14ac:dyDescent="0.25">
      <c r="A148" s="200">
        <v>44415</v>
      </c>
      <c r="B148" s="195" t="s">
        <v>68</v>
      </c>
      <c r="C148" s="195" t="s">
        <v>67</v>
      </c>
      <c r="D148" s="195" t="s">
        <v>90</v>
      </c>
      <c r="E148" s="897">
        <v>20000</v>
      </c>
      <c r="F148" s="490">
        <v>3518</v>
      </c>
      <c r="G148" s="445">
        <f t="shared" si="0"/>
        <v>5.6850483229107445</v>
      </c>
      <c r="H148" s="272" t="s">
        <v>121</v>
      </c>
      <c r="I148" s="226" t="s">
        <v>18</v>
      </c>
      <c r="J148" s="225" t="s">
        <v>300</v>
      </c>
      <c r="K148" s="225" t="s">
        <v>157</v>
      </c>
      <c r="L148" s="225" t="s">
        <v>62</v>
      </c>
      <c r="M148" s="671"/>
      <c r="N148" s="491"/>
    </row>
    <row r="149" spans="1:14" s="2" customFormat="1" ht="15" customHeight="1" x14ac:dyDescent="0.25">
      <c r="A149" s="200">
        <v>44415</v>
      </c>
      <c r="B149" s="195" t="s">
        <v>68</v>
      </c>
      <c r="C149" s="195" t="s">
        <v>67</v>
      </c>
      <c r="D149" s="195" t="s">
        <v>90</v>
      </c>
      <c r="E149" s="897">
        <v>8000</v>
      </c>
      <c r="F149" s="490">
        <v>3518</v>
      </c>
      <c r="G149" s="445">
        <f t="shared" si="0"/>
        <v>2.2740193291642981</v>
      </c>
      <c r="H149" s="272" t="s">
        <v>121</v>
      </c>
      <c r="I149" s="226" t="s">
        <v>18</v>
      </c>
      <c r="J149" s="225" t="s">
        <v>300</v>
      </c>
      <c r="K149" s="225" t="s">
        <v>157</v>
      </c>
      <c r="L149" s="225" t="s">
        <v>62</v>
      </c>
      <c r="M149" s="671"/>
      <c r="N149" s="491"/>
    </row>
    <row r="150" spans="1:14" s="2" customFormat="1" ht="15" customHeight="1" x14ac:dyDescent="0.25">
      <c r="A150" s="196">
        <v>44415</v>
      </c>
      <c r="B150" s="197" t="s">
        <v>276</v>
      </c>
      <c r="C150" s="197" t="s">
        <v>278</v>
      </c>
      <c r="D150" s="197" t="s">
        <v>91</v>
      </c>
      <c r="E150" s="897">
        <v>279900</v>
      </c>
      <c r="F150" s="490">
        <v>3518</v>
      </c>
      <c r="G150" s="445">
        <f t="shared" si="0"/>
        <v>79.562251279135879</v>
      </c>
      <c r="H150" s="272" t="s">
        <v>42</v>
      </c>
      <c r="I150" s="226" t="s">
        <v>18</v>
      </c>
      <c r="J150" s="656" t="s">
        <v>282</v>
      </c>
      <c r="K150" s="225" t="s">
        <v>157</v>
      </c>
      <c r="L150" s="225" t="s">
        <v>62</v>
      </c>
      <c r="M150" s="671"/>
      <c r="N150" s="491"/>
    </row>
    <row r="151" spans="1:14" s="2" customFormat="1" ht="15" customHeight="1" x14ac:dyDescent="0.25">
      <c r="A151" s="196">
        <v>44415</v>
      </c>
      <c r="B151" s="197" t="s">
        <v>277</v>
      </c>
      <c r="C151" s="197" t="s">
        <v>278</v>
      </c>
      <c r="D151" s="254" t="s">
        <v>91</v>
      </c>
      <c r="E151" s="249">
        <v>39100</v>
      </c>
      <c r="F151" s="490">
        <v>3518</v>
      </c>
      <c r="G151" s="445">
        <f t="shared" si="0"/>
        <v>11.114269471290505</v>
      </c>
      <c r="H151" s="272" t="s">
        <v>42</v>
      </c>
      <c r="I151" s="226" t="s">
        <v>18</v>
      </c>
      <c r="J151" s="656" t="s">
        <v>283</v>
      </c>
      <c r="K151" s="225" t="s">
        <v>157</v>
      </c>
      <c r="L151" s="225" t="s">
        <v>62</v>
      </c>
      <c r="M151" s="671"/>
      <c r="N151" s="491"/>
    </row>
    <row r="152" spans="1:14" s="2" customFormat="1" ht="15" customHeight="1" x14ac:dyDescent="0.25">
      <c r="A152" s="196">
        <v>44415</v>
      </c>
      <c r="B152" s="197" t="s">
        <v>279</v>
      </c>
      <c r="C152" s="197" t="s">
        <v>275</v>
      </c>
      <c r="D152" s="254" t="s">
        <v>91</v>
      </c>
      <c r="E152" s="249">
        <v>196100</v>
      </c>
      <c r="F152" s="490">
        <v>3518</v>
      </c>
      <c r="G152" s="445">
        <f t="shared" si="0"/>
        <v>55.741898806139851</v>
      </c>
      <c r="H152" s="272" t="s">
        <v>42</v>
      </c>
      <c r="I152" s="226" t="s">
        <v>18</v>
      </c>
      <c r="J152" s="656" t="s">
        <v>284</v>
      </c>
      <c r="K152" s="225" t="s">
        <v>157</v>
      </c>
      <c r="L152" s="225" t="s">
        <v>62</v>
      </c>
      <c r="M152" s="671"/>
      <c r="N152" s="491"/>
    </row>
    <row r="153" spans="1:14" s="2" customFormat="1" ht="15" customHeight="1" x14ac:dyDescent="0.25">
      <c r="A153" s="780">
        <v>44415</v>
      </c>
      <c r="B153" s="212" t="s">
        <v>280</v>
      </c>
      <c r="C153" s="212" t="s">
        <v>143</v>
      </c>
      <c r="D153" s="571" t="s">
        <v>91</v>
      </c>
      <c r="E153" s="249">
        <v>3900</v>
      </c>
      <c r="F153" s="490">
        <v>3518</v>
      </c>
      <c r="G153" s="445">
        <f t="shared" si="0"/>
        <v>1.1085844229675952</v>
      </c>
      <c r="H153" s="781" t="s">
        <v>42</v>
      </c>
      <c r="I153" s="749" t="s">
        <v>18</v>
      </c>
      <c r="J153" s="656" t="s">
        <v>284</v>
      </c>
      <c r="K153" s="383" t="s">
        <v>157</v>
      </c>
      <c r="L153" s="383" t="s">
        <v>62</v>
      </c>
      <c r="M153" s="671"/>
      <c r="N153" s="782"/>
    </row>
    <row r="154" spans="1:14" s="2" customFormat="1" ht="15" customHeight="1" x14ac:dyDescent="0.25">
      <c r="A154" s="780">
        <v>44417</v>
      </c>
      <c r="B154" s="212" t="s">
        <v>208</v>
      </c>
      <c r="C154" s="212" t="s">
        <v>220</v>
      </c>
      <c r="D154" s="571" t="s">
        <v>91</v>
      </c>
      <c r="E154" s="249">
        <v>6800</v>
      </c>
      <c r="F154" s="490">
        <v>3518</v>
      </c>
      <c r="G154" s="445">
        <f t="shared" si="0"/>
        <v>1.9329164297896533</v>
      </c>
      <c r="H154" s="781" t="s">
        <v>42</v>
      </c>
      <c r="I154" s="749" t="s">
        <v>18</v>
      </c>
      <c r="J154" s="656" t="s">
        <v>334</v>
      </c>
      <c r="K154" s="383" t="s">
        <v>157</v>
      </c>
      <c r="L154" s="383" t="s">
        <v>62</v>
      </c>
      <c r="M154" s="671"/>
      <c r="N154" s="782"/>
    </row>
    <row r="155" spans="1:14" ht="18.75" customHeight="1" x14ac:dyDescent="0.25">
      <c r="A155" s="227">
        <v>44417</v>
      </c>
      <c r="B155" s="225" t="s">
        <v>68</v>
      </c>
      <c r="C155" s="225" t="s">
        <v>67</v>
      </c>
      <c r="D155" s="226" t="s">
        <v>90</v>
      </c>
      <c r="E155" s="897">
        <v>45000</v>
      </c>
      <c r="F155" s="490">
        <v>3518</v>
      </c>
      <c r="G155" s="445">
        <f t="shared" ref="G155:G222" si="1">E155/F155</f>
        <v>12.791358726549175</v>
      </c>
      <c r="H155" s="787" t="s">
        <v>71</v>
      </c>
      <c r="I155" s="749" t="s">
        <v>18</v>
      </c>
      <c r="J155" s="256" t="s">
        <v>297</v>
      </c>
      <c r="K155" s="383" t="s">
        <v>157</v>
      </c>
      <c r="L155" s="383" t="s">
        <v>62</v>
      </c>
      <c r="M155" s="784"/>
      <c r="N155" s="785"/>
    </row>
    <row r="156" spans="1:14" x14ac:dyDescent="0.25">
      <c r="A156" s="227">
        <v>44417</v>
      </c>
      <c r="B156" s="225" t="s">
        <v>68</v>
      </c>
      <c r="C156" s="225" t="s">
        <v>67</v>
      </c>
      <c r="D156" s="226" t="s">
        <v>90</v>
      </c>
      <c r="E156" s="206">
        <v>42000</v>
      </c>
      <c r="F156" s="490">
        <v>3518</v>
      </c>
      <c r="G156" s="445">
        <f t="shared" si="1"/>
        <v>11.938601478112563</v>
      </c>
      <c r="H156" s="787" t="s">
        <v>71</v>
      </c>
      <c r="I156" s="749" t="s">
        <v>18</v>
      </c>
      <c r="J156" s="256" t="s">
        <v>297</v>
      </c>
      <c r="K156" s="383" t="s">
        <v>157</v>
      </c>
      <c r="L156" s="383" t="s">
        <v>62</v>
      </c>
      <c r="M156" s="784"/>
      <c r="N156" s="785"/>
    </row>
    <row r="157" spans="1:14" x14ac:dyDescent="0.25">
      <c r="A157" s="227">
        <v>44417</v>
      </c>
      <c r="B157" s="225" t="s">
        <v>92</v>
      </c>
      <c r="C157" s="225" t="s">
        <v>92</v>
      </c>
      <c r="D157" s="226" t="s">
        <v>90</v>
      </c>
      <c r="E157" s="204">
        <v>20000</v>
      </c>
      <c r="F157" s="490">
        <v>3518</v>
      </c>
      <c r="G157" s="445">
        <f t="shared" si="1"/>
        <v>5.6850483229107445</v>
      </c>
      <c r="H157" s="787" t="s">
        <v>71</v>
      </c>
      <c r="I157" s="749" t="s">
        <v>18</v>
      </c>
      <c r="J157" s="256" t="s">
        <v>386</v>
      </c>
      <c r="K157" s="383" t="s">
        <v>157</v>
      </c>
      <c r="L157" s="383" t="s">
        <v>62</v>
      </c>
      <c r="M157" s="784"/>
      <c r="N157" s="785"/>
    </row>
    <row r="158" spans="1:14" x14ac:dyDescent="0.25">
      <c r="A158" s="227">
        <v>44417</v>
      </c>
      <c r="B158" s="225" t="s">
        <v>92</v>
      </c>
      <c r="C158" s="225" t="s">
        <v>92</v>
      </c>
      <c r="D158" s="226" t="s">
        <v>90</v>
      </c>
      <c r="E158" s="210">
        <v>60000</v>
      </c>
      <c r="F158" s="490">
        <v>3518</v>
      </c>
      <c r="G158" s="445">
        <f t="shared" si="1"/>
        <v>17.055144968732233</v>
      </c>
      <c r="H158" s="787" t="s">
        <v>71</v>
      </c>
      <c r="I158" s="749" t="s">
        <v>18</v>
      </c>
      <c r="J158" s="256" t="s">
        <v>386</v>
      </c>
      <c r="K158" s="383" t="s">
        <v>157</v>
      </c>
      <c r="L158" s="383" t="s">
        <v>62</v>
      </c>
      <c r="M158" s="784"/>
      <c r="N158" s="785"/>
    </row>
    <row r="159" spans="1:14" x14ac:dyDescent="0.25">
      <c r="A159" s="227">
        <v>44417</v>
      </c>
      <c r="B159" s="225" t="s">
        <v>92</v>
      </c>
      <c r="C159" s="202" t="s">
        <v>92</v>
      </c>
      <c r="D159" s="202" t="s">
        <v>90</v>
      </c>
      <c r="E159" s="204">
        <v>8000</v>
      </c>
      <c r="F159" s="490">
        <v>3518</v>
      </c>
      <c r="G159" s="445">
        <f t="shared" si="1"/>
        <v>2.2740193291642981</v>
      </c>
      <c r="H159" s="787" t="s">
        <v>71</v>
      </c>
      <c r="I159" s="749" t="s">
        <v>18</v>
      </c>
      <c r="J159" s="256" t="s">
        <v>386</v>
      </c>
      <c r="K159" s="383" t="s">
        <v>157</v>
      </c>
      <c r="L159" s="383" t="s">
        <v>62</v>
      </c>
      <c r="M159" s="784"/>
      <c r="N159" s="785"/>
    </row>
    <row r="160" spans="1:14" x14ac:dyDescent="0.25">
      <c r="A160" s="227">
        <v>44417</v>
      </c>
      <c r="B160" s="225" t="s">
        <v>92</v>
      </c>
      <c r="C160" s="202" t="s">
        <v>92</v>
      </c>
      <c r="D160" s="202" t="s">
        <v>90</v>
      </c>
      <c r="E160" s="238">
        <v>10000</v>
      </c>
      <c r="F160" s="490">
        <v>3518</v>
      </c>
      <c r="G160" s="445">
        <f t="shared" si="1"/>
        <v>2.8425241614553722</v>
      </c>
      <c r="H160" s="787" t="s">
        <v>71</v>
      </c>
      <c r="I160" s="749" t="s">
        <v>18</v>
      </c>
      <c r="J160" s="256" t="s">
        <v>386</v>
      </c>
      <c r="K160" s="383" t="s">
        <v>157</v>
      </c>
      <c r="L160" s="383" t="s">
        <v>62</v>
      </c>
      <c r="M160" s="784"/>
      <c r="N160" s="785"/>
    </row>
    <row r="161" spans="1:14" x14ac:dyDescent="0.25">
      <c r="A161" s="227">
        <v>44417</v>
      </c>
      <c r="B161" s="225" t="s">
        <v>92</v>
      </c>
      <c r="C161" s="202" t="s">
        <v>92</v>
      </c>
      <c r="D161" s="202" t="s">
        <v>90</v>
      </c>
      <c r="E161" s="926">
        <v>6000</v>
      </c>
      <c r="F161" s="490">
        <v>3518</v>
      </c>
      <c r="G161" s="445">
        <f t="shared" si="1"/>
        <v>1.7055144968732234</v>
      </c>
      <c r="H161" s="787" t="s">
        <v>71</v>
      </c>
      <c r="I161" s="749" t="s">
        <v>18</v>
      </c>
      <c r="J161" s="256" t="s">
        <v>386</v>
      </c>
      <c r="K161" s="383" t="s">
        <v>157</v>
      </c>
      <c r="L161" s="383" t="s">
        <v>62</v>
      </c>
      <c r="M161" s="784"/>
      <c r="N161" s="785"/>
    </row>
    <row r="162" spans="1:14" x14ac:dyDescent="0.25">
      <c r="A162" s="219">
        <v>44417</v>
      </c>
      <c r="B162" s="183" t="s">
        <v>68</v>
      </c>
      <c r="C162" s="183" t="s">
        <v>67</v>
      </c>
      <c r="D162" s="183" t="s">
        <v>90</v>
      </c>
      <c r="E162" s="897">
        <v>40000</v>
      </c>
      <c r="F162" s="490">
        <v>3518</v>
      </c>
      <c r="G162" s="445">
        <f t="shared" si="1"/>
        <v>11.370096645821489</v>
      </c>
      <c r="H162" s="787" t="s">
        <v>121</v>
      </c>
      <c r="I162" s="749" t="s">
        <v>18</v>
      </c>
      <c r="J162" s="225" t="s">
        <v>316</v>
      </c>
      <c r="K162" s="383" t="s">
        <v>157</v>
      </c>
      <c r="L162" s="383" t="s">
        <v>62</v>
      </c>
      <c r="M162" s="784"/>
      <c r="N162" s="785"/>
    </row>
    <row r="163" spans="1:14" x14ac:dyDescent="0.25">
      <c r="A163" s="219">
        <v>44417</v>
      </c>
      <c r="B163" s="183" t="s">
        <v>68</v>
      </c>
      <c r="C163" s="183" t="s">
        <v>67</v>
      </c>
      <c r="D163" s="183" t="s">
        <v>90</v>
      </c>
      <c r="E163" s="897">
        <v>30000</v>
      </c>
      <c r="F163" s="490">
        <v>3518</v>
      </c>
      <c r="G163" s="445">
        <f t="shared" si="1"/>
        <v>8.5275724843661163</v>
      </c>
      <c r="H163" s="787" t="s">
        <v>121</v>
      </c>
      <c r="I163" s="749" t="s">
        <v>18</v>
      </c>
      <c r="J163" s="225" t="s">
        <v>316</v>
      </c>
      <c r="K163" s="383" t="s">
        <v>157</v>
      </c>
      <c r="L163" s="383" t="s">
        <v>62</v>
      </c>
      <c r="M163" s="784"/>
      <c r="N163" s="785"/>
    </row>
    <row r="164" spans="1:14" x14ac:dyDescent="0.25">
      <c r="A164" s="219">
        <v>44417</v>
      </c>
      <c r="B164" s="183" t="s">
        <v>68</v>
      </c>
      <c r="C164" s="183" t="s">
        <v>67</v>
      </c>
      <c r="D164" s="183" t="s">
        <v>90</v>
      </c>
      <c r="E164" s="897">
        <v>46000</v>
      </c>
      <c r="F164" s="490">
        <v>3518</v>
      </c>
      <c r="G164" s="445">
        <f t="shared" si="1"/>
        <v>13.075611142694713</v>
      </c>
      <c r="H164" s="787" t="s">
        <v>121</v>
      </c>
      <c r="I164" s="749" t="s">
        <v>18</v>
      </c>
      <c r="J164" s="225" t="s">
        <v>316</v>
      </c>
      <c r="K164" s="383" t="s">
        <v>157</v>
      </c>
      <c r="L164" s="383" t="s">
        <v>62</v>
      </c>
      <c r="M164" s="784"/>
      <c r="N164" s="785"/>
    </row>
    <row r="165" spans="1:14" x14ac:dyDescent="0.25">
      <c r="A165" s="219">
        <v>44417</v>
      </c>
      <c r="B165" s="183" t="s">
        <v>68</v>
      </c>
      <c r="C165" s="183" t="s">
        <v>67</v>
      </c>
      <c r="D165" s="183" t="s">
        <v>90</v>
      </c>
      <c r="E165" s="897">
        <v>20000</v>
      </c>
      <c r="F165" s="490">
        <v>3518</v>
      </c>
      <c r="G165" s="445">
        <f t="shared" si="1"/>
        <v>5.6850483229107445</v>
      </c>
      <c r="H165" s="787" t="s">
        <v>121</v>
      </c>
      <c r="I165" s="749" t="s">
        <v>18</v>
      </c>
      <c r="J165" s="225" t="s">
        <v>316</v>
      </c>
      <c r="K165" s="383" t="s">
        <v>157</v>
      </c>
      <c r="L165" s="383" t="s">
        <v>62</v>
      </c>
      <c r="M165" s="784"/>
      <c r="N165" s="785"/>
    </row>
    <row r="166" spans="1:14" x14ac:dyDescent="0.25">
      <c r="A166" s="219">
        <v>44417</v>
      </c>
      <c r="B166" s="183" t="s">
        <v>68</v>
      </c>
      <c r="C166" s="183" t="s">
        <v>67</v>
      </c>
      <c r="D166" s="183" t="s">
        <v>90</v>
      </c>
      <c r="E166" s="897">
        <v>8000</v>
      </c>
      <c r="F166" s="490">
        <v>3518</v>
      </c>
      <c r="G166" s="445">
        <f t="shared" si="1"/>
        <v>2.2740193291642981</v>
      </c>
      <c r="H166" s="787" t="s">
        <v>121</v>
      </c>
      <c r="I166" s="749" t="s">
        <v>18</v>
      </c>
      <c r="J166" s="225" t="s">
        <v>316</v>
      </c>
      <c r="K166" s="383" t="s">
        <v>157</v>
      </c>
      <c r="L166" s="383" t="s">
        <v>62</v>
      </c>
      <c r="M166" s="784"/>
      <c r="N166" s="785"/>
    </row>
    <row r="167" spans="1:14" x14ac:dyDescent="0.25">
      <c r="A167" s="196">
        <v>44417</v>
      </c>
      <c r="B167" s="195" t="s">
        <v>68</v>
      </c>
      <c r="C167" s="195" t="s">
        <v>67</v>
      </c>
      <c r="D167" s="195" t="s">
        <v>90</v>
      </c>
      <c r="E167" s="190">
        <v>26000</v>
      </c>
      <c r="F167" s="490">
        <v>3518</v>
      </c>
      <c r="G167" s="445">
        <f t="shared" si="1"/>
        <v>7.3905628197839679</v>
      </c>
      <c r="H167" s="787" t="s">
        <v>70</v>
      </c>
      <c r="I167" s="749" t="s">
        <v>18</v>
      </c>
      <c r="J167" s="637" t="s">
        <v>305</v>
      </c>
      <c r="K167" s="383" t="s">
        <v>157</v>
      </c>
      <c r="L167" s="383" t="s">
        <v>62</v>
      </c>
      <c r="M167" s="784"/>
      <c r="N167" s="785"/>
    </row>
    <row r="168" spans="1:14" x14ac:dyDescent="0.25">
      <c r="A168" s="196">
        <v>44417</v>
      </c>
      <c r="B168" s="195" t="s">
        <v>68</v>
      </c>
      <c r="C168" s="195" t="s">
        <v>67</v>
      </c>
      <c r="D168" s="195" t="s">
        <v>90</v>
      </c>
      <c r="E168" s="897">
        <v>28000</v>
      </c>
      <c r="F168" s="490">
        <v>3518</v>
      </c>
      <c r="G168" s="445">
        <f t="shared" si="1"/>
        <v>7.959067652075043</v>
      </c>
      <c r="H168" s="787" t="s">
        <v>70</v>
      </c>
      <c r="I168" s="749" t="s">
        <v>18</v>
      </c>
      <c r="J168" s="637" t="s">
        <v>305</v>
      </c>
      <c r="K168" s="383" t="s">
        <v>157</v>
      </c>
      <c r="L168" s="383" t="s">
        <v>62</v>
      </c>
      <c r="M168" s="784"/>
      <c r="N168" s="785"/>
    </row>
    <row r="169" spans="1:14" x14ac:dyDescent="0.25">
      <c r="A169" s="196">
        <v>44417</v>
      </c>
      <c r="B169" s="195" t="s">
        <v>68</v>
      </c>
      <c r="C169" s="195" t="s">
        <v>67</v>
      </c>
      <c r="D169" s="195" t="s">
        <v>90</v>
      </c>
      <c r="E169" s="190">
        <v>24000</v>
      </c>
      <c r="F169" s="490">
        <v>3518</v>
      </c>
      <c r="G169" s="445">
        <f t="shared" si="1"/>
        <v>6.8220579874928937</v>
      </c>
      <c r="H169" s="787" t="s">
        <v>70</v>
      </c>
      <c r="I169" s="749" t="s">
        <v>18</v>
      </c>
      <c r="J169" s="637" t="s">
        <v>305</v>
      </c>
      <c r="K169" s="383" t="s">
        <v>157</v>
      </c>
      <c r="L169" s="383" t="s">
        <v>62</v>
      </c>
      <c r="M169" s="784"/>
      <c r="N169" s="785"/>
    </row>
    <row r="170" spans="1:14" x14ac:dyDescent="0.25">
      <c r="A170" s="196">
        <v>44417</v>
      </c>
      <c r="B170" s="195" t="s">
        <v>68</v>
      </c>
      <c r="C170" s="195" t="s">
        <v>67</v>
      </c>
      <c r="D170" s="195" t="s">
        <v>90</v>
      </c>
      <c r="E170" s="190">
        <v>20000</v>
      </c>
      <c r="F170" s="490">
        <v>3518</v>
      </c>
      <c r="G170" s="445">
        <f t="shared" si="1"/>
        <v>5.6850483229107445</v>
      </c>
      <c r="H170" s="787" t="s">
        <v>70</v>
      </c>
      <c r="I170" s="749" t="s">
        <v>18</v>
      </c>
      <c r="J170" s="637" t="s">
        <v>305</v>
      </c>
      <c r="K170" s="383" t="s">
        <v>157</v>
      </c>
      <c r="L170" s="383" t="s">
        <v>62</v>
      </c>
      <c r="M170" s="784"/>
      <c r="N170" s="785"/>
    </row>
    <row r="171" spans="1:14" x14ac:dyDescent="0.25">
      <c r="A171" s="196">
        <v>44417</v>
      </c>
      <c r="B171" s="195" t="s">
        <v>68</v>
      </c>
      <c r="C171" s="195" t="s">
        <v>67</v>
      </c>
      <c r="D171" s="195" t="s">
        <v>90</v>
      </c>
      <c r="E171" s="238">
        <v>25000</v>
      </c>
      <c r="F171" s="490">
        <v>3518</v>
      </c>
      <c r="G171" s="445">
        <f t="shared" si="1"/>
        <v>7.1063104036384308</v>
      </c>
      <c r="H171" s="787" t="s">
        <v>70</v>
      </c>
      <c r="I171" s="749" t="s">
        <v>18</v>
      </c>
      <c r="J171" s="637" t="s">
        <v>305</v>
      </c>
      <c r="K171" s="383" t="s">
        <v>157</v>
      </c>
      <c r="L171" s="383" t="s">
        <v>62</v>
      </c>
      <c r="M171" s="784"/>
      <c r="N171" s="785"/>
    </row>
    <row r="172" spans="1:14" x14ac:dyDescent="0.25">
      <c r="A172" s="269">
        <v>44417</v>
      </c>
      <c r="B172" s="228" t="s">
        <v>68</v>
      </c>
      <c r="C172" s="228" t="s">
        <v>67</v>
      </c>
      <c r="D172" s="284" t="s">
        <v>52</v>
      </c>
      <c r="E172" s="204">
        <v>5000</v>
      </c>
      <c r="F172" s="490">
        <v>3518</v>
      </c>
      <c r="G172" s="445">
        <f t="shared" si="1"/>
        <v>1.4212620807276861</v>
      </c>
      <c r="H172" s="787" t="s">
        <v>53</v>
      </c>
      <c r="I172" s="749" t="s">
        <v>18</v>
      </c>
      <c r="J172" s="257" t="s">
        <v>311</v>
      </c>
      <c r="K172" s="383" t="s">
        <v>157</v>
      </c>
      <c r="L172" s="383" t="s">
        <v>62</v>
      </c>
      <c r="M172" s="784"/>
      <c r="N172" s="785"/>
    </row>
    <row r="173" spans="1:14" x14ac:dyDescent="0.25">
      <c r="A173" s="200">
        <v>44417</v>
      </c>
      <c r="B173" s="197" t="s">
        <v>68</v>
      </c>
      <c r="C173" s="228" t="s">
        <v>67</v>
      </c>
      <c r="D173" s="228" t="s">
        <v>52</v>
      </c>
      <c r="E173" s="210">
        <v>7000</v>
      </c>
      <c r="F173" s="490">
        <v>3518</v>
      </c>
      <c r="G173" s="445">
        <f t="shared" si="1"/>
        <v>1.9897669130187607</v>
      </c>
      <c r="H173" s="787" t="s">
        <v>53</v>
      </c>
      <c r="I173" s="749" t="s">
        <v>18</v>
      </c>
      <c r="J173" s="257" t="s">
        <v>311</v>
      </c>
      <c r="K173" s="383" t="s">
        <v>157</v>
      </c>
      <c r="L173" s="383" t="s">
        <v>62</v>
      </c>
      <c r="M173" s="784"/>
      <c r="N173" s="785"/>
    </row>
    <row r="174" spans="1:14" x14ac:dyDescent="0.25">
      <c r="A174" s="227">
        <v>44417</v>
      </c>
      <c r="B174" s="197" t="s">
        <v>68</v>
      </c>
      <c r="C174" s="197" t="s">
        <v>67</v>
      </c>
      <c r="D174" s="254" t="s">
        <v>52</v>
      </c>
      <c r="E174" s="249">
        <v>5000</v>
      </c>
      <c r="F174" s="490">
        <v>3518</v>
      </c>
      <c r="G174" s="445">
        <f t="shared" si="1"/>
        <v>1.4212620807276861</v>
      </c>
      <c r="H174" s="829" t="s">
        <v>96</v>
      </c>
      <c r="I174" s="749" t="s">
        <v>18</v>
      </c>
      <c r="J174" s="257" t="s">
        <v>314</v>
      </c>
      <c r="K174" s="383" t="s">
        <v>157</v>
      </c>
      <c r="L174" s="383" t="s">
        <v>62</v>
      </c>
      <c r="M174" s="784"/>
      <c r="N174" s="785"/>
    </row>
    <row r="175" spans="1:14" x14ac:dyDescent="0.25">
      <c r="A175" s="227">
        <v>44417</v>
      </c>
      <c r="B175" s="197" t="s">
        <v>68</v>
      </c>
      <c r="C175" s="197" t="s">
        <v>67</v>
      </c>
      <c r="D175" s="197" t="s">
        <v>52</v>
      </c>
      <c r="E175" s="190">
        <v>7000</v>
      </c>
      <c r="F175" s="490">
        <v>3518</v>
      </c>
      <c r="G175" s="445">
        <f t="shared" si="1"/>
        <v>1.9897669130187607</v>
      </c>
      <c r="H175" s="829" t="s">
        <v>96</v>
      </c>
      <c r="I175" s="749" t="s">
        <v>18</v>
      </c>
      <c r="J175" s="257" t="s">
        <v>314</v>
      </c>
      <c r="K175" s="383" t="s">
        <v>157</v>
      </c>
      <c r="L175" s="383" t="s">
        <v>62</v>
      </c>
      <c r="M175" s="784"/>
      <c r="N175" s="785"/>
    </row>
    <row r="176" spans="1:14" x14ac:dyDescent="0.25">
      <c r="A176" s="219">
        <v>44418</v>
      </c>
      <c r="B176" s="183" t="s">
        <v>68</v>
      </c>
      <c r="C176" s="183" t="s">
        <v>67</v>
      </c>
      <c r="D176" s="183" t="s">
        <v>90</v>
      </c>
      <c r="E176" s="198">
        <v>15000</v>
      </c>
      <c r="F176" s="490">
        <v>3518</v>
      </c>
      <c r="G176" s="445">
        <f t="shared" si="1"/>
        <v>4.2637862421830581</v>
      </c>
      <c r="H176" s="787" t="s">
        <v>121</v>
      </c>
      <c r="I176" s="749" t="s">
        <v>18</v>
      </c>
      <c r="J176" s="225" t="s">
        <v>404</v>
      </c>
      <c r="K176" s="383" t="s">
        <v>157</v>
      </c>
      <c r="L176" s="383" t="s">
        <v>62</v>
      </c>
      <c r="M176" s="784"/>
      <c r="N176" s="785"/>
    </row>
    <row r="177" spans="1:14" x14ac:dyDescent="0.25">
      <c r="A177" s="219">
        <v>44418</v>
      </c>
      <c r="B177" s="183" t="s">
        <v>68</v>
      </c>
      <c r="C177" s="183" t="s">
        <v>67</v>
      </c>
      <c r="D177" s="183" t="s">
        <v>90</v>
      </c>
      <c r="E177" s="198">
        <v>18000</v>
      </c>
      <c r="F177" s="490">
        <v>3518</v>
      </c>
      <c r="G177" s="445">
        <f t="shared" si="1"/>
        <v>5.1165434906196703</v>
      </c>
      <c r="H177" s="787" t="s">
        <v>121</v>
      </c>
      <c r="I177" s="749" t="s">
        <v>18</v>
      </c>
      <c r="J177" s="225" t="s">
        <v>404</v>
      </c>
      <c r="K177" s="383" t="s">
        <v>157</v>
      </c>
      <c r="L177" s="383" t="s">
        <v>62</v>
      </c>
      <c r="M177" s="784"/>
      <c r="N177" s="785"/>
    </row>
    <row r="178" spans="1:14" x14ac:dyDescent="0.25">
      <c r="A178" s="219">
        <v>44418</v>
      </c>
      <c r="B178" s="183" t="s">
        <v>68</v>
      </c>
      <c r="C178" s="183" t="s">
        <v>67</v>
      </c>
      <c r="D178" s="183" t="s">
        <v>90</v>
      </c>
      <c r="E178" s="198">
        <v>19000</v>
      </c>
      <c r="F178" s="490">
        <v>3518</v>
      </c>
      <c r="G178" s="445">
        <f t="shared" si="1"/>
        <v>5.4007959067652074</v>
      </c>
      <c r="H178" s="787" t="s">
        <v>121</v>
      </c>
      <c r="I178" s="749" t="s">
        <v>18</v>
      </c>
      <c r="J178" s="225" t="s">
        <v>404</v>
      </c>
      <c r="K178" s="383" t="s">
        <v>157</v>
      </c>
      <c r="L178" s="383" t="s">
        <v>62</v>
      </c>
      <c r="M178" s="784"/>
      <c r="N178" s="785"/>
    </row>
    <row r="179" spans="1:14" x14ac:dyDescent="0.25">
      <c r="A179" s="219">
        <v>44418</v>
      </c>
      <c r="B179" s="183" t="s">
        <v>68</v>
      </c>
      <c r="C179" s="183" t="s">
        <v>67</v>
      </c>
      <c r="D179" s="183" t="s">
        <v>90</v>
      </c>
      <c r="E179" s="198">
        <v>10000</v>
      </c>
      <c r="F179" s="490">
        <v>3518</v>
      </c>
      <c r="G179" s="445">
        <f t="shared" si="1"/>
        <v>2.8425241614553722</v>
      </c>
      <c r="H179" s="787" t="s">
        <v>121</v>
      </c>
      <c r="I179" s="749" t="s">
        <v>18</v>
      </c>
      <c r="J179" s="225" t="s">
        <v>404</v>
      </c>
      <c r="K179" s="383" t="s">
        <v>157</v>
      </c>
      <c r="L179" s="383" t="s">
        <v>62</v>
      </c>
      <c r="M179" s="784"/>
      <c r="N179" s="785"/>
    </row>
    <row r="180" spans="1:14" x14ac:dyDescent="0.25">
      <c r="A180" s="219">
        <v>44418</v>
      </c>
      <c r="B180" s="183" t="s">
        <v>68</v>
      </c>
      <c r="C180" s="183" t="s">
        <v>67</v>
      </c>
      <c r="D180" s="183" t="s">
        <v>90</v>
      </c>
      <c r="E180" s="198">
        <v>8000</v>
      </c>
      <c r="F180" s="490">
        <v>3518</v>
      </c>
      <c r="G180" s="445">
        <f t="shared" si="1"/>
        <v>2.2740193291642981</v>
      </c>
      <c r="H180" s="787" t="s">
        <v>121</v>
      </c>
      <c r="I180" s="749" t="s">
        <v>18</v>
      </c>
      <c r="J180" s="225" t="s">
        <v>404</v>
      </c>
      <c r="K180" s="383" t="s">
        <v>157</v>
      </c>
      <c r="L180" s="383" t="s">
        <v>62</v>
      </c>
      <c r="M180" s="784"/>
      <c r="N180" s="785"/>
    </row>
    <row r="181" spans="1:14" x14ac:dyDescent="0.25">
      <c r="A181" s="219">
        <v>44418</v>
      </c>
      <c r="B181" s="183" t="s">
        <v>92</v>
      </c>
      <c r="C181" s="183" t="s">
        <v>92</v>
      </c>
      <c r="D181" s="183" t="s">
        <v>90</v>
      </c>
      <c r="E181" s="198">
        <v>7000</v>
      </c>
      <c r="F181" s="490">
        <v>3518</v>
      </c>
      <c r="G181" s="445">
        <f t="shared" si="1"/>
        <v>1.9897669130187607</v>
      </c>
      <c r="H181" s="787" t="s">
        <v>121</v>
      </c>
      <c r="I181" s="749" t="s">
        <v>18</v>
      </c>
      <c r="J181" s="225" t="s">
        <v>404</v>
      </c>
      <c r="K181" s="383" t="s">
        <v>157</v>
      </c>
      <c r="L181" s="383" t="s">
        <v>62</v>
      </c>
      <c r="M181" s="784"/>
      <c r="N181" s="785"/>
    </row>
    <row r="182" spans="1:14" x14ac:dyDescent="0.25">
      <c r="A182" s="219">
        <v>44418</v>
      </c>
      <c r="B182" s="183" t="s">
        <v>92</v>
      </c>
      <c r="C182" s="183" t="s">
        <v>92</v>
      </c>
      <c r="D182" s="183" t="s">
        <v>90</v>
      </c>
      <c r="E182" s="198">
        <v>3000</v>
      </c>
      <c r="F182" s="490">
        <v>3518</v>
      </c>
      <c r="G182" s="445">
        <f t="shared" si="1"/>
        <v>0.85275724843661171</v>
      </c>
      <c r="H182" s="787" t="s">
        <v>121</v>
      </c>
      <c r="I182" s="749" t="s">
        <v>18</v>
      </c>
      <c r="J182" s="225" t="s">
        <v>404</v>
      </c>
      <c r="K182" s="383" t="s">
        <v>157</v>
      </c>
      <c r="L182" s="383" t="s">
        <v>62</v>
      </c>
      <c r="M182" s="784"/>
      <c r="N182" s="785"/>
    </row>
    <row r="183" spans="1:14" x14ac:dyDescent="0.25">
      <c r="A183" s="200">
        <v>44418</v>
      </c>
      <c r="B183" s="197" t="s">
        <v>68</v>
      </c>
      <c r="C183" s="197" t="s">
        <v>67</v>
      </c>
      <c r="D183" s="254" t="s">
        <v>90</v>
      </c>
      <c r="E183" s="190">
        <v>15000</v>
      </c>
      <c r="F183" s="490">
        <v>3518</v>
      </c>
      <c r="G183" s="445">
        <f t="shared" si="1"/>
        <v>4.2637862421830581</v>
      </c>
      <c r="H183" s="787" t="s">
        <v>70</v>
      </c>
      <c r="I183" s="749" t="s">
        <v>18</v>
      </c>
      <c r="J183" s="637" t="s">
        <v>321</v>
      </c>
      <c r="K183" s="383" t="s">
        <v>157</v>
      </c>
      <c r="L183" s="383" t="s">
        <v>62</v>
      </c>
      <c r="M183" s="784"/>
      <c r="N183" s="785"/>
    </row>
    <row r="184" spans="1:14" x14ac:dyDescent="0.25">
      <c r="A184" s="200">
        <v>44418</v>
      </c>
      <c r="B184" s="197" t="s">
        <v>68</v>
      </c>
      <c r="C184" s="197" t="s">
        <v>67</v>
      </c>
      <c r="D184" s="254" t="s">
        <v>90</v>
      </c>
      <c r="E184" s="210">
        <v>28000</v>
      </c>
      <c r="F184" s="490">
        <v>3518</v>
      </c>
      <c r="G184" s="445">
        <f t="shared" si="1"/>
        <v>7.959067652075043</v>
      </c>
      <c r="H184" s="787" t="s">
        <v>70</v>
      </c>
      <c r="I184" s="749" t="s">
        <v>18</v>
      </c>
      <c r="J184" s="637" t="s">
        <v>321</v>
      </c>
      <c r="K184" s="383" t="s">
        <v>157</v>
      </c>
      <c r="L184" s="383" t="s">
        <v>62</v>
      </c>
      <c r="M184" s="784"/>
      <c r="N184" s="785"/>
    </row>
    <row r="185" spans="1:14" x14ac:dyDescent="0.25">
      <c r="A185" s="200">
        <v>44418</v>
      </c>
      <c r="B185" s="197" t="s">
        <v>68</v>
      </c>
      <c r="C185" s="197" t="s">
        <v>67</v>
      </c>
      <c r="D185" s="254" t="s">
        <v>90</v>
      </c>
      <c r="E185" s="190">
        <v>15000</v>
      </c>
      <c r="F185" s="490">
        <v>3518</v>
      </c>
      <c r="G185" s="445">
        <f t="shared" si="1"/>
        <v>4.2637862421830581</v>
      </c>
      <c r="H185" s="787" t="s">
        <v>70</v>
      </c>
      <c r="I185" s="749" t="s">
        <v>18</v>
      </c>
      <c r="J185" s="637" t="s">
        <v>321</v>
      </c>
      <c r="K185" s="383" t="s">
        <v>157</v>
      </c>
      <c r="L185" s="383" t="s">
        <v>62</v>
      </c>
      <c r="M185" s="784"/>
      <c r="N185" s="785"/>
    </row>
    <row r="186" spans="1:14" x14ac:dyDescent="0.25">
      <c r="A186" s="200">
        <v>44418</v>
      </c>
      <c r="B186" s="197" t="s">
        <v>68</v>
      </c>
      <c r="C186" s="197" t="s">
        <v>67</v>
      </c>
      <c r="D186" s="254" t="s">
        <v>90</v>
      </c>
      <c r="E186" s="203">
        <v>11000</v>
      </c>
      <c r="F186" s="490">
        <v>3518</v>
      </c>
      <c r="G186" s="445">
        <f t="shared" si="1"/>
        <v>3.1267765776009098</v>
      </c>
      <c r="H186" s="787" t="s">
        <v>70</v>
      </c>
      <c r="I186" s="749" t="s">
        <v>18</v>
      </c>
      <c r="J186" s="637" t="s">
        <v>321</v>
      </c>
      <c r="K186" s="383" t="s">
        <v>157</v>
      </c>
      <c r="L186" s="383" t="s">
        <v>62</v>
      </c>
      <c r="M186" s="784"/>
      <c r="N186" s="785"/>
    </row>
    <row r="187" spans="1:14" x14ac:dyDescent="0.25">
      <c r="A187" s="200">
        <v>44418</v>
      </c>
      <c r="B187" s="197" t="s">
        <v>92</v>
      </c>
      <c r="C187" s="197" t="s">
        <v>92</v>
      </c>
      <c r="D187" s="197" t="s">
        <v>90</v>
      </c>
      <c r="E187" s="898">
        <v>4000</v>
      </c>
      <c r="F187" s="490">
        <v>3518</v>
      </c>
      <c r="G187" s="445">
        <f t="shared" si="1"/>
        <v>1.137009664582149</v>
      </c>
      <c r="H187" s="787" t="s">
        <v>70</v>
      </c>
      <c r="I187" s="749" t="s">
        <v>18</v>
      </c>
      <c r="J187" s="637" t="s">
        <v>321</v>
      </c>
      <c r="K187" s="383" t="s">
        <v>157</v>
      </c>
      <c r="L187" s="383" t="s">
        <v>62</v>
      </c>
      <c r="M187" s="784"/>
      <c r="N187" s="785"/>
    </row>
    <row r="188" spans="1:14" x14ac:dyDescent="0.25">
      <c r="A188" s="200">
        <v>44418</v>
      </c>
      <c r="B188" s="197" t="s">
        <v>92</v>
      </c>
      <c r="C188" s="197" t="s">
        <v>92</v>
      </c>
      <c r="D188" s="197" t="s">
        <v>90</v>
      </c>
      <c r="E188" s="204">
        <v>2000</v>
      </c>
      <c r="F188" s="490">
        <v>3518</v>
      </c>
      <c r="G188" s="445">
        <f t="shared" si="1"/>
        <v>0.56850483229107451</v>
      </c>
      <c r="H188" s="787" t="s">
        <v>70</v>
      </c>
      <c r="I188" s="749" t="s">
        <v>18</v>
      </c>
      <c r="J188" s="637" t="s">
        <v>321</v>
      </c>
      <c r="K188" s="383" t="s">
        <v>157</v>
      </c>
      <c r="L188" s="383" t="s">
        <v>62</v>
      </c>
      <c r="M188" s="784"/>
      <c r="N188" s="785"/>
    </row>
    <row r="189" spans="1:14" x14ac:dyDescent="0.25">
      <c r="A189" s="200">
        <v>44418</v>
      </c>
      <c r="B189" s="197" t="s">
        <v>92</v>
      </c>
      <c r="C189" s="197" t="s">
        <v>92</v>
      </c>
      <c r="D189" s="197" t="s">
        <v>90</v>
      </c>
      <c r="E189" s="210">
        <v>4000</v>
      </c>
      <c r="F189" s="490">
        <v>3518</v>
      </c>
      <c r="G189" s="445">
        <f t="shared" si="1"/>
        <v>1.137009664582149</v>
      </c>
      <c r="H189" s="787" t="s">
        <v>70</v>
      </c>
      <c r="I189" s="749" t="s">
        <v>18</v>
      </c>
      <c r="J189" s="637" t="s">
        <v>321</v>
      </c>
      <c r="K189" s="383" t="s">
        <v>157</v>
      </c>
      <c r="L189" s="383" t="s">
        <v>62</v>
      </c>
      <c r="M189" s="784"/>
      <c r="N189" s="785"/>
    </row>
    <row r="190" spans="1:14" x14ac:dyDescent="0.25">
      <c r="A190" s="591">
        <v>44418</v>
      </c>
      <c r="B190" s="225" t="s">
        <v>68</v>
      </c>
      <c r="C190" s="202" t="s">
        <v>67</v>
      </c>
      <c r="D190" s="202" t="s">
        <v>90</v>
      </c>
      <c r="E190" s="897">
        <v>20000</v>
      </c>
      <c r="F190" s="490">
        <v>3518</v>
      </c>
      <c r="G190" s="445">
        <f t="shared" si="1"/>
        <v>5.6850483229107445</v>
      </c>
      <c r="H190" s="787" t="s">
        <v>71</v>
      </c>
      <c r="I190" s="749" t="s">
        <v>18</v>
      </c>
      <c r="J190" s="256" t="s">
        <v>325</v>
      </c>
      <c r="K190" s="383" t="s">
        <v>157</v>
      </c>
      <c r="L190" s="383" t="s">
        <v>62</v>
      </c>
      <c r="M190" s="784"/>
      <c r="N190" s="785"/>
    </row>
    <row r="191" spans="1:14" x14ac:dyDescent="0.25">
      <c r="A191" s="591">
        <v>44418</v>
      </c>
      <c r="B191" s="225" t="s">
        <v>68</v>
      </c>
      <c r="C191" s="202" t="s">
        <v>67</v>
      </c>
      <c r="D191" s="202" t="s">
        <v>90</v>
      </c>
      <c r="E191" s="253">
        <v>30000</v>
      </c>
      <c r="F191" s="490">
        <v>3518</v>
      </c>
      <c r="G191" s="445">
        <f t="shared" si="1"/>
        <v>8.5275724843661163</v>
      </c>
      <c r="H191" s="787" t="s">
        <v>71</v>
      </c>
      <c r="I191" s="749" t="s">
        <v>18</v>
      </c>
      <c r="J191" s="256" t="s">
        <v>325</v>
      </c>
      <c r="K191" s="383" t="s">
        <v>157</v>
      </c>
      <c r="L191" s="383" t="s">
        <v>62</v>
      </c>
      <c r="M191" s="784"/>
      <c r="N191" s="785"/>
    </row>
    <row r="192" spans="1:14" x14ac:dyDescent="0.25">
      <c r="A192" s="591">
        <v>44418</v>
      </c>
      <c r="B192" s="225" t="s">
        <v>68</v>
      </c>
      <c r="C192" s="202" t="s">
        <v>67</v>
      </c>
      <c r="D192" s="202" t="s">
        <v>90</v>
      </c>
      <c r="E192" s="190">
        <v>25000</v>
      </c>
      <c r="F192" s="490">
        <v>3518</v>
      </c>
      <c r="G192" s="445">
        <f t="shared" si="1"/>
        <v>7.1063104036384308</v>
      </c>
      <c r="H192" s="787" t="s">
        <v>71</v>
      </c>
      <c r="I192" s="749" t="s">
        <v>18</v>
      </c>
      <c r="J192" s="256" t="s">
        <v>325</v>
      </c>
      <c r="K192" s="383" t="s">
        <v>157</v>
      </c>
      <c r="L192" s="383" t="s">
        <v>62</v>
      </c>
      <c r="M192" s="784"/>
      <c r="N192" s="785"/>
    </row>
    <row r="193" spans="1:14" x14ac:dyDescent="0.25">
      <c r="A193" s="591">
        <v>44418</v>
      </c>
      <c r="B193" s="225" t="s">
        <v>92</v>
      </c>
      <c r="C193" s="197" t="s">
        <v>92</v>
      </c>
      <c r="D193" s="197" t="s">
        <v>90</v>
      </c>
      <c r="E193" s="586">
        <v>7000</v>
      </c>
      <c r="F193" s="490">
        <v>3518</v>
      </c>
      <c r="G193" s="445">
        <f t="shared" si="1"/>
        <v>1.9897669130187607</v>
      </c>
      <c r="H193" s="787" t="s">
        <v>71</v>
      </c>
      <c r="I193" s="749" t="s">
        <v>18</v>
      </c>
      <c r="J193" s="256" t="s">
        <v>325</v>
      </c>
      <c r="K193" s="383" t="s">
        <v>157</v>
      </c>
      <c r="L193" s="383" t="s">
        <v>62</v>
      </c>
      <c r="M193" s="784"/>
      <c r="N193" s="785"/>
    </row>
    <row r="194" spans="1:14" x14ac:dyDescent="0.25">
      <c r="A194" s="591">
        <v>44418</v>
      </c>
      <c r="B194" s="225" t="s">
        <v>92</v>
      </c>
      <c r="C194" s="197" t="s">
        <v>92</v>
      </c>
      <c r="D194" s="197" t="s">
        <v>90</v>
      </c>
      <c r="E194" s="238">
        <v>2000</v>
      </c>
      <c r="F194" s="490">
        <v>3518</v>
      </c>
      <c r="G194" s="445">
        <f t="shared" si="1"/>
        <v>0.56850483229107451</v>
      </c>
      <c r="H194" s="787" t="s">
        <v>71</v>
      </c>
      <c r="I194" s="749" t="s">
        <v>18</v>
      </c>
      <c r="J194" s="256" t="s">
        <v>325</v>
      </c>
      <c r="K194" s="383" t="s">
        <v>157</v>
      </c>
      <c r="L194" s="383" t="s">
        <v>62</v>
      </c>
      <c r="M194" s="784"/>
      <c r="N194" s="785"/>
    </row>
    <row r="195" spans="1:14" x14ac:dyDescent="0.25">
      <c r="A195" s="227">
        <v>44418</v>
      </c>
      <c r="B195" s="197" t="s">
        <v>68</v>
      </c>
      <c r="C195" s="197" t="s">
        <v>67</v>
      </c>
      <c r="D195" s="254" t="s">
        <v>52</v>
      </c>
      <c r="E195" s="249">
        <v>5000</v>
      </c>
      <c r="F195" s="490">
        <v>3518</v>
      </c>
      <c r="G195" s="445">
        <f t="shared" si="1"/>
        <v>1.4212620807276861</v>
      </c>
      <c r="H195" s="829" t="s">
        <v>96</v>
      </c>
      <c r="I195" s="749" t="s">
        <v>18</v>
      </c>
      <c r="J195" s="383" t="s">
        <v>329</v>
      </c>
      <c r="K195" s="383" t="s">
        <v>157</v>
      </c>
      <c r="L195" s="383" t="s">
        <v>62</v>
      </c>
      <c r="M195" s="784"/>
      <c r="N195" s="785"/>
    </row>
    <row r="196" spans="1:14" x14ac:dyDescent="0.25">
      <c r="A196" s="227">
        <v>44418</v>
      </c>
      <c r="B196" s="197" t="s">
        <v>68</v>
      </c>
      <c r="C196" s="197" t="s">
        <v>67</v>
      </c>
      <c r="D196" s="254" t="s">
        <v>52</v>
      </c>
      <c r="E196" s="206">
        <v>7000</v>
      </c>
      <c r="F196" s="490">
        <v>3518</v>
      </c>
      <c r="G196" s="445">
        <f t="shared" si="1"/>
        <v>1.9897669130187607</v>
      </c>
      <c r="H196" s="829" t="s">
        <v>96</v>
      </c>
      <c r="I196" s="749" t="s">
        <v>18</v>
      </c>
      <c r="J196" s="383" t="s">
        <v>329</v>
      </c>
      <c r="K196" s="383" t="s">
        <v>157</v>
      </c>
      <c r="L196" s="383" t="s">
        <v>62</v>
      </c>
      <c r="M196" s="784"/>
      <c r="N196" s="785"/>
    </row>
    <row r="197" spans="1:14" x14ac:dyDescent="0.25">
      <c r="A197" s="200">
        <v>44418</v>
      </c>
      <c r="B197" s="228" t="s">
        <v>68</v>
      </c>
      <c r="C197" s="228" t="s">
        <v>67</v>
      </c>
      <c r="D197" s="228" t="s">
        <v>52</v>
      </c>
      <c r="E197" s="204">
        <v>5000</v>
      </c>
      <c r="F197" s="490">
        <v>3518</v>
      </c>
      <c r="G197" s="445">
        <f t="shared" si="1"/>
        <v>1.4212620807276861</v>
      </c>
      <c r="H197" s="787" t="s">
        <v>53</v>
      </c>
      <c r="I197" s="749" t="s">
        <v>18</v>
      </c>
      <c r="J197" s="257" t="s">
        <v>330</v>
      </c>
      <c r="K197" s="383" t="s">
        <v>157</v>
      </c>
      <c r="L197" s="383" t="s">
        <v>62</v>
      </c>
      <c r="M197" s="784"/>
      <c r="N197" s="785"/>
    </row>
    <row r="198" spans="1:14" x14ac:dyDescent="0.25">
      <c r="A198" s="200">
        <v>44418</v>
      </c>
      <c r="B198" s="228" t="s">
        <v>68</v>
      </c>
      <c r="C198" s="228" t="s">
        <v>67</v>
      </c>
      <c r="D198" s="228" t="s">
        <v>52</v>
      </c>
      <c r="E198" s="204">
        <v>10000</v>
      </c>
      <c r="F198" s="490">
        <v>3518</v>
      </c>
      <c r="G198" s="445">
        <f t="shared" si="1"/>
        <v>2.8425241614553722</v>
      </c>
      <c r="H198" s="787" t="s">
        <v>53</v>
      </c>
      <c r="I198" s="749" t="s">
        <v>18</v>
      </c>
      <c r="J198" s="257" t="s">
        <v>330</v>
      </c>
      <c r="K198" s="383" t="s">
        <v>157</v>
      </c>
      <c r="L198" s="383" t="s">
        <v>62</v>
      </c>
      <c r="M198" s="784"/>
      <c r="N198" s="785"/>
    </row>
    <row r="199" spans="1:14" x14ac:dyDescent="0.25">
      <c r="A199" s="200">
        <v>44418</v>
      </c>
      <c r="B199" s="228" t="s">
        <v>68</v>
      </c>
      <c r="C199" s="228" t="s">
        <v>67</v>
      </c>
      <c r="D199" s="228" t="s">
        <v>52</v>
      </c>
      <c r="E199" s="190">
        <v>18000</v>
      </c>
      <c r="F199" s="490">
        <v>3518</v>
      </c>
      <c r="G199" s="445">
        <f t="shared" si="1"/>
        <v>5.1165434906196703</v>
      </c>
      <c r="H199" s="787" t="s">
        <v>53</v>
      </c>
      <c r="I199" s="749" t="s">
        <v>18</v>
      </c>
      <c r="J199" s="257" t="s">
        <v>330</v>
      </c>
      <c r="K199" s="383" t="s">
        <v>157</v>
      </c>
      <c r="L199" s="383" t="s">
        <v>62</v>
      </c>
      <c r="M199" s="784"/>
      <c r="N199" s="785"/>
    </row>
    <row r="200" spans="1:14" x14ac:dyDescent="0.25">
      <c r="A200" s="200">
        <v>44418</v>
      </c>
      <c r="B200" s="228" t="s">
        <v>144</v>
      </c>
      <c r="C200" s="228" t="s">
        <v>141</v>
      </c>
      <c r="D200" s="228" t="s">
        <v>91</v>
      </c>
      <c r="E200" s="190">
        <f>G200*F200</f>
        <v>52770</v>
      </c>
      <c r="F200" s="490">
        <v>3518</v>
      </c>
      <c r="G200" s="445">
        <v>15</v>
      </c>
      <c r="H200" s="787" t="s">
        <v>348</v>
      </c>
      <c r="I200" s="749" t="s">
        <v>18</v>
      </c>
      <c r="J200" s="722" t="s">
        <v>739</v>
      </c>
      <c r="K200" s="383" t="s">
        <v>157</v>
      </c>
      <c r="L200" s="383" t="s">
        <v>62</v>
      </c>
      <c r="M200" s="784"/>
      <c r="N200" s="785"/>
    </row>
    <row r="201" spans="1:14" x14ac:dyDescent="0.25">
      <c r="A201" s="200">
        <v>44418</v>
      </c>
      <c r="B201" s="228" t="s">
        <v>144</v>
      </c>
      <c r="C201" s="228" t="s">
        <v>141</v>
      </c>
      <c r="D201" s="228" t="s">
        <v>91</v>
      </c>
      <c r="E201" s="190">
        <f>G201*F201</f>
        <v>32189.7</v>
      </c>
      <c r="F201" s="490">
        <v>3518</v>
      </c>
      <c r="G201" s="445">
        <v>9.15</v>
      </c>
      <c r="H201" s="787" t="s">
        <v>348</v>
      </c>
      <c r="I201" s="749" t="s">
        <v>18</v>
      </c>
      <c r="J201" s="722" t="s">
        <v>682</v>
      </c>
      <c r="K201" s="383" t="s">
        <v>157</v>
      </c>
      <c r="L201" s="383" t="s">
        <v>62</v>
      </c>
      <c r="M201" s="784"/>
      <c r="N201" s="785"/>
    </row>
    <row r="202" spans="1:14" x14ac:dyDescent="0.25">
      <c r="A202" s="196">
        <v>44419</v>
      </c>
      <c r="B202" s="197" t="s">
        <v>113</v>
      </c>
      <c r="C202" s="197" t="s">
        <v>114</v>
      </c>
      <c r="D202" s="197" t="s">
        <v>90</v>
      </c>
      <c r="E202" s="897">
        <v>40000</v>
      </c>
      <c r="F202" s="490">
        <v>3518</v>
      </c>
      <c r="G202" s="445">
        <f t="shared" si="1"/>
        <v>11.370096645821489</v>
      </c>
      <c r="H202" s="787" t="s">
        <v>71</v>
      </c>
      <c r="I202" s="749" t="s">
        <v>18</v>
      </c>
      <c r="J202" s="637" t="s">
        <v>332</v>
      </c>
      <c r="K202" s="383" t="s">
        <v>157</v>
      </c>
      <c r="L202" s="383" t="s">
        <v>62</v>
      </c>
      <c r="M202" s="784"/>
      <c r="N202" s="785"/>
    </row>
    <row r="203" spans="1:14" x14ac:dyDescent="0.25">
      <c r="A203" s="196">
        <v>44419</v>
      </c>
      <c r="B203" s="195" t="s">
        <v>112</v>
      </c>
      <c r="C203" s="197" t="s">
        <v>114</v>
      </c>
      <c r="D203" s="197" t="s">
        <v>90</v>
      </c>
      <c r="E203" s="204">
        <v>40000</v>
      </c>
      <c r="F203" s="490">
        <v>3518</v>
      </c>
      <c r="G203" s="445">
        <f t="shared" si="1"/>
        <v>11.370096645821489</v>
      </c>
      <c r="H203" s="787" t="s">
        <v>70</v>
      </c>
      <c r="I203" s="749" t="s">
        <v>18</v>
      </c>
      <c r="J203" s="637" t="s">
        <v>332</v>
      </c>
      <c r="K203" s="383" t="s">
        <v>157</v>
      </c>
      <c r="L203" s="383" t="s">
        <v>62</v>
      </c>
      <c r="M203" s="784"/>
      <c r="N203" s="785"/>
    </row>
    <row r="204" spans="1:14" x14ac:dyDescent="0.25">
      <c r="A204" s="196">
        <v>44419</v>
      </c>
      <c r="B204" s="195" t="s">
        <v>123</v>
      </c>
      <c r="C204" s="197" t="s">
        <v>114</v>
      </c>
      <c r="D204" s="197" t="s">
        <v>90</v>
      </c>
      <c r="E204" s="204">
        <v>40000</v>
      </c>
      <c r="F204" s="490">
        <v>3518</v>
      </c>
      <c r="G204" s="445">
        <f t="shared" si="1"/>
        <v>11.370096645821489</v>
      </c>
      <c r="H204" s="787" t="s">
        <v>121</v>
      </c>
      <c r="I204" s="749" t="s">
        <v>18</v>
      </c>
      <c r="J204" s="637" t="s">
        <v>332</v>
      </c>
      <c r="K204" s="383" t="s">
        <v>157</v>
      </c>
      <c r="L204" s="383" t="s">
        <v>62</v>
      </c>
      <c r="M204" s="784"/>
      <c r="N204" s="785"/>
    </row>
    <row r="205" spans="1:14" x14ac:dyDescent="0.25">
      <c r="A205" s="196">
        <v>44419</v>
      </c>
      <c r="B205" s="195" t="s">
        <v>109</v>
      </c>
      <c r="C205" s="197" t="s">
        <v>114</v>
      </c>
      <c r="D205" s="195" t="s">
        <v>14</v>
      </c>
      <c r="E205" s="897">
        <v>30000</v>
      </c>
      <c r="F205" s="490">
        <v>3518</v>
      </c>
      <c r="G205" s="445">
        <f t="shared" si="1"/>
        <v>8.5275724843661163</v>
      </c>
      <c r="H205" s="787" t="s">
        <v>42</v>
      </c>
      <c r="I205" s="749" t="s">
        <v>18</v>
      </c>
      <c r="J205" s="637" t="s">
        <v>332</v>
      </c>
      <c r="K205" s="383" t="s">
        <v>157</v>
      </c>
      <c r="L205" s="383" t="s">
        <v>62</v>
      </c>
      <c r="M205" s="784"/>
      <c r="N205" s="785"/>
    </row>
    <row r="206" spans="1:14" x14ac:dyDescent="0.25">
      <c r="A206" s="196">
        <v>44419</v>
      </c>
      <c r="B206" s="195" t="s">
        <v>110</v>
      </c>
      <c r="C206" s="197" t="s">
        <v>114</v>
      </c>
      <c r="D206" s="195" t="s">
        <v>52</v>
      </c>
      <c r="E206" s="203">
        <v>30000</v>
      </c>
      <c r="F206" s="490">
        <v>3518</v>
      </c>
      <c r="G206" s="445">
        <f t="shared" si="1"/>
        <v>8.5275724843661163</v>
      </c>
      <c r="H206" s="787" t="s">
        <v>53</v>
      </c>
      <c r="I206" s="749" t="s">
        <v>18</v>
      </c>
      <c r="J206" s="637" t="s">
        <v>332</v>
      </c>
      <c r="K206" s="383" t="s">
        <v>157</v>
      </c>
      <c r="L206" s="383" t="s">
        <v>62</v>
      </c>
      <c r="M206" s="784"/>
      <c r="N206" s="785"/>
    </row>
    <row r="207" spans="1:14" x14ac:dyDescent="0.25">
      <c r="A207" s="196">
        <v>44419</v>
      </c>
      <c r="B207" s="197" t="s">
        <v>111</v>
      </c>
      <c r="C207" s="197" t="s">
        <v>114</v>
      </c>
      <c r="D207" s="254" t="s">
        <v>52</v>
      </c>
      <c r="E207" s="198">
        <v>30000</v>
      </c>
      <c r="F207" s="490">
        <v>3518</v>
      </c>
      <c r="G207" s="445">
        <f t="shared" si="1"/>
        <v>8.5275724843661163</v>
      </c>
      <c r="H207" s="787" t="s">
        <v>96</v>
      </c>
      <c r="I207" s="749" t="s">
        <v>18</v>
      </c>
      <c r="J207" s="637" t="s">
        <v>332</v>
      </c>
      <c r="K207" s="383" t="s">
        <v>157</v>
      </c>
      <c r="L207" s="383" t="s">
        <v>62</v>
      </c>
      <c r="M207" s="784"/>
      <c r="N207" s="785"/>
    </row>
    <row r="208" spans="1:14" x14ac:dyDescent="0.25">
      <c r="A208" s="196">
        <v>44419</v>
      </c>
      <c r="B208" s="197" t="s">
        <v>118</v>
      </c>
      <c r="C208" s="197" t="s">
        <v>114</v>
      </c>
      <c r="D208" s="254" t="s">
        <v>91</v>
      </c>
      <c r="E208" s="234">
        <v>10000</v>
      </c>
      <c r="F208" s="490">
        <v>3518</v>
      </c>
      <c r="G208" s="445">
        <f t="shared" si="1"/>
        <v>2.8425241614553722</v>
      </c>
      <c r="H208" s="787" t="s">
        <v>115</v>
      </c>
      <c r="I208" s="749" t="s">
        <v>18</v>
      </c>
      <c r="J208" s="637" t="s">
        <v>332</v>
      </c>
      <c r="K208" s="383" t="s">
        <v>157</v>
      </c>
      <c r="L208" s="383" t="s">
        <v>62</v>
      </c>
      <c r="M208" s="784"/>
      <c r="N208" s="785"/>
    </row>
    <row r="209" spans="1:14" x14ac:dyDescent="0.25">
      <c r="A209" s="51">
        <v>44419</v>
      </c>
      <c r="B209" s="26" t="s">
        <v>68</v>
      </c>
      <c r="C209" s="26" t="s">
        <v>67</v>
      </c>
      <c r="D209" s="218" t="s">
        <v>14</v>
      </c>
      <c r="E209" s="927">
        <v>6000</v>
      </c>
      <c r="F209" s="490">
        <v>3518</v>
      </c>
      <c r="G209" s="445">
        <f t="shared" si="1"/>
        <v>1.7055144968732234</v>
      </c>
      <c r="H209" s="787" t="s">
        <v>42</v>
      </c>
      <c r="I209" s="749" t="s">
        <v>18</v>
      </c>
      <c r="J209" s="218" t="s">
        <v>365</v>
      </c>
      <c r="K209" s="383" t="s">
        <v>157</v>
      </c>
      <c r="L209" s="383" t="s">
        <v>62</v>
      </c>
      <c r="M209" s="784"/>
      <c r="N209" s="785"/>
    </row>
    <row r="210" spans="1:14" x14ac:dyDescent="0.25">
      <c r="A210" s="51">
        <v>44419</v>
      </c>
      <c r="B210" s="26" t="s">
        <v>68</v>
      </c>
      <c r="C210" s="26" t="s">
        <v>67</v>
      </c>
      <c r="D210" s="26" t="s">
        <v>14</v>
      </c>
      <c r="E210" s="928">
        <v>12000</v>
      </c>
      <c r="F210" s="490">
        <v>3518</v>
      </c>
      <c r="G210" s="445">
        <f t="shared" si="1"/>
        <v>3.4110289937464469</v>
      </c>
      <c r="H210" s="787" t="s">
        <v>42</v>
      </c>
      <c r="I210" s="749" t="s">
        <v>18</v>
      </c>
      <c r="J210" s="218" t="s">
        <v>365</v>
      </c>
      <c r="K210" s="383" t="s">
        <v>157</v>
      </c>
      <c r="L210" s="383" t="s">
        <v>62</v>
      </c>
      <c r="M210" s="784"/>
      <c r="N210" s="785"/>
    </row>
    <row r="211" spans="1:14" x14ac:dyDescent="0.25">
      <c r="A211" s="51">
        <v>44419</v>
      </c>
      <c r="B211" s="26" t="s">
        <v>68</v>
      </c>
      <c r="C211" s="26" t="s">
        <v>67</v>
      </c>
      <c r="D211" s="26" t="s">
        <v>14</v>
      </c>
      <c r="E211" s="929">
        <v>10000</v>
      </c>
      <c r="F211" s="490">
        <v>3518</v>
      </c>
      <c r="G211" s="445">
        <f t="shared" si="1"/>
        <v>2.8425241614553722</v>
      </c>
      <c r="H211" s="787" t="s">
        <v>42</v>
      </c>
      <c r="I211" s="749" t="s">
        <v>18</v>
      </c>
      <c r="J211" s="218" t="s">
        <v>365</v>
      </c>
      <c r="K211" s="383" t="s">
        <v>157</v>
      </c>
      <c r="L211" s="383" t="s">
        <v>62</v>
      </c>
      <c r="M211" s="784"/>
      <c r="N211" s="785"/>
    </row>
    <row r="212" spans="1:14" x14ac:dyDescent="0.25">
      <c r="A212" s="227">
        <v>44420</v>
      </c>
      <c r="B212" s="197" t="s">
        <v>68</v>
      </c>
      <c r="C212" s="197" t="s">
        <v>67</v>
      </c>
      <c r="D212" s="254" t="s">
        <v>52</v>
      </c>
      <c r="E212" s="206">
        <v>5000</v>
      </c>
      <c r="F212" s="490">
        <v>3518</v>
      </c>
      <c r="G212" s="445">
        <f t="shared" si="1"/>
        <v>1.4212620807276861</v>
      </c>
      <c r="H212" s="787" t="s">
        <v>96</v>
      </c>
      <c r="I212" s="749" t="s">
        <v>18</v>
      </c>
      <c r="J212" s="383" t="s">
        <v>338</v>
      </c>
      <c r="K212" s="383" t="s">
        <v>157</v>
      </c>
      <c r="L212" s="383" t="s">
        <v>62</v>
      </c>
      <c r="M212" s="784"/>
      <c r="N212" s="785"/>
    </row>
    <row r="213" spans="1:14" x14ac:dyDescent="0.25">
      <c r="A213" s="227">
        <v>44420</v>
      </c>
      <c r="B213" s="197" t="s">
        <v>68</v>
      </c>
      <c r="C213" s="197" t="s">
        <v>67</v>
      </c>
      <c r="D213" s="254" t="s">
        <v>52</v>
      </c>
      <c r="E213" s="190">
        <v>7000</v>
      </c>
      <c r="F213" s="490">
        <v>3518</v>
      </c>
      <c r="G213" s="445">
        <f t="shared" si="1"/>
        <v>1.9897669130187607</v>
      </c>
      <c r="H213" s="787" t="s">
        <v>96</v>
      </c>
      <c r="I213" s="749" t="s">
        <v>18</v>
      </c>
      <c r="J213" s="383" t="s">
        <v>338</v>
      </c>
      <c r="K213" s="383" t="s">
        <v>157</v>
      </c>
      <c r="L213" s="383" t="s">
        <v>62</v>
      </c>
      <c r="M213" s="784"/>
      <c r="N213" s="785"/>
    </row>
    <row r="214" spans="1:14" x14ac:dyDescent="0.25">
      <c r="A214" s="196">
        <v>44420</v>
      </c>
      <c r="B214" s="228" t="s">
        <v>68</v>
      </c>
      <c r="C214" s="228" t="s">
        <v>67</v>
      </c>
      <c r="D214" s="228" t="s">
        <v>52</v>
      </c>
      <c r="E214" s="806">
        <v>5000</v>
      </c>
      <c r="F214" s="490">
        <v>3518</v>
      </c>
      <c r="G214" s="445">
        <f t="shared" si="1"/>
        <v>1.4212620807276861</v>
      </c>
      <c r="H214" s="787" t="s">
        <v>53</v>
      </c>
      <c r="I214" s="749" t="s">
        <v>18</v>
      </c>
      <c r="J214" s="257" t="s">
        <v>339</v>
      </c>
      <c r="K214" s="383" t="s">
        <v>157</v>
      </c>
      <c r="L214" s="383" t="s">
        <v>62</v>
      </c>
      <c r="M214" s="784"/>
      <c r="N214" s="785"/>
    </row>
    <row r="215" spans="1:14" x14ac:dyDescent="0.25">
      <c r="A215" s="196">
        <v>44420</v>
      </c>
      <c r="B215" s="228" t="s">
        <v>68</v>
      </c>
      <c r="C215" s="228" t="s">
        <v>67</v>
      </c>
      <c r="D215" s="228" t="s">
        <v>52</v>
      </c>
      <c r="E215" s="198">
        <v>7000</v>
      </c>
      <c r="F215" s="490">
        <v>3518</v>
      </c>
      <c r="G215" s="445">
        <f t="shared" si="1"/>
        <v>1.9897669130187607</v>
      </c>
      <c r="H215" s="787" t="s">
        <v>53</v>
      </c>
      <c r="I215" s="749" t="s">
        <v>18</v>
      </c>
      <c r="J215" s="257" t="s">
        <v>339</v>
      </c>
      <c r="K215" s="383" t="s">
        <v>157</v>
      </c>
      <c r="L215" s="383" t="s">
        <v>62</v>
      </c>
      <c r="M215" s="784"/>
      <c r="N215" s="785"/>
    </row>
    <row r="216" spans="1:14" x14ac:dyDescent="0.25">
      <c r="A216" s="200">
        <v>44420</v>
      </c>
      <c r="B216" s="195" t="s">
        <v>68</v>
      </c>
      <c r="C216" s="195" t="s">
        <v>67</v>
      </c>
      <c r="D216" s="393" t="s">
        <v>90</v>
      </c>
      <c r="E216" s="190">
        <v>12000</v>
      </c>
      <c r="F216" s="490">
        <v>3518</v>
      </c>
      <c r="G216" s="445">
        <f t="shared" si="1"/>
        <v>3.4110289937464469</v>
      </c>
      <c r="H216" s="787" t="s">
        <v>70</v>
      </c>
      <c r="I216" s="749" t="s">
        <v>18</v>
      </c>
      <c r="J216" s="637" t="s">
        <v>340</v>
      </c>
      <c r="K216" s="383" t="s">
        <v>157</v>
      </c>
      <c r="L216" s="383" t="s">
        <v>62</v>
      </c>
      <c r="M216" s="784"/>
      <c r="N216" s="785"/>
    </row>
    <row r="217" spans="1:14" x14ac:dyDescent="0.25">
      <c r="A217" s="200">
        <v>44420</v>
      </c>
      <c r="B217" s="195" t="s">
        <v>68</v>
      </c>
      <c r="C217" s="195" t="s">
        <v>67</v>
      </c>
      <c r="D217" s="393" t="s">
        <v>90</v>
      </c>
      <c r="E217" s="190">
        <v>14000</v>
      </c>
      <c r="F217" s="490">
        <v>3518</v>
      </c>
      <c r="G217" s="445">
        <f t="shared" si="1"/>
        <v>3.9795338260375215</v>
      </c>
      <c r="H217" s="787" t="s">
        <v>70</v>
      </c>
      <c r="I217" s="749" t="s">
        <v>18</v>
      </c>
      <c r="J217" s="637" t="s">
        <v>340</v>
      </c>
      <c r="K217" s="383" t="s">
        <v>157</v>
      </c>
      <c r="L217" s="383" t="s">
        <v>62</v>
      </c>
      <c r="M217" s="784"/>
      <c r="N217" s="785"/>
    </row>
    <row r="218" spans="1:14" x14ac:dyDescent="0.25">
      <c r="A218" s="200">
        <v>44420</v>
      </c>
      <c r="B218" s="195" t="s">
        <v>92</v>
      </c>
      <c r="C218" s="195" t="s">
        <v>92</v>
      </c>
      <c r="D218" s="195" t="s">
        <v>90</v>
      </c>
      <c r="E218" s="190">
        <v>5000</v>
      </c>
      <c r="F218" s="490">
        <v>3518</v>
      </c>
      <c r="G218" s="445">
        <f t="shared" si="1"/>
        <v>1.4212620807276861</v>
      </c>
      <c r="H218" s="787" t="s">
        <v>70</v>
      </c>
      <c r="I218" s="749" t="s">
        <v>18</v>
      </c>
      <c r="J218" s="637" t="s">
        <v>340</v>
      </c>
      <c r="K218" s="383" t="s">
        <v>157</v>
      </c>
      <c r="L218" s="383" t="s">
        <v>62</v>
      </c>
      <c r="M218" s="784"/>
      <c r="N218" s="785"/>
    </row>
    <row r="219" spans="1:14" x14ac:dyDescent="0.25">
      <c r="A219" s="200">
        <v>44420</v>
      </c>
      <c r="B219" s="195" t="s">
        <v>92</v>
      </c>
      <c r="C219" s="195" t="s">
        <v>92</v>
      </c>
      <c r="D219" s="195" t="s">
        <v>90</v>
      </c>
      <c r="E219" s="206">
        <v>5000</v>
      </c>
      <c r="F219" s="490">
        <v>3518</v>
      </c>
      <c r="G219" s="445">
        <f t="shared" si="1"/>
        <v>1.4212620807276861</v>
      </c>
      <c r="H219" s="787" t="s">
        <v>70</v>
      </c>
      <c r="I219" s="749" t="s">
        <v>18</v>
      </c>
      <c r="J219" s="637" t="s">
        <v>340</v>
      </c>
      <c r="K219" s="383" t="s">
        <v>157</v>
      </c>
      <c r="L219" s="383" t="s">
        <v>62</v>
      </c>
      <c r="M219" s="784"/>
      <c r="N219" s="785"/>
    </row>
    <row r="220" spans="1:14" x14ac:dyDescent="0.25">
      <c r="A220" s="672">
        <v>44420</v>
      </c>
      <c r="B220" s="225" t="s">
        <v>68</v>
      </c>
      <c r="C220" s="197" t="s">
        <v>67</v>
      </c>
      <c r="D220" s="197" t="s">
        <v>90</v>
      </c>
      <c r="E220" s="897">
        <v>6000</v>
      </c>
      <c r="F220" s="490">
        <v>3518</v>
      </c>
      <c r="G220" s="445">
        <f t="shared" si="1"/>
        <v>1.7055144968732234</v>
      </c>
      <c r="H220" s="787" t="s">
        <v>71</v>
      </c>
      <c r="I220" s="749" t="s">
        <v>18</v>
      </c>
      <c r="J220" s="256" t="s">
        <v>343</v>
      </c>
      <c r="K220" s="383" t="s">
        <v>157</v>
      </c>
      <c r="L220" s="383" t="s">
        <v>62</v>
      </c>
      <c r="M220" s="784"/>
      <c r="N220" s="785"/>
    </row>
    <row r="221" spans="1:14" x14ac:dyDescent="0.25">
      <c r="A221" s="672">
        <v>44420</v>
      </c>
      <c r="B221" s="225" t="s">
        <v>68</v>
      </c>
      <c r="C221" s="197" t="s">
        <v>67</v>
      </c>
      <c r="D221" s="197" t="s">
        <v>90</v>
      </c>
      <c r="E221" s="249">
        <v>4000</v>
      </c>
      <c r="F221" s="490">
        <v>3518</v>
      </c>
      <c r="G221" s="445">
        <f t="shared" si="1"/>
        <v>1.137009664582149</v>
      </c>
      <c r="H221" s="787" t="s">
        <v>71</v>
      </c>
      <c r="I221" s="749" t="s">
        <v>18</v>
      </c>
      <c r="J221" s="256" t="s">
        <v>343</v>
      </c>
      <c r="K221" s="383" t="s">
        <v>157</v>
      </c>
      <c r="L221" s="383" t="s">
        <v>62</v>
      </c>
      <c r="M221" s="784"/>
      <c r="N221" s="785"/>
    </row>
    <row r="222" spans="1:14" x14ac:dyDescent="0.25">
      <c r="A222" s="672">
        <v>44420</v>
      </c>
      <c r="B222" s="225" t="s">
        <v>92</v>
      </c>
      <c r="C222" s="197" t="s">
        <v>92</v>
      </c>
      <c r="D222" s="197" t="s">
        <v>90</v>
      </c>
      <c r="E222" s="235">
        <v>6000</v>
      </c>
      <c r="F222" s="490">
        <v>3518</v>
      </c>
      <c r="G222" s="445">
        <f t="shared" si="1"/>
        <v>1.7055144968732234</v>
      </c>
      <c r="H222" s="787" t="s">
        <v>71</v>
      </c>
      <c r="I222" s="749" t="s">
        <v>18</v>
      </c>
      <c r="J222" s="256" t="s">
        <v>343</v>
      </c>
      <c r="K222" s="383" t="s">
        <v>157</v>
      </c>
      <c r="L222" s="383" t="s">
        <v>62</v>
      </c>
      <c r="M222" s="784"/>
      <c r="N222" s="785"/>
    </row>
    <row r="223" spans="1:14" x14ac:dyDescent="0.25">
      <c r="A223" s="672">
        <v>44420</v>
      </c>
      <c r="B223" s="225" t="s">
        <v>92</v>
      </c>
      <c r="C223" s="197" t="s">
        <v>92</v>
      </c>
      <c r="D223" s="197" t="s">
        <v>90</v>
      </c>
      <c r="E223" s="586">
        <v>4000</v>
      </c>
      <c r="F223" s="490">
        <v>3518</v>
      </c>
      <c r="G223" s="445">
        <f t="shared" ref="G223:G287" si="2">E223/F223</f>
        <v>1.137009664582149</v>
      </c>
      <c r="H223" s="787" t="s">
        <v>71</v>
      </c>
      <c r="I223" s="749" t="s">
        <v>18</v>
      </c>
      <c r="J223" s="256" t="s">
        <v>343</v>
      </c>
      <c r="K223" s="383" t="s">
        <v>157</v>
      </c>
      <c r="L223" s="383" t="s">
        <v>62</v>
      </c>
      <c r="M223" s="784"/>
      <c r="N223" s="785"/>
    </row>
    <row r="224" spans="1:14" x14ac:dyDescent="0.25">
      <c r="A224" s="783">
        <v>44420</v>
      </c>
      <c r="B224" s="802" t="s">
        <v>144</v>
      </c>
      <c r="C224" s="802" t="s">
        <v>141</v>
      </c>
      <c r="D224" s="787" t="s">
        <v>91</v>
      </c>
      <c r="E224" s="934">
        <f>G224*F224</f>
        <v>2145.98</v>
      </c>
      <c r="F224" s="490">
        <v>3518</v>
      </c>
      <c r="G224" s="445">
        <v>0.61</v>
      </c>
      <c r="H224" s="787" t="s">
        <v>348</v>
      </c>
      <c r="I224" s="749" t="s">
        <v>18</v>
      </c>
      <c r="J224" s="802" t="s">
        <v>683</v>
      </c>
      <c r="K224" s="383" t="s">
        <v>157</v>
      </c>
      <c r="L224" s="383" t="s">
        <v>62</v>
      </c>
      <c r="M224" s="784"/>
      <c r="N224" s="785"/>
    </row>
    <row r="225" spans="1:14" x14ac:dyDescent="0.25">
      <c r="A225" s="196">
        <v>44421</v>
      </c>
      <c r="B225" s="197" t="s">
        <v>68</v>
      </c>
      <c r="C225" s="197" t="s">
        <v>67</v>
      </c>
      <c r="D225" s="254" t="s">
        <v>52</v>
      </c>
      <c r="E225" s="190">
        <v>10000</v>
      </c>
      <c r="F225" s="490">
        <v>3518</v>
      </c>
      <c r="G225" s="445">
        <f t="shared" si="2"/>
        <v>2.8425241614553722</v>
      </c>
      <c r="H225" s="787" t="s">
        <v>53</v>
      </c>
      <c r="I225" s="749" t="s">
        <v>18</v>
      </c>
      <c r="J225" s="257" t="s">
        <v>352</v>
      </c>
      <c r="K225" s="383" t="s">
        <v>157</v>
      </c>
      <c r="L225" s="383" t="s">
        <v>62</v>
      </c>
      <c r="M225" s="784"/>
      <c r="N225" s="785"/>
    </row>
    <row r="226" spans="1:14" x14ac:dyDescent="0.25">
      <c r="A226" s="196">
        <v>44421</v>
      </c>
      <c r="B226" s="197" t="s">
        <v>68</v>
      </c>
      <c r="C226" s="197" t="s">
        <v>67</v>
      </c>
      <c r="D226" s="254" t="s">
        <v>52</v>
      </c>
      <c r="E226" s="190">
        <v>15000</v>
      </c>
      <c r="F226" s="490">
        <v>3518</v>
      </c>
      <c r="G226" s="445">
        <f t="shared" si="2"/>
        <v>4.2637862421830581</v>
      </c>
      <c r="H226" s="787" t="s">
        <v>53</v>
      </c>
      <c r="I226" s="749" t="s">
        <v>18</v>
      </c>
      <c r="J226" s="257" t="s">
        <v>352</v>
      </c>
      <c r="K226" s="383" t="s">
        <v>157</v>
      </c>
      <c r="L226" s="383" t="s">
        <v>62</v>
      </c>
      <c r="M226" s="784"/>
      <c r="N226" s="785"/>
    </row>
    <row r="227" spans="1:14" x14ac:dyDescent="0.25">
      <c r="A227" s="227">
        <v>44421</v>
      </c>
      <c r="B227" s="197" t="s">
        <v>68</v>
      </c>
      <c r="C227" s="197" t="s">
        <v>67</v>
      </c>
      <c r="D227" s="254" t="s">
        <v>52</v>
      </c>
      <c r="E227" s="206">
        <v>10000</v>
      </c>
      <c r="F227" s="490">
        <v>3518</v>
      </c>
      <c r="G227" s="445">
        <f t="shared" si="2"/>
        <v>2.8425241614553722</v>
      </c>
      <c r="H227" s="787" t="s">
        <v>96</v>
      </c>
      <c r="I227" s="749" t="s">
        <v>18</v>
      </c>
      <c r="J227" s="383" t="s">
        <v>355</v>
      </c>
      <c r="K227" s="383" t="s">
        <v>157</v>
      </c>
      <c r="L227" s="383" t="s">
        <v>62</v>
      </c>
      <c r="M227" s="784"/>
      <c r="N227" s="785"/>
    </row>
    <row r="228" spans="1:14" x14ac:dyDescent="0.25">
      <c r="A228" s="227">
        <v>44421</v>
      </c>
      <c r="B228" s="197" t="s">
        <v>68</v>
      </c>
      <c r="C228" s="197" t="s">
        <v>67</v>
      </c>
      <c r="D228" s="254" t="s">
        <v>52</v>
      </c>
      <c r="E228" s="206">
        <v>9000</v>
      </c>
      <c r="F228" s="490">
        <v>3518</v>
      </c>
      <c r="G228" s="445">
        <f t="shared" si="2"/>
        <v>2.5582717453098351</v>
      </c>
      <c r="H228" s="787" t="s">
        <v>96</v>
      </c>
      <c r="I228" s="749" t="s">
        <v>18</v>
      </c>
      <c r="J228" s="383" t="s">
        <v>355</v>
      </c>
      <c r="K228" s="383" t="s">
        <v>157</v>
      </c>
      <c r="L228" s="383" t="s">
        <v>62</v>
      </c>
      <c r="M228" s="784"/>
      <c r="N228" s="785"/>
    </row>
    <row r="229" spans="1:14" x14ac:dyDescent="0.25">
      <c r="A229" s="200">
        <v>44421</v>
      </c>
      <c r="B229" s="195" t="s">
        <v>68</v>
      </c>
      <c r="C229" s="195" t="s">
        <v>67</v>
      </c>
      <c r="D229" s="195" t="s">
        <v>90</v>
      </c>
      <c r="E229" s="806">
        <v>13000</v>
      </c>
      <c r="F229" s="490">
        <v>3518</v>
      </c>
      <c r="G229" s="445">
        <f t="shared" si="2"/>
        <v>3.6952814098919839</v>
      </c>
      <c r="H229" s="787" t="s">
        <v>70</v>
      </c>
      <c r="I229" s="749" t="s">
        <v>18</v>
      </c>
      <c r="J229" s="637" t="s">
        <v>358</v>
      </c>
      <c r="K229" s="383" t="s">
        <v>157</v>
      </c>
      <c r="L229" s="383" t="s">
        <v>62</v>
      </c>
      <c r="M229" s="784"/>
      <c r="N229" s="785"/>
    </row>
    <row r="230" spans="1:14" x14ac:dyDescent="0.25">
      <c r="A230" s="200">
        <v>44421</v>
      </c>
      <c r="B230" s="195" t="s">
        <v>68</v>
      </c>
      <c r="C230" s="195" t="s">
        <v>67</v>
      </c>
      <c r="D230" s="195" t="s">
        <v>90</v>
      </c>
      <c r="E230" s="198">
        <v>8000</v>
      </c>
      <c r="F230" s="490">
        <v>3518</v>
      </c>
      <c r="G230" s="445">
        <f t="shared" si="2"/>
        <v>2.2740193291642981</v>
      </c>
      <c r="H230" s="787" t="s">
        <v>70</v>
      </c>
      <c r="I230" s="749" t="s">
        <v>18</v>
      </c>
      <c r="J230" s="637" t="s">
        <v>358</v>
      </c>
      <c r="K230" s="383" t="s">
        <v>157</v>
      </c>
      <c r="L230" s="383" t="s">
        <v>62</v>
      </c>
      <c r="M230" s="784"/>
      <c r="N230" s="785"/>
    </row>
    <row r="231" spans="1:14" x14ac:dyDescent="0.25">
      <c r="A231" s="200">
        <v>44421</v>
      </c>
      <c r="B231" s="195" t="s">
        <v>68</v>
      </c>
      <c r="C231" s="195" t="s">
        <v>67</v>
      </c>
      <c r="D231" s="195" t="s">
        <v>90</v>
      </c>
      <c r="E231" s="198">
        <v>21000</v>
      </c>
      <c r="F231" s="490">
        <v>3518</v>
      </c>
      <c r="G231" s="445">
        <f t="shared" si="2"/>
        <v>5.9693007390562816</v>
      </c>
      <c r="H231" s="787" t="s">
        <v>70</v>
      </c>
      <c r="I231" s="749" t="s">
        <v>18</v>
      </c>
      <c r="J231" s="637" t="s">
        <v>358</v>
      </c>
      <c r="K231" s="383" t="s">
        <v>157</v>
      </c>
      <c r="L231" s="383" t="s">
        <v>62</v>
      </c>
      <c r="M231" s="784"/>
      <c r="N231" s="785"/>
    </row>
    <row r="232" spans="1:14" x14ac:dyDescent="0.25">
      <c r="A232" s="200">
        <v>44421</v>
      </c>
      <c r="B232" s="195" t="s">
        <v>92</v>
      </c>
      <c r="C232" s="195" t="s">
        <v>92</v>
      </c>
      <c r="D232" s="195" t="s">
        <v>90</v>
      </c>
      <c r="E232" s="198">
        <v>6000</v>
      </c>
      <c r="F232" s="490">
        <v>3518</v>
      </c>
      <c r="G232" s="445">
        <f t="shared" si="2"/>
        <v>1.7055144968732234</v>
      </c>
      <c r="H232" s="787" t="s">
        <v>70</v>
      </c>
      <c r="I232" s="749" t="s">
        <v>18</v>
      </c>
      <c r="J232" s="637" t="s">
        <v>358</v>
      </c>
      <c r="K232" s="383" t="s">
        <v>157</v>
      </c>
      <c r="L232" s="383" t="s">
        <v>62</v>
      </c>
      <c r="M232" s="784"/>
      <c r="N232" s="785"/>
    </row>
    <row r="233" spans="1:14" x14ac:dyDescent="0.25">
      <c r="A233" s="200">
        <v>44421</v>
      </c>
      <c r="B233" s="195" t="s">
        <v>92</v>
      </c>
      <c r="C233" s="195" t="s">
        <v>92</v>
      </c>
      <c r="D233" s="195" t="s">
        <v>90</v>
      </c>
      <c r="E233" s="198">
        <v>4000</v>
      </c>
      <c r="F233" s="490">
        <v>3518</v>
      </c>
      <c r="G233" s="445">
        <f t="shared" si="2"/>
        <v>1.137009664582149</v>
      </c>
      <c r="H233" s="787" t="s">
        <v>70</v>
      </c>
      <c r="I233" s="749" t="s">
        <v>18</v>
      </c>
      <c r="J233" s="637" t="s">
        <v>358</v>
      </c>
      <c r="K233" s="383" t="s">
        <v>157</v>
      </c>
      <c r="L233" s="383" t="s">
        <v>62</v>
      </c>
      <c r="M233" s="784"/>
      <c r="N233" s="785"/>
    </row>
    <row r="234" spans="1:14" x14ac:dyDescent="0.25">
      <c r="A234" s="672">
        <v>44421</v>
      </c>
      <c r="B234" s="225" t="s">
        <v>68</v>
      </c>
      <c r="C234" s="197" t="s">
        <v>67</v>
      </c>
      <c r="D234" s="197" t="s">
        <v>90</v>
      </c>
      <c r="E234" s="204">
        <v>10000</v>
      </c>
      <c r="F234" s="490">
        <v>3518</v>
      </c>
      <c r="G234" s="445">
        <f t="shared" si="2"/>
        <v>2.8425241614553722</v>
      </c>
      <c r="H234" s="787" t="s">
        <v>71</v>
      </c>
      <c r="I234" s="749" t="s">
        <v>18</v>
      </c>
      <c r="J234" s="256" t="s">
        <v>361</v>
      </c>
      <c r="K234" s="383" t="s">
        <v>157</v>
      </c>
      <c r="L234" s="383" t="s">
        <v>62</v>
      </c>
      <c r="M234" s="784"/>
      <c r="N234" s="785"/>
    </row>
    <row r="235" spans="1:14" x14ac:dyDescent="0.25">
      <c r="A235" s="672">
        <v>44421</v>
      </c>
      <c r="B235" s="225" t="s">
        <v>68</v>
      </c>
      <c r="C235" s="197" t="s">
        <v>67</v>
      </c>
      <c r="D235" s="197" t="s">
        <v>90</v>
      </c>
      <c r="E235" s="249">
        <v>10000</v>
      </c>
      <c r="F235" s="490">
        <v>3518</v>
      </c>
      <c r="G235" s="445">
        <f t="shared" si="2"/>
        <v>2.8425241614553722</v>
      </c>
      <c r="H235" s="787" t="s">
        <v>71</v>
      </c>
      <c r="I235" s="749" t="s">
        <v>18</v>
      </c>
      <c r="J235" s="256" t="s">
        <v>361</v>
      </c>
      <c r="K235" s="383" t="s">
        <v>157</v>
      </c>
      <c r="L235" s="383" t="s">
        <v>62</v>
      </c>
      <c r="M235" s="784"/>
      <c r="N235" s="785"/>
    </row>
    <row r="236" spans="1:14" x14ac:dyDescent="0.25">
      <c r="A236" s="672">
        <v>44421</v>
      </c>
      <c r="B236" s="225" t="s">
        <v>68</v>
      </c>
      <c r="C236" s="197" t="s">
        <v>67</v>
      </c>
      <c r="D236" s="197" t="s">
        <v>90</v>
      </c>
      <c r="E236" s="897">
        <v>8000</v>
      </c>
      <c r="F236" s="490">
        <v>3518</v>
      </c>
      <c r="G236" s="445">
        <f t="shared" si="2"/>
        <v>2.2740193291642981</v>
      </c>
      <c r="H236" s="787" t="s">
        <v>71</v>
      </c>
      <c r="I236" s="749" t="s">
        <v>18</v>
      </c>
      <c r="J236" s="256" t="s">
        <v>361</v>
      </c>
      <c r="K236" s="383" t="s">
        <v>157</v>
      </c>
      <c r="L236" s="383" t="s">
        <v>62</v>
      </c>
      <c r="M236" s="784"/>
      <c r="N236" s="785"/>
    </row>
    <row r="237" spans="1:14" x14ac:dyDescent="0.25">
      <c r="A237" s="672">
        <v>44421</v>
      </c>
      <c r="B237" s="225" t="s">
        <v>92</v>
      </c>
      <c r="C237" s="197" t="s">
        <v>92</v>
      </c>
      <c r="D237" s="197" t="s">
        <v>90</v>
      </c>
      <c r="E237" s="234">
        <v>6000</v>
      </c>
      <c r="F237" s="490">
        <v>3518</v>
      </c>
      <c r="G237" s="445">
        <f t="shared" si="2"/>
        <v>1.7055144968732234</v>
      </c>
      <c r="H237" s="787" t="s">
        <v>71</v>
      </c>
      <c r="I237" s="749" t="s">
        <v>18</v>
      </c>
      <c r="J237" s="256" t="s">
        <v>361</v>
      </c>
      <c r="K237" s="383" t="s">
        <v>157</v>
      </c>
      <c r="L237" s="383" t="s">
        <v>62</v>
      </c>
      <c r="M237" s="784"/>
      <c r="N237" s="785"/>
    </row>
    <row r="238" spans="1:14" x14ac:dyDescent="0.25">
      <c r="A238" s="672">
        <v>44421</v>
      </c>
      <c r="B238" s="225" t="s">
        <v>92</v>
      </c>
      <c r="C238" s="197" t="s">
        <v>92</v>
      </c>
      <c r="D238" s="197" t="s">
        <v>90</v>
      </c>
      <c r="E238" s="897">
        <v>2000</v>
      </c>
      <c r="F238" s="490">
        <v>3518</v>
      </c>
      <c r="G238" s="445">
        <f t="shared" si="2"/>
        <v>0.56850483229107451</v>
      </c>
      <c r="H238" s="787" t="s">
        <v>71</v>
      </c>
      <c r="I238" s="749" t="s">
        <v>18</v>
      </c>
      <c r="J238" s="256" t="s">
        <v>361</v>
      </c>
      <c r="K238" s="383" t="s">
        <v>157</v>
      </c>
      <c r="L238" s="383" t="s">
        <v>62</v>
      </c>
      <c r="M238" s="784"/>
      <c r="N238" s="785"/>
    </row>
    <row r="239" spans="1:14" x14ac:dyDescent="0.25">
      <c r="A239" s="672">
        <v>44421</v>
      </c>
      <c r="B239" s="225" t="s">
        <v>92</v>
      </c>
      <c r="C239" s="197" t="s">
        <v>92</v>
      </c>
      <c r="D239" s="197" t="s">
        <v>90</v>
      </c>
      <c r="E239" s="234">
        <v>2000</v>
      </c>
      <c r="F239" s="490">
        <v>3518</v>
      </c>
      <c r="G239" s="445">
        <f t="shared" si="2"/>
        <v>0.56850483229107451</v>
      </c>
      <c r="H239" s="787" t="s">
        <v>71</v>
      </c>
      <c r="I239" s="749" t="s">
        <v>18</v>
      </c>
      <c r="J239" s="256" t="s">
        <v>361</v>
      </c>
      <c r="K239" s="383" t="s">
        <v>157</v>
      </c>
      <c r="L239" s="383" t="s">
        <v>62</v>
      </c>
      <c r="M239" s="784"/>
      <c r="N239" s="785"/>
    </row>
    <row r="240" spans="1:14" x14ac:dyDescent="0.25">
      <c r="A240" s="51">
        <v>44421</v>
      </c>
      <c r="B240" s="26" t="s">
        <v>142</v>
      </c>
      <c r="C240" s="26" t="s">
        <v>141</v>
      </c>
      <c r="D240" s="26" t="s">
        <v>91</v>
      </c>
      <c r="E240" s="929">
        <v>2000</v>
      </c>
      <c r="F240" s="490">
        <v>3518</v>
      </c>
      <c r="G240" s="445">
        <f t="shared" si="2"/>
        <v>0.56850483229107451</v>
      </c>
      <c r="H240" s="787" t="s">
        <v>119</v>
      </c>
      <c r="I240" s="749" t="s">
        <v>18</v>
      </c>
      <c r="J240" s="721" t="s">
        <v>684</v>
      </c>
      <c r="K240" s="383" t="s">
        <v>157</v>
      </c>
      <c r="L240" s="383" t="s">
        <v>62</v>
      </c>
      <c r="M240" s="784"/>
      <c r="N240" s="785"/>
    </row>
    <row r="241" spans="1:14" x14ac:dyDescent="0.25">
      <c r="A241" s="51">
        <v>44422</v>
      </c>
      <c r="B241" s="26" t="s">
        <v>68</v>
      </c>
      <c r="C241" s="26" t="s">
        <v>67</v>
      </c>
      <c r="D241" s="26" t="s">
        <v>14</v>
      </c>
      <c r="E241" s="929">
        <v>8000</v>
      </c>
      <c r="F241" s="490">
        <v>3518</v>
      </c>
      <c r="G241" s="445">
        <f t="shared" si="2"/>
        <v>2.2740193291642981</v>
      </c>
      <c r="H241" s="787" t="s">
        <v>42</v>
      </c>
      <c r="I241" s="749" t="s">
        <v>18</v>
      </c>
      <c r="J241" s="883" t="s">
        <v>414</v>
      </c>
      <c r="K241" s="383" t="s">
        <v>157</v>
      </c>
      <c r="L241" s="383" t="s">
        <v>62</v>
      </c>
      <c r="M241" s="784"/>
      <c r="N241" s="785"/>
    </row>
    <row r="242" spans="1:14" x14ac:dyDescent="0.25">
      <c r="A242" s="51">
        <v>44422</v>
      </c>
      <c r="B242" s="26" t="s">
        <v>68</v>
      </c>
      <c r="C242" s="26" t="s">
        <v>67</v>
      </c>
      <c r="D242" s="26" t="s">
        <v>14</v>
      </c>
      <c r="E242" s="929">
        <v>8000</v>
      </c>
      <c r="F242" s="490">
        <v>3518</v>
      </c>
      <c r="G242" s="445">
        <f t="shared" si="2"/>
        <v>2.2740193291642981</v>
      </c>
      <c r="H242" s="787" t="s">
        <v>42</v>
      </c>
      <c r="I242" s="749" t="s">
        <v>18</v>
      </c>
      <c r="J242" s="883" t="s">
        <v>414</v>
      </c>
      <c r="K242" s="383" t="s">
        <v>157</v>
      </c>
      <c r="L242" s="383" t="s">
        <v>62</v>
      </c>
      <c r="M242" s="784"/>
      <c r="N242" s="785"/>
    </row>
    <row r="243" spans="1:14" x14ac:dyDescent="0.25">
      <c r="A243" s="51">
        <v>44422</v>
      </c>
      <c r="B243" s="802" t="s">
        <v>374</v>
      </c>
      <c r="C243" s="802" t="s">
        <v>136</v>
      </c>
      <c r="D243" s="787" t="s">
        <v>14</v>
      </c>
      <c r="E243" s="934">
        <v>1211440</v>
      </c>
      <c r="F243" s="490">
        <v>3518</v>
      </c>
      <c r="G243" s="445">
        <f t="shared" si="2"/>
        <v>344.35474701534963</v>
      </c>
      <c r="H243" s="787" t="s">
        <v>150</v>
      </c>
      <c r="I243" s="749" t="s">
        <v>18</v>
      </c>
      <c r="J243" s="802" t="s">
        <v>378</v>
      </c>
      <c r="K243" s="383" t="s">
        <v>157</v>
      </c>
      <c r="L243" s="383" t="s">
        <v>62</v>
      </c>
      <c r="M243" s="784"/>
      <c r="N243" s="785"/>
    </row>
    <row r="244" spans="1:14" x14ac:dyDescent="0.25">
      <c r="A244" s="51">
        <v>44422</v>
      </c>
      <c r="B244" s="802" t="s">
        <v>375</v>
      </c>
      <c r="C244" s="802" t="s">
        <v>136</v>
      </c>
      <c r="D244" s="787" t="s">
        <v>52</v>
      </c>
      <c r="E244" s="934">
        <v>719920</v>
      </c>
      <c r="F244" s="490">
        <v>3518</v>
      </c>
      <c r="G244" s="445">
        <f t="shared" si="2"/>
        <v>204.63899943149517</v>
      </c>
      <c r="H244" s="787" t="s">
        <v>150</v>
      </c>
      <c r="I244" s="749" t="s">
        <v>18</v>
      </c>
      <c r="J244" s="802" t="s">
        <v>378</v>
      </c>
      <c r="K244" s="383" t="s">
        <v>157</v>
      </c>
      <c r="L244" s="383" t="s">
        <v>62</v>
      </c>
      <c r="M244" s="784"/>
      <c r="N244" s="785"/>
    </row>
    <row r="245" spans="1:14" x14ac:dyDescent="0.25">
      <c r="A245" s="51">
        <v>44422</v>
      </c>
      <c r="B245" s="802" t="s">
        <v>376</v>
      </c>
      <c r="C245" s="802" t="s">
        <v>136</v>
      </c>
      <c r="D245" s="787" t="s">
        <v>52</v>
      </c>
      <c r="E245" s="934">
        <v>549100</v>
      </c>
      <c r="F245" s="490">
        <v>3518</v>
      </c>
      <c r="G245" s="445">
        <f t="shared" si="2"/>
        <v>156.0830017055145</v>
      </c>
      <c r="H245" s="787" t="s">
        <v>150</v>
      </c>
      <c r="I245" s="749" t="s">
        <v>18</v>
      </c>
      <c r="J245" s="802" t="s">
        <v>378</v>
      </c>
      <c r="K245" s="383" t="s">
        <v>157</v>
      </c>
      <c r="L245" s="383" t="s">
        <v>62</v>
      </c>
      <c r="M245" s="784"/>
      <c r="N245" s="785"/>
    </row>
    <row r="246" spans="1:14" x14ac:dyDescent="0.25">
      <c r="A246" s="51">
        <v>44422</v>
      </c>
      <c r="B246" s="802" t="s">
        <v>377</v>
      </c>
      <c r="C246" s="802" t="s">
        <v>141</v>
      </c>
      <c r="D246" s="787" t="s">
        <v>91</v>
      </c>
      <c r="E246" s="934">
        <v>2300</v>
      </c>
      <c r="F246" s="490">
        <v>3518</v>
      </c>
      <c r="G246" s="445">
        <f t="shared" si="2"/>
        <v>0.6537805571347356</v>
      </c>
      <c r="H246" s="787" t="s">
        <v>150</v>
      </c>
      <c r="I246" s="749" t="s">
        <v>18</v>
      </c>
      <c r="J246" s="802" t="s">
        <v>689</v>
      </c>
      <c r="K246" s="383" t="s">
        <v>157</v>
      </c>
      <c r="L246" s="383" t="s">
        <v>62</v>
      </c>
      <c r="M246" s="784"/>
      <c r="N246" s="785"/>
    </row>
    <row r="247" spans="1:14" x14ac:dyDescent="0.25">
      <c r="A247" s="51">
        <v>44422</v>
      </c>
      <c r="B247" s="802" t="s">
        <v>379</v>
      </c>
      <c r="C247" s="802" t="s">
        <v>136</v>
      </c>
      <c r="D247" s="787" t="s">
        <v>14</v>
      </c>
      <c r="E247" s="934">
        <v>654720</v>
      </c>
      <c r="F247" s="490">
        <v>3518</v>
      </c>
      <c r="G247" s="445">
        <f t="shared" si="2"/>
        <v>186.10574189880614</v>
      </c>
      <c r="H247" s="787" t="s">
        <v>150</v>
      </c>
      <c r="I247" s="749" t="s">
        <v>18</v>
      </c>
      <c r="J247" s="802" t="s">
        <v>382</v>
      </c>
      <c r="K247" s="383" t="s">
        <v>157</v>
      </c>
      <c r="L247" s="383" t="s">
        <v>62</v>
      </c>
      <c r="M247" s="784"/>
      <c r="N247" s="785"/>
    </row>
    <row r="248" spans="1:14" x14ac:dyDescent="0.25">
      <c r="A248" s="51">
        <v>44422</v>
      </c>
      <c r="B248" s="802" t="s">
        <v>380</v>
      </c>
      <c r="C248" s="802" t="s">
        <v>136</v>
      </c>
      <c r="D248" s="787" t="s">
        <v>52</v>
      </c>
      <c r="E248" s="934">
        <v>408960</v>
      </c>
      <c r="F248" s="490">
        <v>3518</v>
      </c>
      <c r="G248" s="445">
        <f t="shared" si="2"/>
        <v>116.24786810687891</v>
      </c>
      <c r="H248" s="787" t="s">
        <v>150</v>
      </c>
      <c r="I248" s="749" t="s">
        <v>18</v>
      </c>
      <c r="J248" s="802" t="s">
        <v>382</v>
      </c>
      <c r="K248" s="383" t="s">
        <v>157</v>
      </c>
      <c r="L248" s="383" t="s">
        <v>62</v>
      </c>
      <c r="M248" s="784"/>
      <c r="N248" s="785"/>
    </row>
    <row r="249" spans="1:14" x14ac:dyDescent="0.25">
      <c r="A249" s="51">
        <v>44422</v>
      </c>
      <c r="B249" s="802" t="s">
        <v>381</v>
      </c>
      <c r="C249" s="802" t="s">
        <v>136</v>
      </c>
      <c r="D249" s="787" t="s">
        <v>52</v>
      </c>
      <c r="E249" s="934">
        <v>323550</v>
      </c>
      <c r="F249" s="490">
        <v>3518</v>
      </c>
      <c r="G249" s="445">
        <f t="shared" si="2"/>
        <v>91.969869243888567</v>
      </c>
      <c r="H249" s="787" t="s">
        <v>150</v>
      </c>
      <c r="I249" s="749" t="s">
        <v>18</v>
      </c>
      <c r="J249" s="802" t="s">
        <v>382</v>
      </c>
      <c r="K249" s="383" t="s">
        <v>157</v>
      </c>
      <c r="L249" s="383" t="s">
        <v>62</v>
      </c>
      <c r="M249" s="784"/>
      <c r="N249" s="785"/>
    </row>
    <row r="250" spans="1:14" x14ac:dyDescent="0.25">
      <c r="A250" s="591">
        <v>44422</v>
      </c>
      <c r="B250" s="225" t="s">
        <v>68</v>
      </c>
      <c r="C250" s="197" t="s">
        <v>67</v>
      </c>
      <c r="D250" s="197" t="s">
        <v>90</v>
      </c>
      <c r="E250" s="198">
        <v>50000</v>
      </c>
      <c r="F250" s="490">
        <v>3518</v>
      </c>
      <c r="G250" s="445">
        <f t="shared" si="2"/>
        <v>14.212620807276862</v>
      </c>
      <c r="H250" s="787" t="s">
        <v>71</v>
      </c>
      <c r="I250" s="749" t="s">
        <v>18</v>
      </c>
      <c r="J250" s="256" t="s">
        <v>384</v>
      </c>
      <c r="K250" s="383" t="s">
        <v>157</v>
      </c>
      <c r="L250" s="383" t="s">
        <v>62</v>
      </c>
      <c r="M250" s="784"/>
      <c r="N250" s="785"/>
    </row>
    <row r="251" spans="1:14" x14ac:dyDescent="0.25">
      <c r="A251" s="591">
        <v>44422</v>
      </c>
      <c r="B251" s="225" t="s">
        <v>68</v>
      </c>
      <c r="C251" s="197" t="s">
        <v>67</v>
      </c>
      <c r="D251" s="197" t="s">
        <v>90</v>
      </c>
      <c r="E251" s="204">
        <v>50000</v>
      </c>
      <c r="F251" s="490">
        <v>3518</v>
      </c>
      <c r="G251" s="445">
        <f t="shared" si="2"/>
        <v>14.212620807276862</v>
      </c>
      <c r="H251" s="787" t="s">
        <v>71</v>
      </c>
      <c r="I251" s="749" t="s">
        <v>18</v>
      </c>
      <c r="J251" s="256" t="s">
        <v>384</v>
      </c>
      <c r="K251" s="383" t="s">
        <v>157</v>
      </c>
      <c r="L251" s="383" t="s">
        <v>62</v>
      </c>
      <c r="M251" s="784"/>
      <c r="N251" s="785"/>
    </row>
    <row r="252" spans="1:14" x14ac:dyDescent="0.25">
      <c r="A252" s="591">
        <v>44422</v>
      </c>
      <c r="B252" s="256" t="s">
        <v>92</v>
      </c>
      <c r="C252" s="228" t="s">
        <v>92</v>
      </c>
      <c r="D252" s="228" t="s">
        <v>90</v>
      </c>
      <c r="E252" s="238">
        <v>60000</v>
      </c>
      <c r="F252" s="490">
        <v>3518</v>
      </c>
      <c r="G252" s="445">
        <f t="shared" si="2"/>
        <v>17.055144968732233</v>
      </c>
      <c r="H252" s="787" t="s">
        <v>71</v>
      </c>
      <c r="I252" s="749" t="s">
        <v>18</v>
      </c>
      <c r="J252" s="256" t="s">
        <v>387</v>
      </c>
      <c r="K252" s="383" t="s">
        <v>157</v>
      </c>
      <c r="L252" s="383" t="s">
        <v>62</v>
      </c>
      <c r="M252" s="784"/>
      <c r="N252" s="785"/>
    </row>
    <row r="253" spans="1:14" x14ac:dyDescent="0.25">
      <c r="A253" s="591">
        <v>44422</v>
      </c>
      <c r="B253" s="256" t="s">
        <v>92</v>
      </c>
      <c r="C253" s="228" t="s">
        <v>92</v>
      </c>
      <c r="D253" s="228" t="s">
        <v>90</v>
      </c>
      <c r="E253" s="190">
        <v>20000</v>
      </c>
      <c r="F253" s="490">
        <v>3518</v>
      </c>
      <c r="G253" s="445">
        <f t="shared" si="2"/>
        <v>5.6850483229107445</v>
      </c>
      <c r="H253" s="787" t="s">
        <v>71</v>
      </c>
      <c r="I253" s="749" t="s">
        <v>18</v>
      </c>
      <c r="J253" s="256" t="s">
        <v>387</v>
      </c>
      <c r="K253" s="383" t="s">
        <v>157</v>
      </c>
      <c r="L253" s="383" t="s">
        <v>62</v>
      </c>
      <c r="M253" s="784"/>
      <c r="N253" s="785"/>
    </row>
    <row r="254" spans="1:14" x14ac:dyDescent="0.25">
      <c r="A254" s="591">
        <v>44422</v>
      </c>
      <c r="B254" s="256" t="s">
        <v>92</v>
      </c>
      <c r="C254" s="228" t="s">
        <v>92</v>
      </c>
      <c r="D254" s="228" t="s">
        <v>90</v>
      </c>
      <c r="E254" s="204">
        <v>15000</v>
      </c>
      <c r="F254" s="490">
        <v>3518</v>
      </c>
      <c r="G254" s="445">
        <f t="shared" si="2"/>
        <v>4.2637862421830581</v>
      </c>
      <c r="H254" s="787" t="s">
        <v>71</v>
      </c>
      <c r="I254" s="749" t="s">
        <v>18</v>
      </c>
      <c r="J254" s="256" t="s">
        <v>387</v>
      </c>
      <c r="K254" s="383" t="s">
        <v>157</v>
      </c>
      <c r="L254" s="383" t="s">
        <v>62</v>
      </c>
      <c r="M254" s="784"/>
      <c r="N254" s="785"/>
    </row>
    <row r="255" spans="1:14" x14ac:dyDescent="0.25">
      <c r="A255" s="51">
        <v>44423</v>
      </c>
      <c r="B255" s="26" t="s">
        <v>68</v>
      </c>
      <c r="C255" s="26" t="s">
        <v>67</v>
      </c>
      <c r="D255" s="26" t="s">
        <v>14</v>
      </c>
      <c r="E255" s="929">
        <v>12000</v>
      </c>
      <c r="F255" s="490">
        <v>3518</v>
      </c>
      <c r="G255" s="445">
        <f t="shared" si="2"/>
        <v>3.4110289937464469</v>
      </c>
      <c r="H255" s="787" t="s">
        <v>42</v>
      </c>
      <c r="I255" s="749" t="s">
        <v>18</v>
      </c>
      <c r="J255" s="218" t="s">
        <v>414</v>
      </c>
      <c r="K255" s="383" t="s">
        <v>157</v>
      </c>
      <c r="L255" s="383" t="s">
        <v>62</v>
      </c>
      <c r="M255" s="784"/>
      <c r="N255" s="785"/>
    </row>
    <row r="256" spans="1:14" x14ac:dyDescent="0.25">
      <c r="A256" s="51">
        <v>44423</v>
      </c>
      <c r="B256" s="26" t="s">
        <v>68</v>
      </c>
      <c r="C256" s="26" t="s">
        <v>67</v>
      </c>
      <c r="D256" s="26" t="s">
        <v>14</v>
      </c>
      <c r="E256" s="929">
        <v>5000</v>
      </c>
      <c r="F256" s="490">
        <v>3518</v>
      </c>
      <c r="G256" s="445">
        <f t="shared" si="2"/>
        <v>1.4212620807276861</v>
      </c>
      <c r="H256" s="787" t="s">
        <v>42</v>
      </c>
      <c r="I256" s="749" t="s">
        <v>18</v>
      </c>
      <c r="J256" s="218" t="s">
        <v>414</v>
      </c>
      <c r="K256" s="383" t="s">
        <v>157</v>
      </c>
      <c r="L256" s="383" t="s">
        <v>62</v>
      </c>
      <c r="M256" s="784"/>
      <c r="N256" s="785"/>
    </row>
    <row r="257" spans="1:14" x14ac:dyDescent="0.25">
      <c r="A257" s="51">
        <v>44423</v>
      </c>
      <c r="B257" s="26" t="s">
        <v>68</v>
      </c>
      <c r="C257" s="26" t="s">
        <v>67</v>
      </c>
      <c r="D257" s="26" t="s">
        <v>14</v>
      </c>
      <c r="E257" s="930">
        <v>6000</v>
      </c>
      <c r="F257" s="490">
        <v>3518</v>
      </c>
      <c r="G257" s="445">
        <f t="shared" si="2"/>
        <v>1.7055144968732234</v>
      </c>
      <c r="H257" s="787" t="s">
        <v>42</v>
      </c>
      <c r="I257" s="749" t="s">
        <v>18</v>
      </c>
      <c r="J257" s="218" t="s">
        <v>414</v>
      </c>
      <c r="K257" s="383" t="s">
        <v>157</v>
      </c>
      <c r="L257" s="383" t="s">
        <v>62</v>
      </c>
      <c r="M257" s="784"/>
      <c r="N257" s="785"/>
    </row>
    <row r="258" spans="1:14" x14ac:dyDescent="0.25">
      <c r="A258" s="783">
        <v>44423</v>
      </c>
      <c r="B258" s="802" t="s">
        <v>144</v>
      </c>
      <c r="C258" s="802" t="s">
        <v>141</v>
      </c>
      <c r="D258" s="787" t="s">
        <v>91</v>
      </c>
      <c r="E258" s="934">
        <v>10000</v>
      </c>
      <c r="F258" s="490">
        <v>3518</v>
      </c>
      <c r="G258" s="445">
        <f t="shared" si="2"/>
        <v>2.8425241614553722</v>
      </c>
      <c r="H258" s="787" t="s">
        <v>150</v>
      </c>
      <c r="I258" s="749" t="s">
        <v>18</v>
      </c>
      <c r="J258" s="802" t="s">
        <v>690</v>
      </c>
      <c r="K258" s="383" t="s">
        <v>157</v>
      </c>
      <c r="L258" s="383" t="s">
        <v>62</v>
      </c>
      <c r="M258" s="784"/>
      <c r="N258" s="785"/>
    </row>
    <row r="259" spans="1:14" x14ac:dyDescent="0.25">
      <c r="A259" s="200">
        <v>44424</v>
      </c>
      <c r="B259" s="195" t="s">
        <v>68</v>
      </c>
      <c r="C259" s="195" t="s">
        <v>67</v>
      </c>
      <c r="D259" s="195" t="s">
        <v>90</v>
      </c>
      <c r="E259" s="198">
        <v>19000</v>
      </c>
      <c r="F259" s="490">
        <v>3518</v>
      </c>
      <c r="G259" s="445">
        <f t="shared" si="2"/>
        <v>5.4007959067652074</v>
      </c>
      <c r="H259" s="787" t="s">
        <v>70</v>
      </c>
      <c r="I259" s="749" t="s">
        <v>18</v>
      </c>
      <c r="J259" s="384" t="s">
        <v>397</v>
      </c>
      <c r="K259" s="383" t="s">
        <v>157</v>
      </c>
      <c r="L259" s="383" t="s">
        <v>62</v>
      </c>
      <c r="M259" s="784"/>
      <c r="N259" s="785"/>
    </row>
    <row r="260" spans="1:14" x14ac:dyDescent="0.25">
      <c r="A260" s="200">
        <v>44424</v>
      </c>
      <c r="B260" s="195" t="s">
        <v>68</v>
      </c>
      <c r="C260" s="195" t="s">
        <v>67</v>
      </c>
      <c r="D260" s="195" t="s">
        <v>90</v>
      </c>
      <c r="E260" s="198">
        <v>24000</v>
      </c>
      <c r="F260" s="490">
        <v>3518</v>
      </c>
      <c r="G260" s="445">
        <f t="shared" si="2"/>
        <v>6.8220579874928937</v>
      </c>
      <c r="H260" s="787" t="s">
        <v>70</v>
      </c>
      <c r="I260" s="749" t="s">
        <v>18</v>
      </c>
      <c r="J260" s="384" t="s">
        <v>397</v>
      </c>
      <c r="K260" s="383" t="s">
        <v>157</v>
      </c>
      <c r="L260" s="383" t="s">
        <v>62</v>
      </c>
      <c r="M260" s="784"/>
      <c r="N260" s="785"/>
    </row>
    <row r="261" spans="1:14" x14ac:dyDescent="0.25">
      <c r="A261" s="200">
        <v>44424</v>
      </c>
      <c r="B261" s="195" t="s">
        <v>68</v>
      </c>
      <c r="C261" s="195" t="s">
        <v>67</v>
      </c>
      <c r="D261" s="195" t="s">
        <v>90</v>
      </c>
      <c r="E261" s="198">
        <v>23000</v>
      </c>
      <c r="F261" s="490">
        <v>3518</v>
      </c>
      <c r="G261" s="445">
        <f t="shared" si="2"/>
        <v>6.5378055713473566</v>
      </c>
      <c r="H261" s="787" t="s">
        <v>70</v>
      </c>
      <c r="I261" s="749" t="s">
        <v>18</v>
      </c>
      <c r="J261" s="384" t="s">
        <v>397</v>
      </c>
      <c r="K261" s="383" t="s">
        <v>157</v>
      </c>
      <c r="L261" s="383" t="s">
        <v>62</v>
      </c>
      <c r="M261" s="784"/>
      <c r="N261" s="785"/>
    </row>
    <row r="262" spans="1:14" x14ac:dyDescent="0.25">
      <c r="A262" s="200">
        <v>44424</v>
      </c>
      <c r="B262" s="195" t="s">
        <v>92</v>
      </c>
      <c r="C262" s="195" t="s">
        <v>92</v>
      </c>
      <c r="D262" s="195" t="s">
        <v>90</v>
      </c>
      <c r="E262" s="198">
        <v>7000</v>
      </c>
      <c r="F262" s="490">
        <v>3518</v>
      </c>
      <c r="G262" s="445">
        <f t="shared" si="2"/>
        <v>1.9897669130187607</v>
      </c>
      <c r="H262" s="787" t="s">
        <v>70</v>
      </c>
      <c r="I262" s="749" t="s">
        <v>18</v>
      </c>
      <c r="J262" s="384" t="s">
        <v>397</v>
      </c>
      <c r="K262" s="383" t="s">
        <v>157</v>
      </c>
      <c r="L262" s="383" t="s">
        <v>62</v>
      </c>
      <c r="M262" s="784"/>
      <c r="N262" s="785"/>
    </row>
    <row r="263" spans="1:14" x14ac:dyDescent="0.25">
      <c r="A263" s="200">
        <v>44424</v>
      </c>
      <c r="B263" s="195" t="s">
        <v>92</v>
      </c>
      <c r="C263" s="195" t="s">
        <v>92</v>
      </c>
      <c r="D263" s="195" t="s">
        <v>90</v>
      </c>
      <c r="E263" s="198">
        <v>2000</v>
      </c>
      <c r="F263" s="490">
        <v>3518</v>
      </c>
      <c r="G263" s="445">
        <f t="shared" si="2"/>
        <v>0.56850483229107451</v>
      </c>
      <c r="H263" s="787" t="s">
        <v>70</v>
      </c>
      <c r="I263" s="749" t="s">
        <v>18</v>
      </c>
      <c r="J263" s="384" t="s">
        <v>397</v>
      </c>
      <c r="K263" s="383" t="s">
        <v>157</v>
      </c>
      <c r="L263" s="383" t="s">
        <v>62</v>
      </c>
      <c r="M263" s="784"/>
      <c r="N263" s="785"/>
    </row>
    <row r="264" spans="1:14" x14ac:dyDescent="0.25">
      <c r="A264" s="200">
        <v>44424</v>
      </c>
      <c r="B264" s="195" t="s">
        <v>92</v>
      </c>
      <c r="C264" s="195" t="s">
        <v>92</v>
      </c>
      <c r="D264" s="195" t="s">
        <v>90</v>
      </c>
      <c r="E264" s="198">
        <v>1000</v>
      </c>
      <c r="F264" s="490">
        <v>3518</v>
      </c>
      <c r="G264" s="445">
        <f t="shared" si="2"/>
        <v>0.28425241614553726</v>
      </c>
      <c r="H264" s="787" t="s">
        <v>70</v>
      </c>
      <c r="I264" s="749" t="s">
        <v>18</v>
      </c>
      <c r="J264" s="384" t="s">
        <v>397</v>
      </c>
      <c r="K264" s="383" t="s">
        <v>157</v>
      </c>
      <c r="L264" s="383" t="s">
        <v>62</v>
      </c>
      <c r="M264" s="784"/>
      <c r="N264" s="785"/>
    </row>
    <row r="265" spans="1:14" x14ac:dyDescent="0.25">
      <c r="A265" s="227">
        <v>44424</v>
      </c>
      <c r="B265" s="225" t="s">
        <v>68</v>
      </c>
      <c r="C265" s="195" t="s">
        <v>67</v>
      </c>
      <c r="D265" s="195" t="s">
        <v>90</v>
      </c>
      <c r="E265" s="897">
        <v>20000</v>
      </c>
      <c r="F265" s="490">
        <v>3518</v>
      </c>
      <c r="G265" s="445">
        <f t="shared" si="2"/>
        <v>5.6850483229107445</v>
      </c>
      <c r="H265" s="787" t="s">
        <v>71</v>
      </c>
      <c r="I265" s="749" t="s">
        <v>18</v>
      </c>
      <c r="J265" s="256" t="s">
        <v>401</v>
      </c>
      <c r="K265" s="383" t="s">
        <v>157</v>
      </c>
      <c r="L265" s="383" t="s">
        <v>62</v>
      </c>
      <c r="M265" s="784"/>
      <c r="N265" s="785"/>
    </row>
    <row r="266" spans="1:14" x14ac:dyDescent="0.25">
      <c r="A266" s="227">
        <v>44424</v>
      </c>
      <c r="B266" s="225" t="s">
        <v>68</v>
      </c>
      <c r="C266" s="195" t="s">
        <v>67</v>
      </c>
      <c r="D266" s="195" t="s">
        <v>90</v>
      </c>
      <c r="E266" s="198">
        <v>20000</v>
      </c>
      <c r="F266" s="490">
        <v>3518</v>
      </c>
      <c r="G266" s="445">
        <f t="shared" si="2"/>
        <v>5.6850483229107445</v>
      </c>
      <c r="H266" s="787" t="s">
        <v>71</v>
      </c>
      <c r="I266" s="749" t="s">
        <v>18</v>
      </c>
      <c r="J266" s="256" t="s">
        <v>401</v>
      </c>
      <c r="K266" s="383" t="s">
        <v>157</v>
      </c>
      <c r="L266" s="383" t="s">
        <v>62</v>
      </c>
      <c r="M266" s="784"/>
      <c r="N266" s="785"/>
    </row>
    <row r="267" spans="1:14" x14ac:dyDescent="0.25">
      <c r="A267" s="227">
        <v>44424</v>
      </c>
      <c r="B267" s="225" t="s">
        <v>68</v>
      </c>
      <c r="C267" s="195" t="s">
        <v>67</v>
      </c>
      <c r="D267" s="195" t="s">
        <v>90</v>
      </c>
      <c r="E267" s="204">
        <v>19000</v>
      </c>
      <c r="F267" s="490">
        <v>3518</v>
      </c>
      <c r="G267" s="445">
        <f t="shared" si="2"/>
        <v>5.4007959067652074</v>
      </c>
      <c r="H267" s="787" t="s">
        <v>71</v>
      </c>
      <c r="I267" s="749" t="s">
        <v>18</v>
      </c>
      <c r="J267" s="256" t="s">
        <v>401</v>
      </c>
      <c r="K267" s="383" t="s">
        <v>157</v>
      </c>
      <c r="L267" s="383" t="s">
        <v>62</v>
      </c>
      <c r="M267" s="784"/>
      <c r="N267" s="785"/>
    </row>
    <row r="268" spans="1:14" x14ac:dyDescent="0.25">
      <c r="A268" s="227">
        <v>44424</v>
      </c>
      <c r="B268" s="225" t="s">
        <v>92</v>
      </c>
      <c r="C268" s="195" t="s">
        <v>92</v>
      </c>
      <c r="D268" s="195" t="s">
        <v>90</v>
      </c>
      <c r="E268" s="234">
        <v>8000</v>
      </c>
      <c r="F268" s="490">
        <v>3518</v>
      </c>
      <c r="G268" s="445">
        <f t="shared" si="2"/>
        <v>2.2740193291642981</v>
      </c>
      <c r="H268" s="787" t="s">
        <v>71</v>
      </c>
      <c r="I268" s="749" t="s">
        <v>18</v>
      </c>
      <c r="J268" s="256" t="s">
        <v>401</v>
      </c>
      <c r="K268" s="383" t="s">
        <v>157</v>
      </c>
      <c r="L268" s="383" t="s">
        <v>62</v>
      </c>
      <c r="M268" s="784"/>
      <c r="N268" s="785"/>
    </row>
    <row r="269" spans="1:14" x14ac:dyDescent="0.25">
      <c r="A269" s="227">
        <v>44424</v>
      </c>
      <c r="B269" s="225" t="s">
        <v>92</v>
      </c>
      <c r="C269" s="195" t="s">
        <v>92</v>
      </c>
      <c r="D269" s="195" t="s">
        <v>90</v>
      </c>
      <c r="E269" s="249">
        <v>4000</v>
      </c>
      <c r="F269" s="490">
        <v>3518</v>
      </c>
      <c r="G269" s="445">
        <f t="shared" si="2"/>
        <v>1.137009664582149</v>
      </c>
      <c r="H269" s="787" t="s">
        <v>71</v>
      </c>
      <c r="I269" s="749" t="s">
        <v>18</v>
      </c>
      <c r="J269" s="256" t="s">
        <v>401</v>
      </c>
      <c r="K269" s="383" t="s">
        <v>157</v>
      </c>
      <c r="L269" s="383" t="s">
        <v>62</v>
      </c>
      <c r="M269" s="784"/>
      <c r="N269" s="785"/>
    </row>
    <row r="270" spans="1:14" x14ac:dyDescent="0.25">
      <c r="A270" s="227">
        <v>44424</v>
      </c>
      <c r="B270" s="225" t="s">
        <v>92</v>
      </c>
      <c r="C270" s="195" t="s">
        <v>92</v>
      </c>
      <c r="D270" s="195" t="s">
        <v>90</v>
      </c>
      <c r="E270" s="897">
        <v>7000</v>
      </c>
      <c r="F270" s="490">
        <v>3518</v>
      </c>
      <c r="G270" s="445">
        <f t="shared" si="2"/>
        <v>1.9897669130187607</v>
      </c>
      <c r="H270" s="787" t="s">
        <v>71</v>
      </c>
      <c r="I270" s="749" t="s">
        <v>18</v>
      </c>
      <c r="J270" s="256" t="s">
        <v>401</v>
      </c>
      <c r="K270" s="383" t="s">
        <v>157</v>
      </c>
      <c r="L270" s="383" t="s">
        <v>62</v>
      </c>
      <c r="M270" s="784"/>
      <c r="N270" s="785"/>
    </row>
    <row r="271" spans="1:14" x14ac:dyDescent="0.25">
      <c r="A271" s="219">
        <v>44424</v>
      </c>
      <c r="B271" s="183" t="s">
        <v>68</v>
      </c>
      <c r="C271" s="183" t="s">
        <v>67</v>
      </c>
      <c r="D271" s="183" t="s">
        <v>90</v>
      </c>
      <c r="E271" s="198">
        <v>10000</v>
      </c>
      <c r="F271" s="490">
        <v>3518</v>
      </c>
      <c r="G271" s="445">
        <f t="shared" si="2"/>
        <v>2.8425241614553722</v>
      </c>
      <c r="H271" s="787" t="s">
        <v>121</v>
      </c>
      <c r="I271" s="749" t="s">
        <v>18</v>
      </c>
      <c r="J271" s="225" t="s">
        <v>417</v>
      </c>
      <c r="K271" s="383" t="s">
        <v>157</v>
      </c>
      <c r="L271" s="383" t="s">
        <v>62</v>
      </c>
      <c r="M271" s="784"/>
      <c r="N271" s="785"/>
    </row>
    <row r="272" spans="1:14" x14ac:dyDescent="0.25">
      <c r="A272" s="219">
        <v>44424</v>
      </c>
      <c r="B272" s="183" t="s">
        <v>68</v>
      </c>
      <c r="C272" s="183" t="s">
        <v>67</v>
      </c>
      <c r="D272" s="183" t="s">
        <v>90</v>
      </c>
      <c r="E272" s="198">
        <v>7000</v>
      </c>
      <c r="F272" s="490">
        <v>3518</v>
      </c>
      <c r="G272" s="445">
        <f t="shared" si="2"/>
        <v>1.9897669130187607</v>
      </c>
      <c r="H272" s="787" t="s">
        <v>121</v>
      </c>
      <c r="I272" s="749" t="s">
        <v>18</v>
      </c>
      <c r="J272" s="225" t="s">
        <v>417</v>
      </c>
      <c r="K272" s="383" t="s">
        <v>157</v>
      </c>
      <c r="L272" s="383" t="s">
        <v>62</v>
      </c>
      <c r="M272" s="784"/>
      <c r="N272" s="785"/>
    </row>
    <row r="273" spans="1:14" x14ac:dyDescent="0.25">
      <c r="A273" s="219">
        <v>44424</v>
      </c>
      <c r="B273" s="183" t="s">
        <v>68</v>
      </c>
      <c r="C273" s="183" t="s">
        <v>67</v>
      </c>
      <c r="D273" s="183" t="s">
        <v>90</v>
      </c>
      <c r="E273" s="198">
        <v>20000</v>
      </c>
      <c r="F273" s="490">
        <v>3518</v>
      </c>
      <c r="G273" s="445">
        <f t="shared" si="2"/>
        <v>5.6850483229107445</v>
      </c>
      <c r="H273" s="787" t="s">
        <v>121</v>
      </c>
      <c r="I273" s="749" t="s">
        <v>18</v>
      </c>
      <c r="J273" s="225" t="s">
        <v>417</v>
      </c>
      <c r="K273" s="383" t="s">
        <v>157</v>
      </c>
      <c r="L273" s="383" t="s">
        <v>62</v>
      </c>
      <c r="M273" s="784"/>
      <c r="N273" s="785"/>
    </row>
    <row r="274" spans="1:14" x14ac:dyDescent="0.25">
      <c r="A274" s="219">
        <v>44424</v>
      </c>
      <c r="B274" s="183" t="s">
        <v>68</v>
      </c>
      <c r="C274" s="183" t="s">
        <v>67</v>
      </c>
      <c r="D274" s="183" t="s">
        <v>90</v>
      </c>
      <c r="E274" s="198">
        <v>17000</v>
      </c>
      <c r="F274" s="490">
        <v>3518</v>
      </c>
      <c r="G274" s="445">
        <f t="shared" si="2"/>
        <v>4.8322910744741332</v>
      </c>
      <c r="H274" s="787" t="s">
        <v>121</v>
      </c>
      <c r="I274" s="749" t="s">
        <v>18</v>
      </c>
      <c r="J274" s="225" t="s">
        <v>417</v>
      </c>
      <c r="K274" s="383" t="s">
        <v>157</v>
      </c>
      <c r="L274" s="383" t="s">
        <v>62</v>
      </c>
      <c r="M274" s="784"/>
      <c r="N274" s="785"/>
    </row>
    <row r="275" spans="1:14" x14ac:dyDescent="0.25">
      <c r="A275" s="219">
        <v>44424</v>
      </c>
      <c r="B275" s="183" t="s">
        <v>68</v>
      </c>
      <c r="C275" s="183" t="s">
        <v>67</v>
      </c>
      <c r="D275" s="183" t="s">
        <v>90</v>
      </c>
      <c r="E275" s="198">
        <v>20000</v>
      </c>
      <c r="F275" s="490">
        <v>3518</v>
      </c>
      <c r="G275" s="445">
        <f t="shared" si="2"/>
        <v>5.6850483229107445</v>
      </c>
      <c r="H275" s="787" t="s">
        <v>121</v>
      </c>
      <c r="I275" s="749" t="s">
        <v>18</v>
      </c>
      <c r="J275" s="225" t="s">
        <v>417</v>
      </c>
      <c r="K275" s="383" t="s">
        <v>157</v>
      </c>
      <c r="L275" s="383" t="s">
        <v>62</v>
      </c>
      <c r="M275" s="784"/>
      <c r="N275" s="785"/>
    </row>
    <row r="276" spans="1:14" x14ac:dyDescent="0.25">
      <c r="A276" s="219">
        <v>44424</v>
      </c>
      <c r="B276" s="183" t="s">
        <v>68</v>
      </c>
      <c r="C276" s="183" t="s">
        <v>67</v>
      </c>
      <c r="D276" s="183" t="s">
        <v>90</v>
      </c>
      <c r="E276" s="198">
        <v>8000</v>
      </c>
      <c r="F276" s="490">
        <v>3518</v>
      </c>
      <c r="G276" s="445">
        <f t="shared" si="2"/>
        <v>2.2740193291642981</v>
      </c>
      <c r="H276" s="787" t="s">
        <v>121</v>
      </c>
      <c r="I276" s="749" t="s">
        <v>18</v>
      </c>
      <c r="J276" s="225" t="s">
        <v>417</v>
      </c>
      <c r="K276" s="383" t="s">
        <v>157</v>
      </c>
      <c r="L276" s="383" t="s">
        <v>62</v>
      </c>
      <c r="M276" s="784"/>
      <c r="N276" s="785"/>
    </row>
    <row r="277" spans="1:14" x14ac:dyDescent="0.25">
      <c r="A277" s="219">
        <v>44424</v>
      </c>
      <c r="B277" s="183" t="s">
        <v>92</v>
      </c>
      <c r="C277" s="183" t="s">
        <v>92</v>
      </c>
      <c r="D277" s="183" t="s">
        <v>90</v>
      </c>
      <c r="E277" s="198">
        <v>7000</v>
      </c>
      <c r="F277" s="490">
        <v>3518</v>
      </c>
      <c r="G277" s="814">
        <f t="shared" si="2"/>
        <v>1.9897669130187607</v>
      </c>
      <c r="H277" s="787" t="s">
        <v>121</v>
      </c>
      <c r="I277" s="749" t="s">
        <v>18</v>
      </c>
      <c r="J277" s="225" t="s">
        <v>417</v>
      </c>
      <c r="K277" s="383" t="s">
        <v>157</v>
      </c>
      <c r="L277" s="383" t="s">
        <v>62</v>
      </c>
      <c r="M277" s="815"/>
      <c r="N277" s="816"/>
    </row>
    <row r="278" spans="1:14" x14ac:dyDescent="0.25">
      <c r="A278" s="219">
        <v>44424</v>
      </c>
      <c r="B278" s="183" t="s">
        <v>92</v>
      </c>
      <c r="C278" s="183" t="s">
        <v>92</v>
      </c>
      <c r="D278" s="183" t="s">
        <v>90</v>
      </c>
      <c r="E278" s="198">
        <v>3000</v>
      </c>
      <c r="F278" s="490">
        <v>3518</v>
      </c>
      <c r="G278" s="814">
        <f t="shared" si="2"/>
        <v>0.85275724843661171</v>
      </c>
      <c r="H278" s="787" t="s">
        <v>121</v>
      </c>
      <c r="I278" s="802" t="s">
        <v>18</v>
      </c>
      <c r="J278" s="225" t="s">
        <v>417</v>
      </c>
      <c r="K278" s="802" t="s">
        <v>157</v>
      </c>
      <c r="L278" s="802" t="s">
        <v>62</v>
      </c>
      <c r="M278" s="784"/>
      <c r="N278" s="785"/>
    </row>
    <row r="279" spans="1:14" x14ac:dyDescent="0.25">
      <c r="A279" s="48">
        <v>44424</v>
      </c>
      <c r="B279" s="442" t="s">
        <v>691</v>
      </c>
      <c r="C279" s="442" t="s">
        <v>220</v>
      </c>
      <c r="D279" s="442" t="s">
        <v>91</v>
      </c>
      <c r="E279" s="930">
        <v>24000</v>
      </c>
      <c r="F279" s="490">
        <v>3518</v>
      </c>
      <c r="G279" s="814">
        <f t="shared" si="2"/>
        <v>6.8220579874928937</v>
      </c>
      <c r="H279" s="787" t="s">
        <v>42</v>
      </c>
      <c r="I279" s="802" t="s">
        <v>18</v>
      </c>
      <c r="J279" s="256" t="s">
        <v>413</v>
      </c>
      <c r="K279" s="802" t="s">
        <v>157</v>
      </c>
      <c r="L279" s="802" t="s">
        <v>62</v>
      </c>
      <c r="M279" s="784"/>
      <c r="N279" s="785"/>
    </row>
    <row r="280" spans="1:14" x14ac:dyDescent="0.25">
      <c r="A280" s="48">
        <v>44424</v>
      </c>
      <c r="B280" s="442" t="s">
        <v>411</v>
      </c>
      <c r="C280" s="442" t="s">
        <v>220</v>
      </c>
      <c r="D280" s="442" t="s">
        <v>91</v>
      </c>
      <c r="E280" s="930">
        <v>75000</v>
      </c>
      <c r="F280" s="490">
        <v>3518</v>
      </c>
      <c r="G280" s="814">
        <f t="shared" si="2"/>
        <v>21.318931210915292</v>
      </c>
      <c r="H280" s="787" t="s">
        <v>42</v>
      </c>
      <c r="I280" s="802" t="s">
        <v>18</v>
      </c>
      <c r="J280" s="256" t="s">
        <v>413</v>
      </c>
      <c r="K280" s="802" t="s">
        <v>157</v>
      </c>
      <c r="L280" s="802" t="s">
        <v>62</v>
      </c>
      <c r="M280" s="784"/>
      <c r="N280" s="785"/>
    </row>
    <row r="281" spans="1:14" x14ac:dyDescent="0.25">
      <c r="A281" s="48">
        <v>44424</v>
      </c>
      <c r="B281" s="442" t="s">
        <v>741</v>
      </c>
      <c r="C281" s="442" t="s">
        <v>152</v>
      </c>
      <c r="D281" s="442" t="s">
        <v>91</v>
      </c>
      <c r="E281" s="930">
        <v>85000</v>
      </c>
      <c r="F281" s="490">
        <v>3518</v>
      </c>
      <c r="G281" s="814">
        <f t="shared" si="2"/>
        <v>24.161455372370664</v>
      </c>
      <c r="H281" s="787" t="s">
        <v>42</v>
      </c>
      <c r="I281" s="802" t="s">
        <v>18</v>
      </c>
      <c r="J281" s="256" t="s">
        <v>413</v>
      </c>
      <c r="K281" s="802" t="s">
        <v>157</v>
      </c>
      <c r="L281" s="802" t="s">
        <v>62</v>
      </c>
      <c r="M281" s="784"/>
      <c r="N281" s="785"/>
    </row>
    <row r="282" spans="1:14" x14ac:dyDescent="0.25">
      <c r="A282" s="48">
        <v>44424</v>
      </c>
      <c r="B282" s="26" t="s">
        <v>68</v>
      </c>
      <c r="C282" s="26" t="s">
        <v>67</v>
      </c>
      <c r="D282" s="26" t="s">
        <v>14</v>
      </c>
      <c r="E282" s="929">
        <v>30000</v>
      </c>
      <c r="F282" s="490">
        <v>3518</v>
      </c>
      <c r="G282" s="814">
        <f t="shared" si="2"/>
        <v>8.5275724843661163</v>
      </c>
      <c r="H282" s="787" t="s">
        <v>42</v>
      </c>
      <c r="I282" s="802" t="s">
        <v>18</v>
      </c>
      <c r="J282" s="218" t="s">
        <v>441</v>
      </c>
      <c r="K282" s="802" t="s">
        <v>157</v>
      </c>
      <c r="L282" s="802" t="s">
        <v>62</v>
      </c>
      <c r="M282" s="784"/>
      <c r="N282" s="785"/>
    </row>
    <row r="283" spans="1:14" x14ac:dyDescent="0.25">
      <c r="A283" s="48">
        <v>44424</v>
      </c>
      <c r="B283" s="26" t="s">
        <v>68</v>
      </c>
      <c r="C283" s="26" t="s">
        <v>67</v>
      </c>
      <c r="D283" s="26" t="s">
        <v>14</v>
      </c>
      <c r="E283" s="929">
        <v>40000</v>
      </c>
      <c r="F283" s="490">
        <v>3518</v>
      </c>
      <c r="G283" s="814">
        <f t="shared" si="2"/>
        <v>11.370096645821489</v>
      </c>
      <c r="H283" s="787" t="s">
        <v>42</v>
      </c>
      <c r="I283" s="802" t="s">
        <v>18</v>
      </c>
      <c r="J283" s="218" t="s">
        <v>441</v>
      </c>
      <c r="K283" s="802" t="s">
        <v>157</v>
      </c>
      <c r="L283" s="802" t="s">
        <v>62</v>
      </c>
      <c r="M283" s="784"/>
      <c r="N283" s="785"/>
    </row>
    <row r="284" spans="1:14" x14ac:dyDescent="0.25">
      <c r="A284" s="48">
        <v>44424</v>
      </c>
      <c r="B284" s="26" t="s">
        <v>68</v>
      </c>
      <c r="C284" s="26" t="s">
        <v>67</v>
      </c>
      <c r="D284" s="26" t="s">
        <v>14</v>
      </c>
      <c r="E284" s="929">
        <v>10000</v>
      </c>
      <c r="F284" s="490">
        <v>3518</v>
      </c>
      <c r="G284" s="814">
        <f t="shared" si="2"/>
        <v>2.8425241614553722</v>
      </c>
      <c r="H284" s="787" t="s">
        <v>42</v>
      </c>
      <c r="I284" s="802" t="s">
        <v>18</v>
      </c>
      <c r="J284" s="218" t="s">
        <v>441</v>
      </c>
      <c r="K284" s="802" t="s">
        <v>157</v>
      </c>
      <c r="L284" s="802" t="s">
        <v>62</v>
      </c>
      <c r="M284" s="784"/>
      <c r="N284" s="785"/>
    </row>
    <row r="285" spans="1:14" x14ac:dyDescent="0.25">
      <c r="A285" s="51">
        <v>44425</v>
      </c>
      <c r="B285" s="26" t="s">
        <v>68</v>
      </c>
      <c r="C285" s="26" t="s">
        <v>67</v>
      </c>
      <c r="D285" s="26" t="s">
        <v>90</v>
      </c>
      <c r="E285" s="813">
        <v>30000</v>
      </c>
      <c r="F285" s="490">
        <v>3518</v>
      </c>
      <c r="G285" s="814">
        <f t="shared" si="2"/>
        <v>8.5275724843661163</v>
      </c>
      <c r="H285" s="787" t="s">
        <v>121</v>
      </c>
      <c r="I285" s="802" t="s">
        <v>18</v>
      </c>
      <c r="J285" s="225" t="s">
        <v>458</v>
      </c>
      <c r="K285" s="802" t="s">
        <v>157</v>
      </c>
      <c r="L285" s="802" t="s">
        <v>62</v>
      </c>
      <c r="M285" s="784"/>
      <c r="N285" s="785"/>
    </row>
    <row r="286" spans="1:14" x14ac:dyDescent="0.25">
      <c r="A286" s="51">
        <v>44425</v>
      </c>
      <c r="B286" s="26" t="s">
        <v>68</v>
      </c>
      <c r="C286" s="26" t="s">
        <v>67</v>
      </c>
      <c r="D286" s="26" t="s">
        <v>90</v>
      </c>
      <c r="E286" s="813">
        <v>18000</v>
      </c>
      <c r="F286" s="490">
        <v>3518</v>
      </c>
      <c r="G286" s="814">
        <f t="shared" si="2"/>
        <v>5.1165434906196703</v>
      </c>
      <c r="H286" s="787" t="s">
        <v>121</v>
      </c>
      <c r="I286" s="802" t="s">
        <v>18</v>
      </c>
      <c r="J286" s="225" t="s">
        <v>458</v>
      </c>
      <c r="K286" s="802" t="s">
        <v>157</v>
      </c>
      <c r="L286" s="802" t="s">
        <v>62</v>
      </c>
      <c r="M286" s="784"/>
      <c r="N286" s="785"/>
    </row>
    <row r="287" spans="1:14" x14ac:dyDescent="0.25">
      <c r="A287" s="51">
        <v>44425</v>
      </c>
      <c r="B287" s="26" t="s">
        <v>68</v>
      </c>
      <c r="C287" s="26" t="s">
        <v>67</v>
      </c>
      <c r="D287" s="26" t="s">
        <v>90</v>
      </c>
      <c r="E287" s="813">
        <v>30000</v>
      </c>
      <c r="F287" s="490">
        <v>3518</v>
      </c>
      <c r="G287" s="814">
        <f t="shared" si="2"/>
        <v>8.5275724843661163</v>
      </c>
      <c r="H287" s="787" t="s">
        <v>121</v>
      </c>
      <c r="I287" s="802" t="s">
        <v>18</v>
      </c>
      <c r="J287" s="225" t="s">
        <v>458</v>
      </c>
      <c r="K287" s="802" t="s">
        <v>157</v>
      </c>
      <c r="L287" s="802" t="s">
        <v>62</v>
      </c>
      <c r="M287" s="784"/>
      <c r="N287" s="785"/>
    </row>
    <row r="288" spans="1:14" x14ac:dyDescent="0.25">
      <c r="A288" s="51">
        <v>44425</v>
      </c>
      <c r="B288" s="26" t="s">
        <v>68</v>
      </c>
      <c r="C288" s="26" t="s">
        <v>67</v>
      </c>
      <c r="D288" s="26" t="s">
        <v>90</v>
      </c>
      <c r="E288" s="813">
        <v>15000</v>
      </c>
      <c r="F288" s="490">
        <v>3518</v>
      </c>
      <c r="G288" s="814">
        <f t="shared" ref="G288:G351" si="3">E288/F288</f>
        <v>4.2637862421830581</v>
      </c>
      <c r="H288" s="787" t="s">
        <v>121</v>
      </c>
      <c r="I288" s="802" t="s">
        <v>18</v>
      </c>
      <c r="J288" s="225" t="s">
        <v>458</v>
      </c>
      <c r="K288" s="802" t="s">
        <v>157</v>
      </c>
      <c r="L288" s="802" t="s">
        <v>62</v>
      </c>
      <c r="M288" s="784"/>
      <c r="N288" s="785"/>
    </row>
    <row r="289" spans="1:14" x14ac:dyDescent="0.25">
      <c r="A289" s="51">
        <v>44425</v>
      </c>
      <c r="B289" s="26" t="s">
        <v>68</v>
      </c>
      <c r="C289" s="26" t="s">
        <v>67</v>
      </c>
      <c r="D289" s="26" t="s">
        <v>90</v>
      </c>
      <c r="E289" s="813">
        <v>17000</v>
      </c>
      <c r="F289" s="490">
        <v>3518</v>
      </c>
      <c r="G289" s="814">
        <f t="shared" si="3"/>
        <v>4.8322910744741332</v>
      </c>
      <c r="H289" s="787" t="s">
        <v>121</v>
      </c>
      <c r="I289" s="802" t="s">
        <v>18</v>
      </c>
      <c r="J289" s="225" t="s">
        <v>458</v>
      </c>
      <c r="K289" s="802" t="s">
        <v>157</v>
      </c>
      <c r="L289" s="802" t="s">
        <v>62</v>
      </c>
      <c r="M289" s="784"/>
      <c r="N289" s="785"/>
    </row>
    <row r="290" spans="1:14" x14ac:dyDescent="0.25">
      <c r="A290" s="51">
        <v>44425</v>
      </c>
      <c r="B290" s="26" t="s">
        <v>68</v>
      </c>
      <c r="C290" s="26" t="s">
        <v>67</v>
      </c>
      <c r="D290" s="26" t="s">
        <v>90</v>
      </c>
      <c r="E290" s="813">
        <v>8000</v>
      </c>
      <c r="F290" s="490">
        <v>3518</v>
      </c>
      <c r="G290" s="814">
        <f t="shared" si="3"/>
        <v>2.2740193291642981</v>
      </c>
      <c r="H290" s="787" t="s">
        <v>121</v>
      </c>
      <c r="I290" s="802" t="s">
        <v>18</v>
      </c>
      <c r="J290" s="225" t="s">
        <v>458</v>
      </c>
      <c r="K290" s="802" t="s">
        <v>157</v>
      </c>
      <c r="L290" s="802" t="s">
        <v>62</v>
      </c>
      <c r="M290" s="784"/>
      <c r="N290" s="785"/>
    </row>
    <row r="291" spans="1:14" x14ac:dyDescent="0.25">
      <c r="A291" s="227">
        <v>44425</v>
      </c>
      <c r="B291" s="195" t="s">
        <v>68</v>
      </c>
      <c r="C291" s="195" t="s">
        <v>67</v>
      </c>
      <c r="D291" s="209" t="s">
        <v>90</v>
      </c>
      <c r="E291" s="190">
        <v>30000</v>
      </c>
      <c r="F291" s="490">
        <v>3518</v>
      </c>
      <c r="G291" s="814">
        <f t="shared" si="3"/>
        <v>8.5275724843661163</v>
      </c>
      <c r="H291" s="787" t="s">
        <v>71</v>
      </c>
      <c r="I291" s="802" t="s">
        <v>18</v>
      </c>
      <c r="J291" s="256" t="s">
        <v>423</v>
      </c>
      <c r="K291" s="802" t="s">
        <v>157</v>
      </c>
      <c r="L291" s="802" t="s">
        <v>62</v>
      </c>
      <c r="M291" s="784"/>
      <c r="N291" s="785"/>
    </row>
    <row r="292" spans="1:14" x14ac:dyDescent="0.25">
      <c r="A292" s="227">
        <v>44425</v>
      </c>
      <c r="B292" s="195" t="s">
        <v>68</v>
      </c>
      <c r="C292" s="195" t="s">
        <v>67</v>
      </c>
      <c r="D292" s="209" t="s">
        <v>90</v>
      </c>
      <c r="E292" s="806">
        <v>30000</v>
      </c>
      <c r="F292" s="490">
        <v>3518</v>
      </c>
      <c r="G292" s="814">
        <f t="shared" si="3"/>
        <v>8.5275724843661163</v>
      </c>
      <c r="H292" s="787" t="s">
        <v>71</v>
      </c>
      <c r="I292" s="802" t="s">
        <v>18</v>
      </c>
      <c r="J292" s="256" t="s">
        <v>423</v>
      </c>
      <c r="K292" s="802" t="s">
        <v>157</v>
      </c>
      <c r="L292" s="802" t="s">
        <v>62</v>
      </c>
      <c r="M292" s="784"/>
      <c r="N292" s="785"/>
    </row>
    <row r="293" spans="1:14" x14ac:dyDescent="0.25">
      <c r="A293" s="227">
        <v>44425</v>
      </c>
      <c r="B293" s="195" t="s">
        <v>68</v>
      </c>
      <c r="C293" s="195" t="s">
        <v>67</v>
      </c>
      <c r="D293" s="209" t="s">
        <v>90</v>
      </c>
      <c r="E293" s="198">
        <v>30000</v>
      </c>
      <c r="F293" s="490">
        <v>3518</v>
      </c>
      <c r="G293" s="814">
        <f t="shared" si="3"/>
        <v>8.5275724843661163</v>
      </c>
      <c r="H293" s="787" t="s">
        <v>71</v>
      </c>
      <c r="I293" s="802" t="s">
        <v>18</v>
      </c>
      <c r="J293" s="256" t="s">
        <v>423</v>
      </c>
      <c r="K293" s="802" t="s">
        <v>157</v>
      </c>
      <c r="L293" s="802" t="s">
        <v>62</v>
      </c>
      <c r="M293" s="784"/>
      <c r="N293" s="785"/>
    </row>
    <row r="294" spans="1:14" x14ac:dyDescent="0.25">
      <c r="A294" s="227">
        <v>44425</v>
      </c>
      <c r="B294" s="195" t="s">
        <v>68</v>
      </c>
      <c r="C294" s="195" t="s">
        <v>67</v>
      </c>
      <c r="D294" s="209" t="s">
        <v>90</v>
      </c>
      <c r="E294" s="897">
        <v>15000</v>
      </c>
      <c r="F294" s="490">
        <v>3518</v>
      </c>
      <c r="G294" s="814">
        <f t="shared" si="3"/>
        <v>4.2637862421830581</v>
      </c>
      <c r="H294" s="787" t="s">
        <v>71</v>
      </c>
      <c r="I294" s="802" t="s">
        <v>18</v>
      </c>
      <c r="J294" s="256" t="s">
        <v>423</v>
      </c>
      <c r="K294" s="802" t="s">
        <v>157</v>
      </c>
      <c r="L294" s="802" t="s">
        <v>62</v>
      </c>
      <c r="M294" s="784"/>
      <c r="N294" s="785"/>
    </row>
    <row r="295" spans="1:14" x14ac:dyDescent="0.25">
      <c r="A295" s="227">
        <v>44425</v>
      </c>
      <c r="B295" s="195" t="s">
        <v>68</v>
      </c>
      <c r="C295" s="195" t="s">
        <v>67</v>
      </c>
      <c r="D295" s="209" t="s">
        <v>90</v>
      </c>
      <c r="E295" s="198">
        <v>10000</v>
      </c>
      <c r="F295" s="490">
        <v>3518</v>
      </c>
      <c r="G295" s="814">
        <f t="shared" si="3"/>
        <v>2.8425241614553722</v>
      </c>
      <c r="H295" s="787" t="s">
        <v>71</v>
      </c>
      <c r="I295" s="802" t="s">
        <v>18</v>
      </c>
      <c r="J295" s="256" t="s">
        <v>423</v>
      </c>
      <c r="K295" s="802" t="s">
        <v>157</v>
      </c>
      <c r="L295" s="802" t="s">
        <v>62</v>
      </c>
      <c r="M295" s="784"/>
      <c r="N295" s="785"/>
    </row>
    <row r="296" spans="1:14" x14ac:dyDescent="0.25">
      <c r="A296" s="219">
        <v>44425</v>
      </c>
      <c r="B296" s="183" t="s">
        <v>68</v>
      </c>
      <c r="C296" s="183" t="s">
        <v>67</v>
      </c>
      <c r="D296" s="183" t="s">
        <v>90</v>
      </c>
      <c r="E296" s="198">
        <v>30000</v>
      </c>
      <c r="F296" s="490">
        <v>3518</v>
      </c>
      <c r="G296" s="814">
        <f t="shared" si="3"/>
        <v>8.5275724843661163</v>
      </c>
      <c r="H296" s="787" t="s">
        <v>70</v>
      </c>
      <c r="I296" s="802" t="s">
        <v>18</v>
      </c>
      <c r="J296" s="384" t="s">
        <v>428</v>
      </c>
      <c r="K296" s="802" t="s">
        <v>157</v>
      </c>
      <c r="L296" s="802" t="s">
        <v>62</v>
      </c>
      <c r="M296" s="784"/>
      <c r="N296" s="785"/>
    </row>
    <row r="297" spans="1:14" x14ac:dyDescent="0.25">
      <c r="A297" s="219">
        <v>44425</v>
      </c>
      <c r="B297" s="183" t="s">
        <v>68</v>
      </c>
      <c r="C297" s="183" t="s">
        <v>67</v>
      </c>
      <c r="D297" s="183" t="s">
        <v>90</v>
      </c>
      <c r="E297" s="198">
        <v>18000</v>
      </c>
      <c r="F297" s="490">
        <v>3518</v>
      </c>
      <c r="G297" s="814">
        <f t="shared" si="3"/>
        <v>5.1165434906196703</v>
      </c>
      <c r="H297" s="787" t="s">
        <v>70</v>
      </c>
      <c r="I297" s="802" t="s">
        <v>18</v>
      </c>
      <c r="J297" s="384" t="s">
        <v>428</v>
      </c>
      <c r="K297" s="802" t="s">
        <v>157</v>
      </c>
      <c r="L297" s="802" t="s">
        <v>62</v>
      </c>
      <c r="M297" s="784"/>
      <c r="N297" s="785"/>
    </row>
    <row r="298" spans="1:14" x14ac:dyDescent="0.25">
      <c r="A298" s="219">
        <v>44425</v>
      </c>
      <c r="B298" s="183" t="s">
        <v>68</v>
      </c>
      <c r="C298" s="183" t="s">
        <v>67</v>
      </c>
      <c r="D298" s="183" t="s">
        <v>90</v>
      </c>
      <c r="E298" s="198">
        <v>24000</v>
      </c>
      <c r="F298" s="490">
        <v>3518</v>
      </c>
      <c r="G298" s="814">
        <f t="shared" si="3"/>
        <v>6.8220579874928937</v>
      </c>
      <c r="H298" s="787" t="s">
        <v>70</v>
      </c>
      <c r="I298" s="802" t="s">
        <v>18</v>
      </c>
      <c r="J298" s="384" t="s">
        <v>428</v>
      </c>
      <c r="K298" s="802" t="s">
        <v>157</v>
      </c>
      <c r="L298" s="802" t="s">
        <v>62</v>
      </c>
      <c r="M298" s="784"/>
      <c r="N298" s="785"/>
    </row>
    <row r="299" spans="1:14" x14ac:dyDescent="0.25">
      <c r="A299" s="219">
        <v>44425</v>
      </c>
      <c r="B299" s="183" t="s">
        <v>68</v>
      </c>
      <c r="C299" s="183" t="s">
        <v>67</v>
      </c>
      <c r="D299" s="183" t="s">
        <v>90</v>
      </c>
      <c r="E299" s="198">
        <v>20000</v>
      </c>
      <c r="F299" s="490">
        <v>3518</v>
      </c>
      <c r="G299" s="814">
        <f t="shared" si="3"/>
        <v>5.6850483229107445</v>
      </c>
      <c r="H299" s="787" t="s">
        <v>70</v>
      </c>
      <c r="I299" s="802" t="s">
        <v>18</v>
      </c>
      <c r="J299" s="384" t="s">
        <v>428</v>
      </c>
      <c r="K299" s="802" t="s">
        <v>157</v>
      </c>
      <c r="L299" s="802" t="s">
        <v>62</v>
      </c>
      <c r="M299" s="784"/>
      <c r="N299" s="785"/>
    </row>
    <row r="300" spans="1:14" x14ac:dyDescent="0.25">
      <c r="A300" s="219">
        <v>44425</v>
      </c>
      <c r="B300" s="183" t="s">
        <v>68</v>
      </c>
      <c r="C300" s="183" t="s">
        <v>67</v>
      </c>
      <c r="D300" s="183" t="s">
        <v>90</v>
      </c>
      <c r="E300" s="198">
        <v>16000</v>
      </c>
      <c r="F300" s="490">
        <v>3518</v>
      </c>
      <c r="G300" s="814">
        <f t="shared" si="3"/>
        <v>4.5480386583285961</v>
      </c>
      <c r="H300" s="787" t="s">
        <v>70</v>
      </c>
      <c r="I300" s="802" t="s">
        <v>18</v>
      </c>
      <c r="J300" s="384" t="s">
        <v>428</v>
      </c>
      <c r="K300" s="802" t="s">
        <v>157</v>
      </c>
      <c r="L300" s="802" t="s">
        <v>62</v>
      </c>
      <c r="M300" s="784"/>
      <c r="N300" s="785"/>
    </row>
    <row r="301" spans="1:14" x14ac:dyDescent="0.25">
      <c r="A301" s="196">
        <v>44425</v>
      </c>
      <c r="B301" s="197" t="s">
        <v>68</v>
      </c>
      <c r="C301" s="197" t="s">
        <v>67</v>
      </c>
      <c r="D301" s="254" t="s">
        <v>52</v>
      </c>
      <c r="E301" s="206">
        <v>10000</v>
      </c>
      <c r="F301" s="490">
        <v>3518</v>
      </c>
      <c r="G301" s="814">
        <f t="shared" si="3"/>
        <v>2.8425241614553722</v>
      </c>
      <c r="H301" s="829" t="s">
        <v>53</v>
      </c>
      <c r="I301" s="802" t="s">
        <v>18</v>
      </c>
      <c r="J301" s="257" t="s">
        <v>436</v>
      </c>
      <c r="K301" s="802" t="s">
        <v>157</v>
      </c>
      <c r="L301" s="802" t="s">
        <v>62</v>
      </c>
      <c r="M301" s="784"/>
      <c r="N301" s="785"/>
    </row>
    <row r="302" spans="1:14" x14ac:dyDescent="0.25">
      <c r="A302" s="196">
        <v>44425</v>
      </c>
      <c r="B302" s="195" t="s">
        <v>68</v>
      </c>
      <c r="C302" s="195" t="s">
        <v>67</v>
      </c>
      <c r="D302" s="195" t="s">
        <v>52</v>
      </c>
      <c r="E302" s="190">
        <v>11000</v>
      </c>
      <c r="F302" s="490">
        <v>3518</v>
      </c>
      <c r="G302" s="814">
        <f t="shared" si="3"/>
        <v>3.1267765776009098</v>
      </c>
      <c r="H302" s="829" t="s">
        <v>53</v>
      </c>
      <c r="I302" s="802" t="s">
        <v>18</v>
      </c>
      <c r="J302" s="257" t="s">
        <v>436</v>
      </c>
      <c r="K302" s="802" t="s">
        <v>157</v>
      </c>
      <c r="L302" s="802" t="s">
        <v>62</v>
      </c>
      <c r="M302" s="784"/>
      <c r="N302" s="785"/>
    </row>
    <row r="303" spans="1:14" x14ac:dyDescent="0.25">
      <c r="A303" s="48">
        <v>44425</v>
      </c>
      <c r="B303" s="442" t="s">
        <v>437</v>
      </c>
      <c r="C303" s="442" t="s">
        <v>220</v>
      </c>
      <c r="D303" s="442" t="s">
        <v>91</v>
      </c>
      <c r="E303" s="930">
        <v>10000</v>
      </c>
      <c r="F303" s="490">
        <v>3518</v>
      </c>
      <c r="G303" s="814">
        <f t="shared" si="3"/>
        <v>2.8425241614553722</v>
      </c>
      <c r="H303" s="787" t="s">
        <v>42</v>
      </c>
      <c r="I303" s="802" t="s">
        <v>18</v>
      </c>
      <c r="J303" s="218" t="s">
        <v>440</v>
      </c>
      <c r="K303" s="802" t="s">
        <v>157</v>
      </c>
      <c r="L303" s="802" t="s">
        <v>62</v>
      </c>
      <c r="M303" s="784"/>
      <c r="N303" s="785"/>
    </row>
    <row r="304" spans="1:14" x14ac:dyDescent="0.25">
      <c r="A304" s="48">
        <v>44425</v>
      </c>
      <c r="B304" s="442" t="s">
        <v>438</v>
      </c>
      <c r="C304" s="442" t="s">
        <v>220</v>
      </c>
      <c r="D304" s="442" t="s">
        <v>91</v>
      </c>
      <c r="E304" s="930">
        <v>2000</v>
      </c>
      <c r="F304" s="490">
        <v>3518</v>
      </c>
      <c r="G304" s="814">
        <f t="shared" si="3"/>
        <v>0.56850483229107451</v>
      </c>
      <c r="H304" s="787" t="s">
        <v>42</v>
      </c>
      <c r="I304" s="802" t="s">
        <v>18</v>
      </c>
      <c r="J304" s="218" t="s">
        <v>440</v>
      </c>
      <c r="K304" s="802" t="s">
        <v>157</v>
      </c>
      <c r="L304" s="802" t="s">
        <v>62</v>
      </c>
      <c r="M304" s="784"/>
      <c r="N304" s="785"/>
    </row>
    <row r="305" spans="1:14" x14ac:dyDescent="0.25">
      <c r="A305" s="48">
        <v>44425</v>
      </c>
      <c r="B305" s="442" t="s">
        <v>439</v>
      </c>
      <c r="C305" s="442" t="s">
        <v>220</v>
      </c>
      <c r="D305" s="442" t="s">
        <v>91</v>
      </c>
      <c r="E305" s="930">
        <v>13000</v>
      </c>
      <c r="F305" s="490">
        <v>3518</v>
      </c>
      <c r="G305" s="814">
        <f t="shared" si="3"/>
        <v>3.6952814098919839</v>
      </c>
      <c r="H305" s="787" t="s">
        <v>42</v>
      </c>
      <c r="I305" s="802" t="s">
        <v>18</v>
      </c>
      <c r="J305" s="218" t="s">
        <v>440</v>
      </c>
      <c r="K305" s="802" t="s">
        <v>157</v>
      </c>
      <c r="L305" s="802" t="s">
        <v>62</v>
      </c>
      <c r="M305" s="784"/>
      <c r="N305" s="785"/>
    </row>
    <row r="306" spans="1:14" ht="16.5" customHeight="1" x14ac:dyDescent="0.25">
      <c r="A306" s="48">
        <v>44425</v>
      </c>
      <c r="B306" s="442" t="s">
        <v>742</v>
      </c>
      <c r="C306" s="442" t="s">
        <v>152</v>
      </c>
      <c r="D306" s="442" t="s">
        <v>91</v>
      </c>
      <c r="E306" s="930">
        <v>25000</v>
      </c>
      <c r="F306" s="490">
        <v>3518</v>
      </c>
      <c r="G306" s="814">
        <f t="shared" si="3"/>
        <v>7.1063104036384308</v>
      </c>
      <c r="H306" s="787" t="s">
        <v>42</v>
      </c>
      <c r="I306" s="802" t="s">
        <v>18</v>
      </c>
      <c r="J306" s="218" t="s">
        <v>440</v>
      </c>
      <c r="K306" s="802" t="s">
        <v>157</v>
      </c>
      <c r="L306" s="802" t="s">
        <v>62</v>
      </c>
      <c r="M306" s="784"/>
      <c r="N306" s="785"/>
    </row>
    <row r="307" spans="1:14" x14ac:dyDescent="0.25">
      <c r="A307" s="48">
        <v>44425</v>
      </c>
      <c r="B307" s="26" t="s">
        <v>68</v>
      </c>
      <c r="C307" s="26" t="s">
        <v>67</v>
      </c>
      <c r="D307" s="26" t="s">
        <v>14</v>
      </c>
      <c r="E307" s="929">
        <v>8000</v>
      </c>
      <c r="F307" s="490">
        <v>3518</v>
      </c>
      <c r="G307" s="814">
        <f t="shared" si="3"/>
        <v>2.2740193291642981</v>
      </c>
      <c r="H307" s="787" t="s">
        <v>42</v>
      </c>
      <c r="I307" s="802" t="s">
        <v>18</v>
      </c>
      <c r="J307" s="218" t="s">
        <v>462</v>
      </c>
      <c r="K307" s="802" t="s">
        <v>157</v>
      </c>
      <c r="L307" s="802" t="s">
        <v>62</v>
      </c>
      <c r="M307" s="784"/>
      <c r="N307" s="785"/>
    </row>
    <row r="308" spans="1:14" x14ac:dyDescent="0.25">
      <c r="A308" s="48">
        <v>44425</v>
      </c>
      <c r="B308" s="26" t="s">
        <v>68</v>
      </c>
      <c r="C308" s="26" t="s">
        <v>67</v>
      </c>
      <c r="D308" s="26" t="s">
        <v>14</v>
      </c>
      <c r="E308" s="929">
        <v>5000</v>
      </c>
      <c r="F308" s="490">
        <v>3518</v>
      </c>
      <c r="G308" s="814">
        <f t="shared" si="3"/>
        <v>1.4212620807276861</v>
      </c>
      <c r="H308" s="787" t="s">
        <v>42</v>
      </c>
      <c r="I308" s="802" t="s">
        <v>18</v>
      </c>
      <c r="J308" s="218" t="s">
        <v>462</v>
      </c>
      <c r="K308" s="802" t="s">
        <v>157</v>
      </c>
      <c r="L308" s="802" t="s">
        <v>62</v>
      </c>
      <c r="M308" s="784"/>
      <c r="N308" s="785"/>
    </row>
    <row r="309" spans="1:14" x14ac:dyDescent="0.25">
      <c r="A309" s="48">
        <v>44425</v>
      </c>
      <c r="B309" s="26" t="s">
        <v>68</v>
      </c>
      <c r="C309" s="26" t="s">
        <v>67</v>
      </c>
      <c r="D309" s="26" t="s">
        <v>14</v>
      </c>
      <c r="E309" s="813">
        <v>6000</v>
      </c>
      <c r="F309" s="490">
        <v>3518</v>
      </c>
      <c r="G309" s="814">
        <f t="shared" si="3"/>
        <v>1.7055144968732234</v>
      </c>
      <c r="H309" s="787" t="s">
        <v>42</v>
      </c>
      <c r="I309" s="802" t="s">
        <v>18</v>
      </c>
      <c r="J309" s="218" t="s">
        <v>462</v>
      </c>
      <c r="K309" s="802" t="s">
        <v>157</v>
      </c>
      <c r="L309" s="802" t="s">
        <v>62</v>
      </c>
      <c r="M309" s="784"/>
      <c r="N309" s="785"/>
    </row>
    <row r="310" spans="1:14" x14ac:dyDescent="0.25">
      <c r="A310" s="48">
        <v>44425</v>
      </c>
      <c r="B310" s="442" t="s">
        <v>445</v>
      </c>
      <c r="C310" s="442" t="s">
        <v>220</v>
      </c>
      <c r="D310" s="442" t="s">
        <v>91</v>
      </c>
      <c r="E310" s="930">
        <v>370000</v>
      </c>
      <c r="F310" s="490">
        <v>3518</v>
      </c>
      <c r="G310" s="814">
        <f t="shared" si="3"/>
        <v>105.17339397384877</v>
      </c>
      <c r="H310" s="787" t="s">
        <v>42</v>
      </c>
      <c r="I310" s="802" t="s">
        <v>18</v>
      </c>
      <c r="J310" s="218" t="s">
        <v>446</v>
      </c>
      <c r="K310" s="802" t="s">
        <v>157</v>
      </c>
      <c r="L310" s="802" t="s">
        <v>62</v>
      </c>
      <c r="M310" s="784"/>
      <c r="N310" s="785"/>
    </row>
    <row r="311" spans="1:14" x14ac:dyDescent="0.25">
      <c r="A311" s="196">
        <v>44426</v>
      </c>
      <c r="B311" s="197" t="s">
        <v>68</v>
      </c>
      <c r="C311" s="197" t="s">
        <v>67</v>
      </c>
      <c r="D311" s="197" t="s">
        <v>90</v>
      </c>
      <c r="E311" s="198">
        <v>15000</v>
      </c>
      <c r="F311" s="490">
        <v>3518</v>
      </c>
      <c r="G311" s="814">
        <f t="shared" si="3"/>
        <v>4.2637862421830581</v>
      </c>
      <c r="H311" s="787" t="s">
        <v>71</v>
      </c>
      <c r="I311" s="802" t="s">
        <v>18</v>
      </c>
      <c r="J311" s="256" t="s">
        <v>451</v>
      </c>
      <c r="K311" s="802" t="s">
        <v>157</v>
      </c>
      <c r="L311" s="802" t="s">
        <v>62</v>
      </c>
      <c r="M311" s="784"/>
      <c r="N311" s="785"/>
    </row>
    <row r="312" spans="1:14" x14ac:dyDescent="0.25">
      <c r="A312" s="196">
        <v>44426</v>
      </c>
      <c r="B312" s="197" t="s">
        <v>68</v>
      </c>
      <c r="C312" s="197" t="s">
        <v>67</v>
      </c>
      <c r="D312" s="197" t="s">
        <v>90</v>
      </c>
      <c r="E312" s="190">
        <v>11000</v>
      </c>
      <c r="F312" s="490">
        <v>3518</v>
      </c>
      <c r="G312" s="814">
        <f t="shared" si="3"/>
        <v>3.1267765776009098</v>
      </c>
      <c r="H312" s="787" t="s">
        <v>71</v>
      </c>
      <c r="I312" s="802" t="s">
        <v>18</v>
      </c>
      <c r="J312" s="256" t="s">
        <v>451</v>
      </c>
      <c r="K312" s="802" t="s">
        <v>157</v>
      </c>
      <c r="L312" s="802" t="s">
        <v>62</v>
      </c>
      <c r="M312" s="784"/>
      <c r="N312" s="785"/>
    </row>
    <row r="313" spans="1:14" x14ac:dyDescent="0.25">
      <c r="A313" s="219">
        <v>44426</v>
      </c>
      <c r="B313" s="183" t="s">
        <v>68</v>
      </c>
      <c r="C313" s="183" t="s">
        <v>67</v>
      </c>
      <c r="D313" s="183" t="s">
        <v>90</v>
      </c>
      <c r="E313" s="198">
        <v>18000</v>
      </c>
      <c r="F313" s="490">
        <v>3518</v>
      </c>
      <c r="G313" s="814">
        <f t="shared" si="3"/>
        <v>5.1165434906196703</v>
      </c>
      <c r="H313" s="787" t="s">
        <v>70</v>
      </c>
      <c r="I313" s="802" t="s">
        <v>18</v>
      </c>
      <c r="J313" s="384" t="s">
        <v>454</v>
      </c>
      <c r="K313" s="802" t="s">
        <v>157</v>
      </c>
      <c r="L313" s="802" t="s">
        <v>62</v>
      </c>
      <c r="M313" s="784"/>
      <c r="N313" s="785"/>
    </row>
    <row r="314" spans="1:14" x14ac:dyDescent="0.25">
      <c r="A314" s="219">
        <v>44426</v>
      </c>
      <c r="B314" s="183" t="s">
        <v>68</v>
      </c>
      <c r="C314" s="183" t="s">
        <v>67</v>
      </c>
      <c r="D314" s="183" t="s">
        <v>90</v>
      </c>
      <c r="E314" s="813">
        <v>16000</v>
      </c>
      <c r="F314" s="490">
        <v>3518</v>
      </c>
      <c r="G314" s="814">
        <f t="shared" si="3"/>
        <v>4.5480386583285961</v>
      </c>
      <c r="H314" s="787" t="s">
        <v>70</v>
      </c>
      <c r="I314" s="802" t="s">
        <v>18</v>
      </c>
      <c r="J314" s="384" t="s">
        <v>454</v>
      </c>
      <c r="K314" s="802" t="s">
        <v>157</v>
      </c>
      <c r="L314" s="802" t="s">
        <v>62</v>
      </c>
      <c r="M314" s="784"/>
      <c r="N314" s="785"/>
    </row>
    <row r="315" spans="1:14" x14ac:dyDescent="0.25">
      <c r="A315" s="219">
        <v>44426</v>
      </c>
      <c r="B315" s="183" t="s">
        <v>68</v>
      </c>
      <c r="C315" s="183" t="s">
        <v>67</v>
      </c>
      <c r="D315" s="183" t="s">
        <v>90</v>
      </c>
      <c r="E315" s="813">
        <v>12000</v>
      </c>
      <c r="F315" s="490">
        <v>3518</v>
      </c>
      <c r="G315" s="814">
        <f t="shared" si="3"/>
        <v>3.4110289937464469</v>
      </c>
      <c r="H315" s="787" t="s">
        <v>70</v>
      </c>
      <c r="I315" s="802" t="s">
        <v>18</v>
      </c>
      <c r="J315" s="384" t="s">
        <v>454</v>
      </c>
      <c r="K315" s="802" t="s">
        <v>157</v>
      </c>
      <c r="L315" s="802" t="s">
        <v>62</v>
      </c>
      <c r="M315" s="784"/>
      <c r="N315" s="785"/>
    </row>
    <row r="316" spans="1:14" x14ac:dyDescent="0.25">
      <c r="A316" s="219">
        <v>44426</v>
      </c>
      <c r="B316" s="26" t="s">
        <v>92</v>
      </c>
      <c r="C316" s="26" t="s">
        <v>92</v>
      </c>
      <c r="D316" s="26" t="s">
        <v>90</v>
      </c>
      <c r="E316" s="813">
        <v>5000</v>
      </c>
      <c r="F316" s="490">
        <v>3518</v>
      </c>
      <c r="G316" s="814">
        <f t="shared" si="3"/>
        <v>1.4212620807276861</v>
      </c>
      <c r="H316" s="787" t="s">
        <v>70</v>
      </c>
      <c r="I316" s="802" t="s">
        <v>18</v>
      </c>
      <c r="J316" s="384" t="s">
        <v>454</v>
      </c>
      <c r="K316" s="802" t="s">
        <v>157</v>
      </c>
      <c r="L316" s="802" t="s">
        <v>62</v>
      </c>
      <c r="M316" s="784"/>
      <c r="N316" s="785"/>
    </row>
    <row r="317" spans="1:14" x14ac:dyDescent="0.25">
      <c r="A317" s="219">
        <v>44426</v>
      </c>
      <c r="B317" s="26" t="s">
        <v>92</v>
      </c>
      <c r="C317" s="26" t="s">
        <v>92</v>
      </c>
      <c r="D317" s="26" t="s">
        <v>90</v>
      </c>
      <c r="E317" s="813">
        <v>4000</v>
      </c>
      <c r="F317" s="490">
        <v>3518</v>
      </c>
      <c r="G317" s="814">
        <f t="shared" si="3"/>
        <v>1.137009664582149</v>
      </c>
      <c r="H317" s="787" t="s">
        <v>70</v>
      </c>
      <c r="I317" s="802" t="s">
        <v>18</v>
      </c>
      <c r="J317" s="384" t="s">
        <v>454</v>
      </c>
      <c r="K317" s="802" t="s">
        <v>157</v>
      </c>
      <c r="L317" s="802" t="s">
        <v>62</v>
      </c>
      <c r="M317" s="784"/>
      <c r="N317" s="785"/>
    </row>
    <row r="318" spans="1:14" x14ac:dyDescent="0.25">
      <c r="A318" s="219">
        <v>44426</v>
      </c>
      <c r="B318" s="26" t="s">
        <v>92</v>
      </c>
      <c r="C318" s="26" t="s">
        <v>92</v>
      </c>
      <c r="D318" s="26" t="s">
        <v>90</v>
      </c>
      <c r="E318" s="813">
        <v>1000</v>
      </c>
      <c r="F318" s="490">
        <v>3518</v>
      </c>
      <c r="G318" s="814">
        <f t="shared" si="3"/>
        <v>0.28425241614553726</v>
      </c>
      <c r="H318" s="787" t="s">
        <v>70</v>
      </c>
      <c r="I318" s="802" t="s">
        <v>18</v>
      </c>
      <c r="J318" s="384" t="s">
        <v>454</v>
      </c>
      <c r="K318" s="802" t="s">
        <v>157</v>
      </c>
      <c r="L318" s="802" t="s">
        <v>62</v>
      </c>
      <c r="M318" s="784"/>
      <c r="N318" s="785"/>
    </row>
    <row r="319" spans="1:14" x14ac:dyDescent="0.25">
      <c r="A319" s="51">
        <v>44426</v>
      </c>
      <c r="B319" s="26" t="s">
        <v>68</v>
      </c>
      <c r="C319" s="26" t="s">
        <v>67</v>
      </c>
      <c r="D319" s="26" t="s">
        <v>90</v>
      </c>
      <c r="E319" s="813">
        <v>15000</v>
      </c>
      <c r="F319" s="490">
        <v>3518</v>
      </c>
      <c r="G319" s="814">
        <f t="shared" si="3"/>
        <v>4.2637862421830581</v>
      </c>
      <c r="H319" s="787" t="s">
        <v>121</v>
      </c>
      <c r="I319" s="802" t="s">
        <v>18</v>
      </c>
      <c r="J319" s="225" t="s">
        <v>483</v>
      </c>
      <c r="K319" s="802" t="s">
        <v>157</v>
      </c>
      <c r="L319" s="802" t="s">
        <v>62</v>
      </c>
      <c r="M319" s="784"/>
      <c r="N319" s="785"/>
    </row>
    <row r="320" spans="1:14" x14ac:dyDescent="0.25">
      <c r="A320" s="51">
        <v>44426</v>
      </c>
      <c r="B320" s="26" t="s">
        <v>68</v>
      </c>
      <c r="C320" s="26" t="s">
        <v>67</v>
      </c>
      <c r="D320" s="26" t="s">
        <v>90</v>
      </c>
      <c r="E320" s="813">
        <v>8000</v>
      </c>
      <c r="F320" s="490">
        <v>3518</v>
      </c>
      <c r="G320" s="814">
        <f t="shared" si="3"/>
        <v>2.2740193291642981</v>
      </c>
      <c r="H320" s="787" t="s">
        <v>121</v>
      </c>
      <c r="I320" s="802" t="s">
        <v>18</v>
      </c>
      <c r="J320" s="225" t="s">
        <v>483</v>
      </c>
      <c r="K320" s="802" t="s">
        <v>157</v>
      </c>
      <c r="L320" s="802" t="s">
        <v>62</v>
      </c>
      <c r="M320" s="784"/>
      <c r="N320" s="785"/>
    </row>
    <row r="321" spans="1:14" x14ac:dyDescent="0.25">
      <c r="A321" s="51">
        <v>44426</v>
      </c>
      <c r="B321" s="26" t="s">
        <v>68</v>
      </c>
      <c r="C321" s="26" t="s">
        <v>67</v>
      </c>
      <c r="D321" s="26" t="s">
        <v>90</v>
      </c>
      <c r="E321" s="813">
        <v>18000</v>
      </c>
      <c r="F321" s="490">
        <v>3518</v>
      </c>
      <c r="G321" s="814">
        <f t="shared" si="3"/>
        <v>5.1165434906196703</v>
      </c>
      <c r="H321" s="787" t="s">
        <v>121</v>
      </c>
      <c r="I321" s="802" t="s">
        <v>18</v>
      </c>
      <c r="J321" s="225" t="s">
        <v>483</v>
      </c>
      <c r="K321" s="802" t="s">
        <v>157</v>
      </c>
      <c r="L321" s="802" t="s">
        <v>62</v>
      </c>
      <c r="M321" s="784"/>
      <c r="N321" s="785"/>
    </row>
    <row r="322" spans="1:14" x14ac:dyDescent="0.25">
      <c r="A322" s="51">
        <v>44426</v>
      </c>
      <c r="B322" s="26" t="s">
        <v>68</v>
      </c>
      <c r="C322" s="26" t="s">
        <v>67</v>
      </c>
      <c r="D322" s="26" t="s">
        <v>90</v>
      </c>
      <c r="E322" s="813">
        <v>8000</v>
      </c>
      <c r="F322" s="490">
        <v>3518</v>
      </c>
      <c r="G322" s="814">
        <f t="shared" si="3"/>
        <v>2.2740193291642981</v>
      </c>
      <c r="H322" s="787" t="s">
        <v>121</v>
      </c>
      <c r="I322" s="802" t="s">
        <v>18</v>
      </c>
      <c r="J322" s="225" t="s">
        <v>483</v>
      </c>
      <c r="K322" s="802" t="s">
        <v>157</v>
      </c>
      <c r="L322" s="802" t="s">
        <v>62</v>
      </c>
      <c r="M322" s="784"/>
      <c r="N322" s="785"/>
    </row>
    <row r="323" spans="1:14" x14ac:dyDescent="0.25">
      <c r="A323" s="51">
        <v>44426</v>
      </c>
      <c r="B323" s="26" t="s">
        <v>68</v>
      </c>
      <c r="C323" s="26" t="s">
        <v>67</v>
      </c>
      <c r="D323" s="26" t="s">
        <v>90</v>
      </c>
      <c r="E323" s="813">
        <v>8000</v>
      </c>
      <c r="F323" s="490">
        <v>3518</v>
      </c>
      <c r="G323" s="814">
        <f t="shared" si="3"/>
        <v>2.2740193291642981</v>
      </c>
      <c r="H323" s="787" t="s">
        <v>121</v>
      </c>
      <c r="I323" s="802" t="s">
        <v>18</v>
      </c>
      <c r="J323" s="225" t="s">
        <v>483</v>
      </c>
      <c r="K323" s="802" t="s">
        <v>157</v>
      </c>
      <c r="L323" s="802" t="s">
        <v>62</v>
      </c>
      <c r="M323" s="784"/>
      <c r="N323" s="785"/>
    </row>
    <row r="324" spans="1:14" x14ac:dyDescent="0.25">
      <c r="A324" s="51">
        <v>44426</v>
      </c>
      <c r="B324" s="26" t="s">
        <v>92</v>
      </c>
      <c r="C324" s="26" t="s">
        <v>92</v>
      </c>
      <c r="D324" s="26" t="s">
        <v>90</v>
      </c>
      <c r="E324" s="813">
        <v>8000</v>
      </c>
      <c r="F324" s="490">
        <v>3518</v>
      </c>
      <c r="G324" s="814">
        <f t="shared" si="3"/>
        <v>2.2740193291642981</v>
      </c>
      <c r="H324" s="787" t="s">
        <v>121</v>
      </c>
      <c r="I324" s="802" t="s">
        <v>18</v>
      </c>
      <c r="J324" s="225" t="s">
        <v>483</v>
      </c>
      <c r="K324" s="802" t="s">
        <v>157</v>
      </c>
      <c r="L324" s="802" t="s">
        <v>62</v>
      </c>
      <c r="M324" s="784"/>
      <c r="N324" s="785"/>
    </row>
    <row r="325" spans="1:14" x14ac:dyDescent="0.25">
      <c r="A325" s="51">
        <v>44426</v>
      </c>
      <c r="B325" s="26" t="s">
        <v>92</v>
      </c>
      <c r="C325" s="26" t="s">
        <v>92</v>
      </c>
      <c r="D325" s="26" t="s">
        <v>90</v>
      </c>
      <c r="E325" s="813">
        <v>2000</v>
      </c>
      <c r="F325" s="490">
        <v>3518</v>
      </c>
      <c r="G325" s="814">
        <f t="shared" si="3"/>
        <v>0.56850483229107451</v>
      </c>
      <c r="H325" s="787" t="s">
        <v>121</v>
      </c>
      <c r="I325" s="802" t="s">
        <v>18</v>
      </c>
      <c r="J325" s="225" t="s">
        <v>483</v>
      </c>
      <c r="K325" s="802" t="s">
        <v>157</v>
      </c>
      <c r="L325" s="802" t="s">
        <v>62</v>
      </c>
      <c r="M325" s="784"/>
      <c r="N325" s="785"/>
    </row>
    <row r="326" spans="1:14" x14ac:dyDescent="0.25">
      <c r="A326" s="48">
        <v>44426</v>
      </c>
      <c r="B326" s="26" t="s">
        <v>68</v>
      </c>
      <c r="C326" s="26" t="s">
        <v>67</v>
      </c>
      <c r="D326" s="26" t="s">
        <v>14</v>
      </c>
      <c r="E326" s="813">
        <v>3000</v>
      </c>
      <c r="F326" s="490">
        <v>3518</v>
      </c>
      <c r="G326" s="814">
        <f t="shared" si="3"/>
        <v>0.85275724843661171</v>
      </c>
      <c r="H326" s="787" t="s">
        <v>42</v>
      </c>
      <c r="I326" s="802" t="s">
        <v>18</v>
      </c>
      <c r="J326" s="218" t="s">
        <v>503</v>
      </c>
      <c r="K326" s="802" t="s">
        <v>157</v>
      </c>
      <c r="L326" s="802" t="s">
        <v>62</v>
      </c>
      <c r="M326" s="784"/>
      <c r="N326" s="785"/>
    </row>
    <row r="327" spans="1:14" x14ac:dyDescent="0.25">
      <c r="A327" s="48">
        <v>44426</v>
      </c>
      <c r="B327" s="26" t="s">
        <v>68</v>
      </c>
      <c r="C327" s="26" t="s">
        <v>67</v>
      </c>
      <c r="D327" s="26" t="s">
        <v>14</v>
      </c>
      <c r="E327" s="813">
        <v>6000</v>
      </c>
      <c r="F327" s="490">
        <v>3518</v>
      </c>
      <c r="G327" s="814">
        <f t="shared" si="3"/>
        <v>1.7055144968732234</v>
      </c>
      <c r="H327" s="787" t="s">
        <v>42</v>
      </c>
      <c r="I327" s="802" t="s">
        <v>18</v>
      </c>
      <c r="J327" s="218" t="s">
        <v>503</v>
      </c>
      <c r="K327" s="802" t="s">
        <v>157</v>
      </c>
      <c r="L327" s="802" t="s">
        <v>62</v>
      </c>
      <c r="M327" s="784"/>
      <c r="N327" s="785"/>
    </row>
    <row r="328" spans="1:14" x14ac:dyDescent="0.25">
      <c r="A328" s="48">
        <v>44426</v>
      </c>
      <c r="B328" s="26" t="s">
        <v>68</v>
      </c>
      <c r="C328" s="26" t="s">
        <v>67</v>
      </c>
      <c r="D328" s="26" t="s">
        <v>14</v>
      </c>
      <c r="E328" s="813">
        <v>21000</v>
      </c>
      <c r="F328" s="490">
        <v>3518</v>
      </c>
      <c r="G328" s="814">
        <f t="shared" si="3"/>
        <v>5.9693007390562816</v>
      </c>
      <c r="H328" s="787" t="s">
        <v>42</v>
      </c>
      <c r="I328" s="802" t="s">
        <v>18</v>
      </c>
      <c r="J328" s="218" t="s">
        <v>503</v>
      </c>
      <c r="K328" s="802" t="s">
        <v>157</v>
      </c>
      <c r="L328" s="802" t="s">
        <v>62</v>
      </c>
      <c r="M328" s="784"/>
      <c r="N328" s="785"/>
    </row>
    <row r="329" spans="1:14" x14ac:dyDescent="0.25">
      <c r="A329" s="48">
        <v>44426</v>
      </c>
      <c r="B329" s="26" t="s">
        <v>68</v>
      </c>
      <c r="C329" s="26" t="s">
        <v>67</v>
      </c>
      <c r="D329" s="26" t="s">
        <v>14</v>
      </c>
      <c r="E329" s="813">
        <v>15000</v>
      </c>
      <c r="F329" s="490">
        <v>3518</v>
      </c>
      <c r="G329" s="814">
        <f t="shared" si="3"/>
        <v>4.2637862421830581</v>
      </c>
      <c r="H329" s="787" t="s">
        <v>42</v>
      </c>
      <c r="I329" s="802" t="s">
        <v>18</v>
      </c>
      <c r="J329" s="218" t="s">
        <v>503</v>
      </c>
      <c r="K329" s="802" t="s">
        <v>157</v>
      </c>
      <c r="L329" s="802" t="s">
        <v>62</v>
      </c>
      <c r="M329" s="784"/>
      <c r="N329" s="785"/>
    </row>
    <row r="330" spans="1:14" x14ac:dyDescent="0.25">
      <c r="A330" s="48">
        <v>44426</v>
      </c>
      <c r="B330" s="26" t="s">
        <v>68</v>
      </c>
      <c r="C330" s="26" t="s">
        <v>67</v>
      </c>
      <c r="D330" s="26" t="s">
        <v>14</v>
      </c>
      <c r="E330" s="813">
        <v>30000</v>
      </c>
      <c r="F330" s="490">
        <v>3518</v>
      </c>
      <c r="G330" s="814">
        <f t="shared" si="3"/>
        <v>8.5275724843661163</v>
      </c>
      <c r="H330" s="787" t="s">
        <v>42</v>
      </c>
      <c r="I330" s="802" t="s">
        <v>18</v>
      </c>
      <c r="J330" s="218" t="s">
        <v>503</v>
      </c>
      <c r="K330" s="802" t="s">
        <v>157</v>
      </c>
      <c r="L330" s="802" t="s">
        <v>62</v>
      </c>
      <c r="M330" s="784"/>
      <c r="N330" s="785"/>
    </row>
    <row r="331" spans="1:14" x14ac:dyDescent="0.25">
      <c r="A331" s="48">
        <v>44426</v>
      </c>
      <c r="B331" s="26" t="s">
        <v>68</v>
      </c>
      <c r="C331" s="26" t="s">
        <v>67</v>
      </c>
      <c r="D331" s="26" t="s">
        <v>14</v>
      </c>
      <c r="E331" s="813">
        <v>5000</v>
      </c>
      <c r="F331" s="490">
        <v>3518</v>
      </c>
      <c r="G331" s="814">
        <f t="shared" si="3"/>
        <v>1.4212620807276861</v>
      </c>
      <c r="H331" s="787" t="s">
        <v>42</v>
      </c>
      <c r="I331" s="802" t="s">
        <v>18</v>
      </c>
      <c r="J331" s="218" t="s">
        <v>503</v>
      </c>
      <c r="K331" s="802" t="s">
        <v>157</v>
      </c>
      <c r="L331" s="802" t="s">
        <v>62</v>
      </c>
      <c r="M331" s="784"/>
      <c r="N331" s="785"/>
    </row>
    <row r="332" spans="1:14" x14ac:dyDescent="0.25">
      <c r="A332" s="591">
        <v>44426</v>
      </c>
      <c r="B332" s="197" t="s">
        <v>68</v>
      </c>
      <c r="C332" s="197" t="s">
        <v>67</v>
      </c>
      <c r="D332" s="254" t="s">
        <v>90</v>
      </c>
      <c r="E332" s="198">
        <v>12000</v>
      </c>
      <c r="F332" s="490">
        <v>3518</v>
      </c>
      <c r="G332" s="814">
        <f t="shared" si="3"/>
        <v>3.4110289937464469</v>
      </c>
      <c r="H332" s="787" t="s">
        <v>71</v>
      </c>
      <c r="I332" s="802" t="s">
        <v>18</v>
      </c>
      <c r="J332" s="256" t="s">
        <v>452</v>
      </c>
      <c r="K332" s="802" t="s">
        <v>157</v>
      </c>
      <c r="L332" s="802" t="s">
        <v>62</v>
      </c>
      <c r="M332" s="784"/>
      <c r="N332" s="785"/>
    </row>
    <row r="333" spans="1:14" x14ac:dyDescent="0.25">
      <c r="A333" s="591">
        <v>44426</v>
      </c>
      <c r="B333" s="197" t="s">
        <v>68</v>
      </c>
      <c r="C333" s="197" t="s">
        <v>67</v>
      </c>
      <c r="D333" s="254" t="s">
        <v>90</v>
      </c>
      <c r="E333" s="190">
        <v>20000</v>
      </c>
      <c r="F333" s="490">
        <v>3518</v>
      </c>
      <c r="G333" s="814">
        <f t="shared" si="3"/>
        <v>5.6850483229107445</v>
      </c>
      <c r="H333" s="787" t="s">
        <v>71</v>
      </c>
      <c r="I333" s="802" t="s">
        <v>18</v>
      </c>
      <c r="J333" s="256" t="s">
        <v>452</v>
      </c>
      <c r="K333" s="802" t="s">
        <v>157</v>
      </c>
      <c r="L333" s="802" t="s">
        <v>62</v>
      </c>
      <c r="M333" s="784"/>
      <c r="N333" s="785"/>
    </row>
    <row r="334" spans="1:14" x14ac:dyDescent="0.25">
      <c r="A334" s="591">
        <v>44426</v>
      </c>
      <c r="B334" s="197" t="s">
        <v>68</v>
      </c>
      <c r="C334" s="197" t="s">
        <v>67</v>
      </c>
      <c r="D334" s="254" t="s">
        <v>90</v>
      </c>
      <c r="E334" s="190">
        <v>15000</v>
      </c>
      <c r="F334" s="490">
        <v>3518</v>
      </c>
      <c r="G334" s="814">
        <f t="shared" si="3"/>
        <v>4.2637862421830581</v>
      </c>
      <c r="H334" s="787" t="s">
        <v>71</v>
      </c>
      <c r="I334" s="802" t="s">
        <v>18</v>
      </c>
      <c r="J334" s="256" t="s">
        <v>452</v>
      </c>
      <c r="K334" s="802" t="s">
        <v>157</v>
      </c>
      <c r="L334" s="802" t="s">
        <v>62</v>
      </c>
      <c r="M334" s="784"/>
      <c r="N334" s="785"/>
    </row>
    <row r="335" spans="1:14" x14ac:dyDescent="0.25">
      <c r="A335" s="591">
        <v>44426</v>
      </c>
      <c r="B335" s="195" t="s">
        <v>92</v>
      </c>
      <c r="C335" s="195" t="s">
        <v>92</v>
      </c>
      <c r="D335" s="195" t="s">
        <v>90</v>
      </c>
      <c r="E335" s="190">
        <v>5000</v>
      </c>
      <c r="F335" s="490">
        <v>3518</v>
      </c>
      <c r="G335" s="814">
        <f t="shared" si="3"/>
        <v>1.4212620807276861</v>
      </c>
      <c r="H335" s="787" t="s">
        <v>71</v>
      </c>
      <c r="I335" s="802" t="s">
        <v>18</v>
      </c>
      <c r="J335" s="256" t="s">
        <v>452</v>
      </c>
      <c r="K335" s="802" t="s">
        <v>157</v>
      </c>
      <c r="L335" s="802" t="s">
        <v>62</v>
      </c>
      <c r="M335" s="784"/>
      <c r="N335" s="785"/>
    </row>
    <row r="336" spans="1:14" x14ac:dyDescent="0.25">
      <c r="A336" s="591">
        <v>44426</v>
      </c>
      <c r="B336" s="195" t="s">
        <v>92</v>
      </c>
      <c r="C336" s="195" t="s">
        <v>92</v>
      </c>
      <c r="D336" s="195" t="s">
        <v>90</v>
      </c>
      <c r="E336" s="190">
        <v>4000</v>
      </c>
      <c r="F336" s="490">
        <v>3518</v>
      </c>
      <c r="G336" s="814">
        <f t="shared" si="3"/>
        <v>1.137009664582149</v>
      </c>
      <c r="H336" s="787" t="s">
        <v>71</v>
      </c>
      <c r="I336" s="802" t="s">
        <v>18</v>
      </c>
      <c r="J336" s="256" t="s">
        <v>452</v>
      </c>
      <c r="K336" s="802" t="s">
        <v>157</v>
      </c>
      <c r="L336" s="802" t="s">
        <v>62</v>
      </c>
      <c r="M336" s="784"/>
      <c r="N336" s="785"/>
    </row>
    <row r="337" spans="1:14" x14ac:dyDescent="0.25">
      <c r="A337" s="591">
        <v>44426</v>
      </c>
      <c r="B337" s="195" t="s">
        <v>92</v>
      </c>
      <c r="C337" s="195" t="s">
        <v>92</v>
      </c>
      <c r="D337" s="195" t="s">
        <v>90</v>
      </c>
      <c r="E337" s="190">
        <v>1000</v>
      </c>
      <c r="F337" s="490">
        <v>3518</v>
      </c>
      <c r="G337" s="814">
        <f t="shared" si="3"/>
        <v>0.28425241614553726</v>
      </c>
      <c r="H337" s="787" t="s">
        <v>71</v>
      </c>
      <c r="I337" s="802" t="s">
        <v>18</v>
      </c>
      <c r="J337" s="256" t="s">
        <v>452</v>
      </c>
      <c r="K337" s="802" t="s">
        <v>157</v>
      </c>
      <c r="L337" s="802" t="s">
        <v>62</v>
      </c>
      <c r="M337" s="784"/>
      <c r="N337" s="785"/>
    </row>
    <row r="338" spans="1:14" x14ac:dyDescent="0.25">
      <c r="A338" s="48">
        <v>44426</v>
      </c>
      <c r="B338" s="442" t="s">
        <v>447</v>
      </c>
      <c r="C338" s="442" t="s">
        <v>220</v>
      </c>
      <c r="D338" s="442" t="s">
        <v>91</v>
      </c>
      <c r="E338" s="930">
        <v>36000</v>
      </c>
      <c r="F338" s="490">
        <v>3518</v>
      </c>
      <c r="G338" s="814">
        <f t="shared" si="3"/>
        <v>10.233086981239341</v>
      </c>
      <c r="H338" s="787" t="s">
        <v>42</v>
      </c>
      <c r="I338" s="802" t="s">
        <v>18</v>
      </c>
      <c r="J338" s="256" t="s">
        <v>473</v>
      </c>
      <c r="K338" s="802" t="s">
        <v>157</v>
      </c>
      <c r="L338" s="802" t="s">
        <v>62</v>
      </c>
      <c r="M338" s="784"/>
      <c r="N338" s="785"/>
    </row>
    <row r="339" spans="1:14" x14ac:dyDescent="0.25">
      <c r="A339" s="48">
        <v>44426</v>
      </c>
      <c r="B339" s="442" t="s">
        <v>448</v>
      </c>
      <c r="C339" s="442" t="s">
        <v>220</v>
      </c>
      <c r="D339" s="442" t="s">
        <v>91</v>
      </c>
      <c r="E339" s="931">
        <v>6800</v>
      </c>
      <c r="F339" s="490">
        <v>3518</v>
      </c>
      <c r="G339" s="814">
        <f t="shared" si="3"/>
        <v>1.9329164297896533</v>
      </c>
      <c r="H339" s="787" t="s">
        <v>42</v>
      </c>
      <c r="I339" s="802" t="s">
        <v>18</v>
      </c>
      <c r="J339" s="256" t="s">
        <v>473</v>
      </c>
      <c r="K339" s="802" t="s">
        <v>157</v>
      </c>
      <c r="L339" s="802" t="s">
        <v>62</v>
      </c>
      <c r="M339" s="784"/>
      <c r="N339" s="785"/>
    </row>
    <row r="340" spans="1:14" x14ac:dyDescent="0.25">
      <c r="A340" s="48">
        <v>44426</v>
      </c>
      <c r="B340" s="442" t="s">
        <v>449</v>
      </c>
      <c r="C340" s="442" t="s">
        <v>220</v>
      </c>
      <c r="D340" s="442" t="s">
        <v>91</v>
      </c>
      <c r="E340" s="932">
        <v>14000</v>
      </c>
      <c r="F340" s="490">
        <v>3518</v>
      </c>
      <c r="G340" s="814">
        <f t="shared" si="3"/>
        <v>3.9795338260375215</v>
      </c>
      <c r="H340" s="787" t="s">
        <v>42</v>
      </c>
      <c r="I340" s="802" t="s">
        <v>18</v>
      </c>
      <c r="J340" s="256" t="s">
        <v>473</v>
      </c>
      <c r="K340" s="802" t="s">
        <v>157</v>
      </c>
      <c r="L340" s="802" t="s">
        <v>62</v>
      </c>
      <c r="M340" s="784"/>
      <c r="N340" s="785"/>
    </row>
    <row r="341" spans="1:14" x14ac:dyDescent="0.25">
      <c r="A341" s="48">
        <v>44426</v>
      </c>
      <c r="B341" s="442" t="s">
        <v>449</v>
      </c>
      <c r="C341" s="442" t="s">
        <v>220</v>
      </c>
      <c r="D341" s="442" t="s">
        <v>91</v>
      </c>
      <c r="E341" s="198">
        <v>15000</v>
      </c>
      <c r="F341" s="490">
        <v>3518</v>
      </c>
      <c r="G341" s="814">
        <f t="shared" si="3"/>
        <v>4.2637862421830581</v>
      </c>
      <c r="H341" s="787" t="s">
        <v>42</v>
      </c>
      <c r="I341" s="802" t="s">
        <v>18</v>
      </c>
      <c r="J341" s="256" t="s">
        <v>473</v>
      </c>
      <c r="K341" s="802" t="s">
        <v>157</v>
      </c>
      <c r="L341" s="802" t="s">
        <v>62</v>
      </c>
      <c r="M341" s="784"/>
      <c r="N341" s="785"/>
    </row>
    <row r="342" spans="1:14" x14ac:dyDescent="0.25">
      <c r="A342" s="48">
        <v>44426</v>
      </c>
      <c r="B342" s="442" t="s">
        <v>450</v>
      </c>
      <c r="C342" s="442" t="s">
        <v>220</v>
      </c>
      <c r="D342" s="442" t="s">
        <v>91</v>
      </c>
      <c r="E342" s="933">
        <v>60000</v>
      </c>
      <c r="F342" s="490">
        <v>3518</v>
      </c>
      <c r="G342" s="814">
        <f t="shared" si="3"/>
        <v>17.055144968732233</v>
      </c>
      <c r="H342" s="787" t="s">
        <v>42</v>
      </c>
      <c r="I342" s="802" t="s">
        <v>18</v>
      </c>
      <c r="J342" s="256" t="s">
        <v>473</v>
      </c>
      <c r="K342" s="802" t="s">
        <v>157</v>
      </c>
      <c r="L342" s="802" t="s">
        <v>62</v>
      </c>
      <c r="M342" s="784"/>
      <c r="N342" s="785"/>
    </row>
    <row r="343" spans="1:14" x14ac:dyDescent="0.25">
      <c r="A343" s="48">
        <v>44426</v>
      </c>
      <c r="B343" s="197" t="s">
        <v>113</v>
      </c>
      <c r="C343" s="802" t="s">
        <v>114</v>
      </c>
      <c r="D343" s="787" t="s">
        <v>90</v>
      </c>
      <c r="E343" s="934">
        <v>40000</v>
      </c>
      <c r="F343" s="490">
        <v>3518</v>
      </c>
      <c r="G343" s="814">
        <f t="shared" si="3"/>
        <v>11.370096645821489</v>
      </c>
      <c r="H343" s="256" t="s">
        <v>71</v>
      </c>
      <c r="I343" s="802" t="s">
        <v>18</v>
      </c>
      <c r="J343" s="256" t="s">
        <v>474</v>
      </c>
      <c r="K343" s="802" t="s">
        <v>157</v>
      </c>
      <c r="L343" s="802" t="s">
        <v>62</v>
      </c>
      <c r="M343" s="784"/>
      <c r="N343" s="785"/>
    </row>
    <row r="344" spans="1:14" x14ac:dyDescent="0.25">
      <c r="A344" s="48">
        <v>44426</v>
      </c>
      <c r="B344" s="195" t="s">
        <v>112</v>
      </c>
      <c r="C344" s="802" t="s">
        <v>114</v>
      </c>
      <c r="D344" s="787" t="s">
        <v>90</v>
      </c>
      <c r="E344" s="934">
        <v>40000</v>
      </c>
      <c r="F344" s="490">
        <v>3518</v>
      </c>
      <c r="G344" s="814">
        <f t="shared" si="3"/>
        <v>11.370096645821489</v>
      </c>
      <c r="H344" s="256" t="s">
        <v>70</v>
      </c>
      <c r="I344" s="802" t="s">
        <v>18</v>
      </c>
      <c r="J344" s="256" t="s">
        <v>474</v>
      </c>
      <c r="K344" s="802" t="s">
        <v>157</v>
      </c>
      <c r="L344" s="802" t="s">
        <v>62</v>
      </c>
      <c r="M344" s="784"/>
      <c r="N344" s="785"/>
    </row>
    <row r="345" spans="1:14" x14ac:dyDescent="0.25">
      <c r="A345" s="48">
        <v>44426</v>
      </c>
      <c r="B345" s="195" t="s">
        <v>123</v>
      </c>
      <c r="C345" s="802" t="s">
        <v>114</v>
      </c>
      <c r="D345" s="787" t="s">
        <v>90</v>
      </c>
      <c r="E345" s="934">
        <v>40000</v>
      </c>
      <c r="F345" s="490">
        <v>3518</v>
      </c>
      <c r="G345" s="826">
        <f t="shared" si="3"/>
        <v>11.370096645821489</v>
      </c>
      <c r="H345" s="256" t="s">
        <v>121</v>
      </c>
      <c r="I345" s="802" t="s">
        <v>18</v>
      </c>
      <c r="J345" s="256" t="s">
        <v>474</v>
      </c>
      <c r="K345" s="802" t="s">
        <v>157</v>
      </c>
      <c r="L345" s="802" t="s">
        <v>62</v>
      </c>
      <c r="M345" s="784"/>
      <c r="N345" s="785"/>
    </row>
    <row r="346" spans="1:14" x14ac:dyDescent="0.25">
      <c r="A346" s="48">
        <v>44426</v>
      </c>
      <c r="B346" s="195" t="s">
        <v>109</v>
      </c>
      <c r="C346" s="802" t="s">
        <v>114</v>
      </c>
      <c r="D346" s="787" t="s">
        <v>14</v>
      </c>
      <c r="E346" s="934">
        <v>30000</v>
      </c>
      <c r="F346" s="490">
        <v>3518</v>
      </c>
      <c r="G346" s="826">
        <f t="shared" si="3"/>
        <v>8.5275724843661163</v>
      </c>
      <c r="H346" s="256" t="s">
        <v>42</v>
      </c>
      <c r="I346" s="802" t="s">
        <v>18</v>
      </c>
      <c r="J346" s="256" t="s">
        <v>474</v>
      </c>
      <c r="K346" s="802" t="s">
        <v>157</v>
      </c>
      <c r="L346" s="802" t="s">
        <v>62</v>
      </c>
      <c r="M346" s="784"/>
      <c r="N346" s="785"/>
    </row>
    <row r="347" spans="1:14" x14ac:dyDescent="0.25">
      <c r="A347" s="48">
        <v>44426</v>
      </c>
      <c r="B347" s="195" t="s">
        <v>110</v>
      </c>
      <c r="C347" s="802" t="s">
        <v>114</v>
      </c>
      <c r="D347" s="787" t="s">
        <v>52</v>
      </c>
      <c r="E347" s="934">
        <v>30000</v>
      </c>
      <c r="F347" s="490">
        <v>3518</v>
      </c>
      <c r="G347" s="826">
        <f t="shared" si="3"/>
        <v>8.5275724843661163</v>
      </c>
      <c r="H347" s="256" t="s">
        <v>53</v>
      </c>
      <c r="I347" s="802" t="s">
        <v>18</v>
      </c>
      <c r="J347" s="256" t="s">
        <v>474</v>
      </c>
      <c r="K347" s="802" t="s">
        <v>157</v>
      </c>
      <c r="L347" s="802" t="s">
        <v>62</v>
      </c>
      <c r="M347" s="784"/>
      <c r="N347" s="785"/>
    </row>
    <row r="348" spans="1:14" x14ac:dyDescent="0.25">
      <c r="A348" s="48">
        <v>44426</v>
      </c>
      <c r="B348" s="197" t="s">
        <v>111</v>
      </c>
      <c r="C348" s="802" t="s">
        <v>114</v>
      </c>
      <c r="D348" s="787" t="s">
        <v>52</v>
      </c>
      <c r="E348" s="934">
        <v>30000</v>
      </c>
      <c r="F348" s="490">
        <v>3518</v>
      </c>
      <c r="G348" s="826">
        <f t="shared" si="3"/>
        <v>8.5275724843661163</v>
      </c>
      <c r="H348" s="256" t="s">
        <v>96</v>
      </c>
      <c r="I348" s="802" t="s">
        <v>18</v>
      </c>
      <c r="J348" s="256" t="s">
        <v>474</v>
      </c>
      <c r="K348" s="802" t="s">
        <v>157</v>
      </c>
      <c r="L348" s="802" t="s">
        <v>62</v>
      </c>
      <c r="M348" s="784"/>
      <c r="N348" s="785"/>
    </row>
    <row r="349" spans="1:14" x14ac:dyDescent="0.25">
      <c r="A349" s="48">
        <v>44426</v>
      </c>
      <c r="B349" s="197" t="s">
        <v>118</v>
      </c>
      <c r="C349" s="802" t="s">
        <v>114</v>
      </c>
      <c r="D349" s="787" t="s">
        <v>91</v>
      </c>
      <c r="E349" s="934">
        <v>10000</v>
      </c>
      <c r="F349" s="490">
        <v>3518</v>
      </c>
      <c r="G349" s="826">
        <f t="shared" si="3"/>
        <v>2.8425241614553722</v>
      </c>
      <c r="H349" s="256" t="s">
        <v>115</v>
      </c>
      <c r="I349" s="802" t="s">
        <v>18</v>
      </c>
      <c r="J349" s="256" t="s">
        <v>474</v>
      </c>
      <c r="K349" s="802" t="s">
        <v>157</v>
      </c>
      <c r="L349" s="802" t="s">
        <v>62</v>
      </c>
      <c r="M349" s="784"/>
      <c r="N349" s="785"/>
    </row>
    <row r="350" spans="1:14" x14ac:dyDescent="0.25">
      <c r="A350" s="591">
        <v>44427</v>
      </c>
      <c r="B350" s="195" t="s">
        <v>68</v>
      </c>
      <c r="C350" s="195" t="s">
        <v>67</v>
      </c>
      <c r="D350" s="209" t="s">
        <v>90</v>
      </c>
      <c r="E350" s="198">
        <v>20000</v>
      </c>
      <c r="F350" s="490">
        <v>3518</v>
      </c>
      <c r="G350" s="826">
        <f t="shared" si="3"/>
        <v>5.6850483229107445</v>
      </c>
      <c r="H350" s="787" t="s">
        <v>71</v>
      </c>
      <c r="I350" s="802" t="s">
        <v>18</v>
      </c>
      <c r="J350" s="256" t="s">
        <v>469</v>
      </c>
      <c r="K350" s="802" t="s">
        <v>157</v>
      </c>
      <c r="L350" s="802" t="s">
        <v>62</v>
      </c>
      <c r="M350" s="784"/>
      <c r="N350" s="785"/>
    </row>
    <row r="351" spans="1:14" x14ac:dyDescent="0.25">
      <c r="A351" s="591">
        <v>44427</v>
      </c>
      <c r="B351" s="195" t="s">
        <v>68</v>
      </c>
      <c r="C351" s="195" t="s">
        <v>67</v>
      </c>
      <c r="D351" s="209" t="s">
        <v>90</v>
      </c>
      <c r="E351" s="190">
        <v>30000</v>
      </c>
      <c r="F351" s="490">
        <v>3518</v>
      </c>
      <c r="G351" s="826">
        <f t="shared" si="3"/>
        <v>8.5275724843661163</v>
      </c>
      <c r="H351" s="787" t="s">
        <v>71</v>
      </c>
      <c r="I351" s="802" t="s">
        <v>18</v>
      </c>
      <c r="J351" s="256" t="s">
        <v>469</v>
      </c>
      <c r="K351" s="802" t="s">
        <v>157</v>
      </c>
      <c r="L351" s="802" t="s">
        <v>62</v>
      </c>
      <c r="M351" s="784"/>
      <c r="N351" s="785"/>
    </row>
    <row r="352" spans="1:14" x14ac:dyDescent="0.25">
      <c r="A352" s="591">
        <v>44427</v>
      </c>
      <c r="B352" s="195" t="s">
        <v>68</v>
      </c>
      <c r="C352" s="195" t="s">
        <v>67</v>
      </c>
      <c r="D352" s="209" t="s">
        <v>90</v>
      </c>
      <c r="E352" s="204">
        <v>13000</v>
      </c>
      <c r="F352" s="490">
        <v>3518</v>
      </c>
      <c r="G352" s="826">
        <f t="shared" ref="G352:G418" si="4">E352/F352</f>
        <v>3.6952814098919839</v>
      </c>
      <c r="H352" s="787" t="s">
        <v>71</v>
      </c>
      <c r="I352" s="802" t="s">
        <v>18</v>
      </c>
      <c r="J352" s="256" t="s">
        <v>469</v>
      </c>
      <c r="K352" s="802" t="s">
        <v>157</v>
      </c>
      <c r="L352" s="802" t="s">
        <v>62</v>
      </c>
      <c r="M352" s="784"/>
      <c r="N352" s="785"/>
    </row>
    <row r="353" spans="1:14" x14ac:dyDescent="0.25">
      <c r="A353" s="591">
        <v>44427</v>
      </c>
      <c r="B353" s="195" t="s">
        <v>68</v>
      </c>
      <c r="C353" s="195" t="s">
        <v>67</v>
      </c>
      <c r="D353" s="209" t="s">
        <v>90</v>
      </c>
      <c r="E353" s="190">
        <v>6000</v>
      </c>
      <c r="F353" s="490">
        <v>3518</v>
      </c>
      <c r="G353" s="826">
        <f t="shared" si="4"/>
        <v>1.7055144968732234</v>
      </c>
      <c r="H353" s="787" t="s">
        <v>71</v>
      </c>
      <c r="I353" s="802" t="s">
        <v>18</v>
      </c>
      <c r="J353" s="256" t="s">
        <v>469</v>
      </c>
      <c r="K353" s="802" t="s">
        <v>157</v>
      </c>
      <c r="L353" s="802" t="s">
        <v>62</v>
      </c>
      <c r="M353" s="784"/>
      <c r="N353" s="785"/>
    </row>
    <row r="354" spans="1:14" x14ac:dyDescent="0.25">
      <c r="A354" s="196">
        <v>44427</v>
      </c>
      <c r="B354" s="195" t="s">
        <v>92</v>
      </c>
      <c r="C354" s="195" t="s">
        <v>92</v>
      </c>
      <c r="D354" s="195" t="s">
        <v>90</v>
      </c>
      <c r="E354" s="190">
        <v>5000</v>
      </c>
      <c r="F354" s="490">
        <v>3518</v>
      </c>
      <c r="G354" s="826">
        <f t="shared" si="4"/>
        <v>1.4212620807276861</v>
      </c>
      <c r="H354" s="787" t="s">
        <v>71</v>
      </c>
      <c r="I354" s="802" t="s">
        <v>18</v>
      </c>
      <c r="J354" s="256" t="s">
        <v>469</v>
      </c>
      <c r="K354" s="802" t="s">
        <v>157</v>
      </c>
      <c r="L354" s="802" t="s">
        <v>62</v>
      </c>
      <c r="M354" s="784"/>
      <c r="N354" s="785"/>
    </row>
    <row r="355" spans="1:14" x14ac:dyDescent="0.25">
      <c r="A355" s="196">
        <v>44427</v>
      </c>
      <c r="B355" s="195" t="s">
        <v>92</v>
      </c>
      <c r="C355" s="195" t="s">
        <v>92</v>
      </c>
      <c r="D355" s="195" t="s">
        <v>90</v>
      </c>
      <c r="E355" s="190">
        <v>5000</v>
      </c>
      <c r="F355" s="490">
        <v>3518</v>
      </c>
      <c r="G355" s="826">
        <f t="shared" si="4"/>
        <v>1.4212620807276861</v>
      </c>
      <c r="H355" s="787" t="s">
        <v>71</v>
      </c>
      <c r="I355" s="802" t="s">
        <v>18</v>
      </c>
      <c r="J355" s="256" t="s">
        <v>469</v>
      </c>
      <c r="K355" s="802" t="s">
        <v>157</v>
      </c>
      <c r="L355" s="802" t="s">
        <v>62</v>
      </c>
      <c r="M355" s="784"/>
      <c r="N355" s="785"/>
    </row>
    <row r="356" spans="1:14" x14ac:dyDescent="0.25">
      <c r="A356" s="51">
        <v>44427</v>
      </c>
      <c r="B356" s="26" t="s">
        <v>68</v>
      </c>
      <c r="C356" s="26" t="s">
        <v>67</v>
      </c>
      <c r="D356" s="26" t="s">
        <v>90</v>
      </c>
      <c r="E356" s="813">
        <v>18000</v>
      </c>
      <c r="F356" s="490">
        <v>3518</v>
      </c>
      <c r="G356" s="826">
        <f t="shared" si="4"/>
        <v>5.1165434906196703</v>
      </c>
      <c r="H356" s="787" t="s">
        <v>70</v>
      </c>
      <c r="I356" s="802" t="s">
        <v>18</v>
      </c>
      <c r="J356" s="384" t="s">
        <v>480</v>
      </c>
      <c r="K356" s="802" t="s">
        <v>157</v>
      </c>
      <c r="L356" s="802" t="s">
        <v>62</v>
      </c>
      <c r="M356" s="784"/>
      <c r="N356" s="785"/>
    </row>
    <row r="357" spans="1:14" x14ac:dyDescent="0.25">
      <c r="A357" s="51">
        <v>44427</v>
      </c>
      <c r="B357" s="26" t="s">
        <v>68</v>
      </c>
      <c r="C357" s="26" t="s">
        <v>67</v>
      </c>
      <c r="D357" s="26" t="s">
        <v>90</v>
      </c>
      <c r="E357" s="813">
        <v>24000</v>
      </c>
      <c r="F357" s="490">
        <v>3518</v>
      </c>
      <c r="G357" s="826">
        <f t="shared" si="4"/>
        <v>6.8220579874928937</v>
      </c>
      <c r="H357" s="787" t="s">
        <v>70</v>
      </c>
      <c r="I357" s="802" t="s">
        <v>18</v>
      </c>
      <c r="J357" s="384" t="s">
        <v>480</v>
      </c>
      <c r="K357" s="802" t="s">
        <v>157</v>
      </c>
      <c r="L357" s="802" t="s">
        <v>62</v>
      </c>
      <c r="M357" s="784"/>
      <c r="N357" s="785"/>
    </row>
    <row r="358" spans="1:14" x14ac:dyDescent="0.25">
      <c r="A358" s="51">
        <v>44427</v>
      </c>
      <c r="B358" s="26" t="s">
        <v>68</v>
      </c>
      <c r="C358" s="26" t="s">
        <v>67</v>
      </c>
      <c r="D358" s="26" t="s">
        <v>90</v>
      </c>
      <c r="E358" s="813">
        <v>23000</v>
      </c>
      <c r="F358" s="490">
        <v>3518</v>
      </c>
      <c r="G358" s="826">
        <f t="shared" si="4"/>
        <v>6.5378055713473566</v>
      </c>
      <c r="H358" s="787" t="s">
        <v>70</v>
      </c>
      <c r="I358" s="802" t="s">
        <v>18</v>
      </c>
      <c r="J358" s="384" t="s">
        <v>480</v>
      </c>
      <c r="K358" s="802" t="s">
        <v>157</v>
      </c>
      <c r="L358" s="802" t="s">
        <v>62</v>
      </c>
      <c r="M358" s="784"/>
      <c r="N358" s="785"/>
    </row>
    <row r="359" spans="1:14" x14ac:dyDescent="0.25">
      <c r="A359" s="51">
        <v>44427</v>
      </c>
      <c r="B359" s="26" t="s">
        <v>92</v>
      </c>
      <c r="C359" s="26" t="s">
        <v>92</v>
      </c>
      <c r="D359" s="26" t="s">
        <v>90</v>
      </c>
      <c r="E359" s="813">
        <v>4000</v>
      </c>
      <c r="F359" s="490">
        <v>3518</v>
      </c>
      <c r="G359" s="826">
        <f t="shared" si="4"/>
        <v>1.137009664582149</v>
      </c>
      <c r="H359" s="787" t="s">
        <v>70</v>
      </c>
      <c r="I359" s="802" t="s">
        <v>18</v>
      </c>
      <c r="J359" s="384" t="s">
        <v>480</v>
      </c>
      <c r="K359" s="802" t="s">
        <v>157</v>
      </c>
      <c r="L359" s="802" t="s">
        <v>62</v>
      </c>
      <c r="M359" s="784"/>
      <c r="N359" s="785"/>
    </row>
    <row r="360" spans="1:14" x14ac:dyDescent="0.25">
      <c r="A360" s="51">
        <v>44427</v>
      </c>
      <c r="B360" s="26" t="s">
        <v>92</v>
      </c>
      <c r="C360" s="26" t="s">
        <v>92</v>
      </c>
      <c r="D360" s="26" t="s">
        <v>90</v>
      </c>
      <c r="E360" s="813">
        <v>4000</v>
      </c>
      <c r="F360" s="490">
        <v>3518</v>
      </c>
      <c r="G360" s="826">
        <f t="shared" si="4"/>
        <v>1.137009664582149</v>
      </c>
      <c r="H360" s="787" t="s">
        <v>70</v>
      </c>
      <c r="I360" s="802" t="s">
        <v>18</v>
      </c>
      <c r="J360" s="384" t="s">
        <v>480</v>
      </c>
      <c r="K360" s="802" t="s">
        <v>157</v>
      </c>
      <c r="L360" s="802" t="s">
        <v>62</v>
      </c>
      <c r="M360" s="784"/>
      <c r="N360" s="785"/>
    </row>
    <row r="361" spans="1:14" x14ac:dyDescent="0.25">
      <c r="A361" s="51">
        <v>44427</v>
      </c>
      <c r="B361" s="26" t="s">
        <v>92</v>
      </c>
      <c r="C361" s="26" t="s">
        <v>92</v>
      </c>
      <c r="D361" s="26" t="s">
        <v>90</v>
      </c>
      <c r="E361" s="813">
        <v>2000</v>
      </c>
      <c r="F361" s="490">
        <v>3518</v>
      </c>
      <c r="G361" s="826">
        <f t="shared" si="4"/>
        <v>0.56850483229107451</v>
      </c>
      <c r="H361" s="787" t="s">
        <v>70</v>
      </c>
      <c r="I361" s="802" t="s">
        <v>18</v>
      </c>
      <c r="J361" s="384" t="s">
        <v>480</v>
      </c>
      <c r="K361" s="802" t="s">
        <v>157</v>
      </c>
      <c r="L361" s="802" t="s">
        <v>62</v>
      </c>
      <c r="M361" s="784"/>
      <c r="N361" s="785"/>
    </row>
    <row r="362" spans="1:14" x14ac:dyDescent="0.25">
      <c r="A362" s="51">
        <v>44427</v>
      </c>
      <c r="B362" s="26" t="s">
        <v>68</v>
      </c>
      <c r="C362" s="26" t="s">
        <v>67</v>
      </c>
      <c r="D362" s="26" t="s">
        <v>90</v>
      </c>
      <c r="E362" s="813">
        <v>17000</v>
      </c>
      <c r="F362" s="490">
        <v>3518</v>
      </c>
      <c r="G362" s="826">
        <f t="shared" si="4"/>
        <v>4.8322910744741332</v>
      </c>
      <c r="H362" s="787" t="s">
        <v>121</v>
      </c>
      <c r="I362" s="802" t="s">
        <v>18</v>
      </c>
      <c r="J362" s="225" t="s">
        <v>511</v>
      </c>
      <c r="K362" s="802" t="s">
        <v>157</v>
      </c>
      <c r="L362" s="802" t="s">
        <v>62</v>
      </c>
      <c r="M362" s="784"/>
      <c r="N362" s="785"/>
    </row>
    <row r="363" spans="1:14" x14ac:dyDescent="0.25">
      <c r="A363" s="51">
        <v>44427</v>
      </c>
      <c r="B363" s="26" t="s">
        <v>68</v>
      </c>
      <c r="C363" s="26" t="s">
        <v>67</v>
      </c>
      <c r="D363" s="26" t="s">
        <v>90</v>
      </c>
      <c r="E363" s="813">
        <v>15000</v>
      </c>
      <c r="F363" s="490">
        <v>3518</v>
      </c>
      <c r="G363" s="826">
        <f t="shared" si="4"/>
        <v>4.2637862421830581</v>
      </c>
      <c r="H363" s="787" t="s">
        <v>121</v>
      </c>
      <c r="I363" s="802" t="s">
        <v>18</v>
      </c>
      <c r="J363" s="225" t="s">
        <v>511</v>
      </c>
      <c r="K363" s="802" t="s">
        <v>157</v>
      </c>
      <c r="L363" s="802" t="s">
        <v>62</v>
      </c>
      <c r="M363" s="784"/>
      <c r="N363" s="785"/>
    </row>
    <row r="364" spans="1:14" x14ac:dyDescent="0.25">
      <c r="A364" s="51">
        <v>44427</v>
      </c>
      <c r="B364" s="26" t="s">
        <v>68</v>
      </c>
      <c r="C364" s="26" t="s">
        <v>67</v>
      </c>
      <c r="D364" s="26" t="s">
        <v>90</v>
      </c>
      <c r="E364" s="813">
        <v>16000</v>
      </c>
      <c r="F364" s="490">
        <v>3518</v>
      </c>
      <c r="G364" s="826">
        <f t="shared" si="4"/>
        <v>4.5480386583285961</v>
      </c>
      <c r="H364" s="787" t="s">
        <v>121</v>
      </c>
      <c r="I364" s="802" t="s">
        <v>18</v>
      </c>
      <c r="J364" s="225" t="s">
        <v>511</v>
      </c>
      <c r="K364" s="802" t="s">
        <v>157</v>
      </c>
      <c r="L364" s="802" t="s">
        <v>62</v>
      </c>
      <c r="M364" s="784"/>
      <c r="N364" s="785"/>
    </row>
    <row r="365" spans="1:14" x14ac:dyDescent="0.25">
      <c r="A365" s="51">
        <v>44427</v>
      </c>
      <c r="B365" s="26" t="s">
        <v>68</v>
      </c>
      <c r="C365" s="26" t="s">
        <v>67</v>
      </c>
      <c r="D365" s="26" t="s">
        <v>90</v>
      </c>
      <c r="E365" s="813">
        <v>20000</v>
      </c>
      <c r="F365" s="490">
        <v>3518</v>
      </c>
      <c r="G365" s="826">
        <f t="shared" si="4"/>
        <v>5.6850483229107445</v>
      </c>
      <c r="H365" s="787" t="s">
        <v>121</v>
      </c>
      <c r="I365" s="802" t="s">
        <v>18</v>
      </c>
      <c r="J365" s="225" t="s">
        <v>511</v>
      </c>
      <c r="K365" s="802" t="s">
        <v>157</v>
      </c>
      <c r="L365" s="802" t="s">
        <v>62</v>
      </c>
      <c r="M365" s="784"/>
      <c r="N365" s="785"/>
    </row>
    <row r="366" spans="1:14" x14ac:dyDescent="0.25">
      <c r="A366" s="51">
        <v>44427</v>
      </c>
      <c r="B366" s="26" t="s">
        <v>68</v>
      </c>
      <c r="C366" s="26" t="s">
        <v>67</v>
      </c>
      <c r="D366" s="26" t="s">
        <v>90</v>
      </c>
      <c r="E366" s="813">
        <v>8000</v>
      </c>
      <c r="F366" s="490">
        <v>3518</v>
      </c>
      <c r="G366" s="826">
        <f t="shared" si="4"/>
        <v>2.2740193291642981</v>
      </c>
      <c r="H366" s="787" t="s">
        <v>121</v>
      </c>
      <c r="I366" s="802" t="s">
        <v>18</v>
      </c>
      <c r="J366" s="225" t="s">
        <v>511</v>
      </c>
      <c r="K366" s="802" t="s">
        <v>157</v>
      </c>
      <c r="L366" s="802" t="s">
        <v>62</v>
      </c>
      <c r="M366" s="784"/>
      <c r="N366" s="785"/>
    </row>
    <row r="367" spans="1:14" x14ac:dyDescent="0.25">
      <c r="A367" s="51">
        <v>44427</v>
      </c>
      <c r="B367" s="26" t="s">
        <v>92</v>
      </c>
      <c r="C367" s="26" t="s">
        <v>92</v>
      </c>
      <c r="D367" s="26" t="s">
        <v>90</v>
      </c>
      <c r="E367" s="813">
        <v>7000</v>
      </c>
      <c r="F367" s="490">
        <v>3518</v>
      </c>
      <c r="G367" s="826">
        <f t="shared" si="4"/>
        <v>1.9897669130187607</v>
      </c>
      <c r="H367" s="787" t="s">
        <v>121</v>
      </c>
      <c r="I367" s="802" t="s">
        <v>18</v>
      </c>
      <c r="J367" s="225" t="s">
        <v>511</v>
      </c>
      <c r="K367" s="802" t="s">
        <v>157</v>
      </c>
      <c r="L367" s="802" t="s">
        <v>62</v>
      </c>
      <c r="M367" s="784"/>
      <c r="N367" s="785"/>
    </row>
    <row r="368" spans="1:14" x14ac:dyDescent="0.25">
      <c r="A368" s="51">
        <v>44427</v>
      </c>
      <c r="B368" s="26" t="s">
        <v>92</v>
      </c>
      <c r="C368" s="26" t="s">
        <v>92</v>
      </c>
      <c r="D368" s="26" t="s">
        <v>90</v>
      </c>
      <c r="E368" s="813">
        <v>3000</v>
      </c>
      <c r="F368" s="490">
        <v>3518</v>
      </c>
      <c r="G368" s="826">
        <f t="shared" si="4"/>
        <v>0.85275724843661171</v>
      </c>
      <c r="H368" s="787" t="s">
        <v>121</v>
      </c>
      <c r="I368" s="802" t="s">
        <v>18</v>
      </c>
      <c r="J368" s="225" t="s">
        <v>511</v>
      </c>
      <c r="K368" s="802" t="s">
        <v>157</v>
      </c>
      <c r="L368" s="802" t="s">
        <v>62</v>
      </c>
      <c r="M368" s="784"/>
      <c r="N368" s="785"/>
    </row>
    <row r="369" spans="1:14" x14ac:dyDescent="0.25">
      <c r="A369" s="196">
        <v>44427</v>
      </c>
      <c r="B369" s="195" t="s">
        <v>68</v>
      </c>
      <c r="C369" s="195" t="s">
        <v>67</v>
      </c>
      <c r="D369" s="195" t="s">
        <v>52</v>
      </c>
      <c r="E369" s="190">
        <v>10000</v>
      </c>
      <c r="F369" s="490">
        <v>3518</v>
      </c>
      <c r="G369" s="826">
        <f t="shared" si="4"/>
        <v>2.8425241614553722</v>
      </c>
      <c r="H369" s="787" t="s">
        <v>53</v>
      </c>
      <c r="I369" s="802" t="s">
        <v>18</v>
      </c>
      <c r="J369" s="257" t="s">
        <v>488</v>
      </c>
      <c r="K369" s="802" t="s">
        <v>157</v>
      </c>
      <c r="L369" s="802" t="s">
        <v>62</v>
      </c>
      <c r="M369" s="784"/>
      <c r="N369" s="785"/>
    </row>
    <row r="370" spans="1:14" x14ac:dyDescent="0.25">
      <c r="A370" s="196">
        <v>44427</v>
      </c>
      <c r="B370" s="195" t="s">
        <v>68</v>
      </c>
      <c r="C370" s="195" t="s">
        <v>67</v>
      </c>
      <c r="D370" s="195" t="s">
        <v>52</v>
      </c>
      <c r="E370" s="190">
        <v>8000</v>
      </c>
      <c r="F370" s="490">
        <v>3518</v>
      </c>
      <c r="G370" s="826">
        <f t="shared" si="4"/>
        <v>2.2740193291642981</v>
      </c>
      <c r="H370" s="787" t="s">
        <v>53</v>
      </c>
      <c r="I370" s="802" t="s">
        <v>18</v>
      </c>
      <c r="J370" s="257" t="s">
        <v>488</v>
      </c>
      <c r="K370" s="802" t="s">
        <v>157</v>
      </c>
      <c r="L370" s="802" t="s">
        <v>62</v>
      </c>
      <c r="M370" s="784"/>
      <c r="N370" s="785"/>
    </row>
    <row r="371" spans="1:14" x14ac:dyDescent="0.25">
      <c r="A371" s="196">
        <v>44427</v>
      </c>
      <c r="B371" s="195" t="s">
        <v>68</v>
      </c>
      <c r="C371" s="195" t="s">
        <v>67</v>
      </c>
      <c r="D371" s="195" t="s">
        <v>52</v>
      </c>
      <c r="E371" s="190">
        <v>12000</v>
      </c>
      <c r="F371" s="490">
        <v>3518</v>
      </c>
      <c r="G371" s="826">
        <f t="shared" si="4"/>
        <v>3.4110289937464469</v>
      </c>
      <c r="H371" s="787" t="s">
        <v>53</v>
      </c>
      <c r="I371" s="802" t="s">
        <v>18</v>
      </c>
      <c r="J371" s="257" t="s">
        <v>488</v>
      </c>
      <c r="K371" s="802" t="s">
        <v>157</v>
      </c>
      <c r="L371" s="802" t="s">
        <v>62</v>
      </c>
      <c r="M371" s="784"/>
      <c r="N371" s="785"/>
    </row>
    <row r="372" spans="1:14" x14ac:dyDescent="0.25">
      <c r="A372" s="196">
        <v>44427</v>
      </c>
      <c r="B372" s="195" t="s">
        <v>68</v>
      </c>
      <c r="C372" s="195" t="s">
        <v>67</v>
      </c>
      <c r="D372" s="195" t="s">
        <v>52</v>
      </c>
      <c r="E372" s="190">
        <v>13000</v>
      </c>
      <c r="F372" s="490">
        <v>3518</v>
      </c>
      <c r="G372" s="826">
        <f t="shared" si="4"/>
        <v>3.6952814098919839</v>
      </c>
      <c r="H372" s="787" t="s">
        <v>53</v>
      </c>
      <c r="I372" s="802" t="s">
        <v>18</v>
      </c>
      <c r="J372" s="257" t="s">
        <v>488</v>
      </c>
      <c r="K372" s="802" t="s">
        <v>157</v>
      </c>
      <c r="L372" s="802" t="s">
        <v>62</v>
      </c>
      <c r="M372" s="784"/>
      <c r="N372" s="785"/>
    </row>
    <row r="373" spans="1:14" x14ac:dyDescent="0.25">
      <c r="A373" s="783">
        <v>44427</v>
      </c>
      <c r="B373" s="802" t="s">
        <v>499</v>
      </c>
      <c r="C373" s="802" t="s">
        <v>136</v>
      </c>
      <c r="D373" s="787" t="s">
        <v>14</v>
      </c>
      <c r="E373" s="934">
        <v>100000</v>
      </c>
      <c r="F373" s="490">
        <v>3518</v>
      </c>
      <c r="G373" s="826">
        <f t="shared" si="4"/>
        <v>28.425241614553723</v>
      </c>
      <c r="H373" s="787" t="s">
        <v>150</v>
      </c>
      <c r="I373" s="802" t="s">
        <v>18</v>
      </c>
      <c r="J373" s="802" t="s">
        <v>502</v>
      </c>
      <c r="K373" s="802" t="s">
        <v>157</v>
      </c>
      <c r="L373" s="802" t="s">
        <v>62</v>
      </c>
      <c r="M373" s="784"/>
      <c r="N373" s="785"/>
    </row>
    <row r="374" spans="1:14" x14ac:dyDescent="0.25">
      <c r="A374" s="783">
        <v>44427</v>
      </c>
      <c r="B374" s="802" t="s">
        <v>500</v>
      </c>
      <c r="C374" s="802" t="s">
        <v>136</v>
      </c>
      <c r="D374" s="787" t="s">
        <v>52</v>
      </c>
      <c r="E374" s="934">
        <v>100000</v>
      </c>
      <c r="F374" s="490">
        <v>3518</v>
      </c>
      <c r="G374" s="826">
        <f t="shared" si="4"/>
        <v>28.425241614553723</v>
      </c>
      <c r="H374" s="787" t="s">
        <v>150</v>
      </c>
      <c r="I374" s="802" t="s">
        <v>18</v>
      </c>
      <c r="J374" s="802" t="s">
        <v>502</v>
      </c>
      <c r="K374" s="802" t="s">
        <v>157</v>
      </c>
      <c r="L374" s="802" t="s">
        <v>62</v>
      </c>
      <c r="M374" s="784"/>
      <c r="N374" s="785"/>
    </row>
    <row r="375" spans="1:14" x14ac:dyDescent="0.25">
      <c r="A375" s="783">
        <v>44427</v>
      </c>
      <c r="B375" s="802" t="s">
        <v>501</v>
      </c>
      <c r="C375" s="802" t="s">
        <v>136</v>
      </c>
      <c r="D375" s="787" t="s">
        <v>52</v>
      </c>
      <c r="E375" s="934">
        <v>100000</v>
      </c>
      <c r="F375" s="490">
        <v>3518</v>
      </c>
      <c r="G375" s="826">
        <f t="shared" si="4"/>
        <v>28.425241614553723</v>
      </c>
      <c r="H375" s="787" t="s">
        <v>150</v>
      </c>
      <c r="I375" s="802" t="s">
        <v>18</v>
      </c>
      <c r="J375" s="802" t="s">
        <v>502</v>
      </c>
      <c r="K375" s="802" t="s">
        <v>157</v>
      </c>
      <c r="L375" s="802" t="s">
        <v>62</v>
      </c>
      <c r="M375" s="784"/>
      <c r="N375" s="785"/>
    </row>
    <row r="376" spans="1:14" x14ac:dyDescent="0.25">
      <c r="A376" s="783">
        <v>44427</v>
      </c>
      <c r="B376" s="802" t="s">
        <v>144</v>
      </c>
      <c r="C376" s="802" t="s">
        <v>141</v>
      </c>
      <c r="D376" s="787" t="s">
        <v>91</v>
      </c>
      <c r="E376" s="934">
        <v>2300</v>
      </c>
      <c r="F376" s="490">
        <v>3518</v>
      </c>
      <c r="G376" s="826">
        <f t="shared" si="4"/>
        <v>0.6537805571347356</v>
      </c>
      <c r="H376" s="787" t="s">
        <v>150</v>
      </c>
      <c r="I376" s="802" t="s">
        <v>18</v>
      </c>
      <c r="J376" s="802" t="s">
        <v>693</v>
      </c>
      <c r="K376" s="802" t="s">
        <v>157</v>
      </c>
      <c r="L376" s="802" t="s">
        <v>62</v>
      </c>
      <c r="M376" s="784"/>
      <c r="N376" s="785"/>
    </row>
    <row r="377" spans="1:14" x14ac:dyDescent="0.25">
      <c r="A377" s="51">
        <v>44427</v>
      </c>
      <c r="B377" s="26" t="s">
        <v>68</v>
      </c>
      <c r="C377" s="26" t="s">
        <v>67</v>
      </c>
      <c r="D377" s="26" t="s">
        <v>14</v>
      </c>
      <c r="E377" s="813">
        <v>6000</v>
      </c>
      <c r="F377" s="490">
        <v>3518</v>
      </c>
      <c r="G377" s="826">
        <f t="shared" si="4"/>
        <v>1.7055144968732234</v>
      </c>
      <c r="H377" s="787" t="s">
        <v>42</v>
      </c>
      <c r="I377" s="802" t="s">
        <v>18</v>
      </c>
      <c r="J377" s="26" t="s">
        <v>504</v>
      </c>
      <c r="K377" s="802" t="s">
        <v>157</v>
      </c>
      <c r="L377" s="802" t="s">
        <v>62</v>
      </c>
      <c r="M377" s="784"/>
      <c r="N377" s="785"/>
    </row>
    <row r="378" spans="1:14" x14ac:dyDescent="0.25">
      <c r="A378" s="837">
        <v>44427</v>
      </c>
      <c r="B378" s="838" t="s">
        <v>68</v>
      </c>
      <c r="C378" s="838" t="s">
        <v>67</v>
      </c>
      <c r="D378" s="838" t="s">
        <v>14</v>
      </c>
      <c r="E378" s="929">
        <v>10000</v>
      </c>
      <c r="F378" s="490">
        <v>3518</v>
      </c>
      <c r="G378" s="826">
        <f t="shared" si="4"/>
        <v>2.8425241614553722</v>
      </c>
      <c r="H378" s="787" t="s">
        <v>42</v>
      </c>
      <c r="I378" s="802" t="s">
        <v>18</v>
      </c>
      <c r="J378" s="26" t="s">
        <v>504</v>
      </c>
      <c r="K378" s="802" t="s">
        <v>157</v>
      </c>
      <c r="L378" s="802" t="s">
        <v>62</v>
      </c>
      <c r="M378" s="784"/>
      <c r="N378" s="785"/>
    </row>
    <row r="379" spans="1:14" x14ac:dyDescent="0.25">
      <c r="A379" s="51">
        <v>44427</v>
      </c>
      <c r="B379" s="26" t="s">
        <v>68</v>
      </c>
      <c r="C379" s="26" t="s">
        <v>67</v>
      </c>
      <c r="D379" s="26" t="s">
        <v>14</v>
      </c>
      <c r="E379" s="813">
        <v>1000</v>
      </c>
      <c r="F379" s="490">
        <v>3518</v>
      </c>
      <c r="G379" s="826">
        <f t="shared" si="4"/>
        <v>0.28425241614553726</v>
      </c>
      <c r="H379" s="787" t="s">
        <v>42</v>
      </c>
      <c r="I379" s="802" t="s">
        <v>18</v>
      </c>
      <c r="J379" s="26" t="s">
        <v>504</v>
      </c>
      <c r="K379" s="802" t="s">
        <v>157</v>
      </c>
      <c r="L379" s="802" t="s">
        <v>62</v>
      </c>
      <c r="M379" s="784"/>
      <c r="N379" s="785"/>
    </row>
    <row r="380" spans="1:14" x14ac:dyDescent="0.25">
      <c r="A380" s="51">
        <v>44427</v>
      </c>
      <c r="B380" s="26" t="s">
        <v>68</v>
      </c>
      <c r="C380" s="26" t="s">
        <v>67</v>
      </c>
      <c r="D380" s="26" t="s">
        <v>14</v>
      </c>
      <c r="E380" s="813">
        <v>30000</v>
      </c>
      <c r="F380" s="490">
        <v>3518</v>
      </c>
      <c r="G380" s="826">
        <f t="shared" si="4"/>
        <v>8.5275724843661163</v>
      </c>
      <c r="H380" s="787" t="s">
        <v>42</v>
      </c>
      <c r="I380" s="802" t="s">
        <v>18</v>
      </c>
      <c r="J380" s="26" t="s">
        <v>504</v>
      </c>
      <c r="K380" s="802" t="s">
        <v>157</v>
      </c>
      <c r="L380" s="802" t="s">
        <v>62</v>
      </c>
      <c r="M380" s="784"/>
      <c r="N380" s="785"/>
    </row>
    <row r="381" spans="1:14" x14ac:dyDescent="0.25">
      <c r="A381" s="51">
        <v>44427</v>
      </c>
      <c r="B381" s="26" t="s">
        <v>68</v>
      </c>
      <c r="C381" s="26" t="s">
        <v>67</v>
      </c>
      <c r="D381" s="26" t="s">
        <v>14</v>
      </c>
      <c r="E381" s="899">
        <v>30000</v>
      </c>
      <c r="F381" s="490">
        <v>3518</v>
      </c>
      <c r="G381" s="826">
        <f t="shared" si="4"/>
        <v>8.5275724843661163</v>
      </c>
      <c r="H381" s="787" t="s">
        <v>42</v>
      </c>
      <c r="I381" s="802" t="s">
        <v>18</v>
      </c>
      <c r="J381" s="26" t="s">
        <v>504</v>
      </c>
      <c r="K381" s="802" t="s">
        <v>157</v>
      </c>
      <c r="L381" s="802" t="s">
        <v>62</v>
      </c>
      <c r="M381" s="784"/>
      <c r="N381" s="785"/>
    </row>
    <row r="382" spans="1:14" x14ac:dyDescent="0.25">
      <c r="A382" s="51">
        <v>44427</v>
      </c>
      <c r="B382" s="26" t="s">
        <v>68</v>
      </c>
      <c r="C382" s="26" t="s">
        <v>67</v>
      </c>
      <c r="D382" s="26" t="s">
        <v>14</v>
      </c>
      <c r="E382" s="813">
        <v>40000</v>
      </c>
      <c r="F382" s="490">
        <v>3518</v>
      </c>
      <c r="G382" s="826">
        <f t="shared" si="4"/>
        <v>11.370096645821489</v>
      </c>
      <c r="H382" s="787" t="s">
        <v>42</v>
      </c>
      <c r="I382" s="802" t="s">
        <v>18</v>
      </c>
      <c r="J382" s="26" t="s">
        <v>504</v>
      </c>
      <c r="K382" s="802" t="s">
        <v>157</v>
      </c>
      <c r="L382" s="802" t="s">
        <v>62</v>
      </c>
      <c r="M382" s="784"/>
      <c r="N382" s="785"/>
    </row>
    <row r="383" spans="1:14" x14ac:dyDescent="0.25">
      <c r="A383" s="51">
        <v>44428</v>
      </c>
      <c r="B383" s="26" t="s">
        <v>68</v>
      </c>
      <c r="C383" s="26" t="s">
        <v>67</v>
      </c>
      <c r="D383" s="26" t="s">
        <v>90</v>
      </c>
      <c r="E383" s="813">
        <v>20000</v>
      </c>
      <c r="F383" s="490">
        <v>3518</v>
      </c>
      <c r="G383" s="826">
        <f t="shared" si="4"/>
        <v>5.6850483229107445</v>
      </c>
      <c r="H383" s="787" t="s">
        <v>121</v>
      </c>
      <c r="I383" s="802" t="s">
        <v>18</v>
      </c>
      <c r="J383" s="225" t="s">
        <v>528</v>
      </c>
      <c r="K383" s="802" t="s">
        <v>157</v>
      </c>
      <c r="L383" s="802" t="s">
        <v>62</v>
      </c>
      <c r="M383" s="784"/>
      <c r="N383" s="785"/>
    </row>
    <row r="384" spans="1:14" x14ac:dyDescent="0.25">
      <c r="A384" s="51">
        <v>44428</v>
      </c>
      <c r="B384" s="26" t="s">
        <v>68</v>
      </c>
      <c r="C384" s="26" t="s">
        <v>67</v>
      </c>
      <c r="D384" s="26" t="s">
        <v>90</v>
      </c>
      <c r="E384" s="813">
        <v>24000</v>
      </c>
      <c r="F384" s="490">
        <v>3518</v>
      </c>
      <c r="G384" s="826">
        <f t="shared" si="4"/>
        <v>6.8220579874928937</v>
      </c>
      <c r="H384" s="787" t="s">
        <v>121</v>
      </c>
      <c r="I384" s="802" t="s">
        <v>18</v>
      </c>
      <c r="J384" s="225" t="s">
        <v>528</v>
      </c>
      <c r="K384" s="802" t="s">
        <v>157</v>
      </c>
      <c r="L384" s="802" t="s">
        <v>62</v>
      </c>
      <c r="M384" s="784"/>
      <c r="N384" s="785"/>
    </row>
    <row r="385" spans="1:14" x14ac:dyDescent="0.25">
      <c r="A385" s="51">
        <v>44428</v>
      </c>
      <c r="B385" s="26" t="s">
        <v>68</v>
      </c>
      <c r="C385" s="26" t="s">
        <v>67</v>
      </c>
      <c r="D385" s="26" t="s">
        <v>90</v>
      </c>
      <c r="E385" s="813">
        <v>15000</v>
      </c>
      <c r="F385" s="490">
        <v>3518</v>
      </c>
      <c r="G385" s="826">
        <f t="shared" si="4"/>
        <v>4.2637862421830581</v>
      </c>
      <c r="H385" s="787" t="s">
        <v>121</v>
      </c>
      <c r="I385" s="802" t="s">
        <v>18</v>
      </c>
      <c r="J385" s="225" t="s">
        <v>528</v>
      </c>
      <c r="K385" s="802" t="s">
        <v>157</v>
      </c>
      <c r="L385" s="802" t="s">
        <v>62</v>
      </c>
      <c r="M385" s="784"/>
      <c r="N385" s="785"/>
    </row>
    <row r="386" spans="1:14" x14ac:dyDescent="0.25">
      <c r="A386" s="51">
        <v>44428</v>
      </c>
      <c r="B386" s="26" t="s">
        <v>68</v>
      </c>
      <c r="C386" s="26" t="s">
        <v>67</v>
      </c>
      <c r="D386" s="26" t="s">
        <v>90</v>
      </c>
      <c r="E386" s="813">
        <v>9000</v>
      </c>
      <c r="F386" s="490">
        <v>3518</v>
      </c>
      <c r="G386" s="826">
        <f t="shared" si="4"/>
        <v>2.5582717453098351</v>
      </c>
      <c r="H386" s="787" t="s">
        <v>121</v>
      </c>
      <c r="I386" s="802" t="s">
        <v>18</v>
      </c>
      <c r="J386" s="225" t="s">
        <v>528</v>
      </c>
      <c r="K386" s="802" t="s">
        <v>157</v>
      </c>
      <c r="L386" s="802" t="s">
        <v>62</v>
      </c>
      <c r="M386" s="784"/>
      <c r="N386" s="785"/>
    </row>
    <row r="387" spans="1:14" x14ac:dyDescent="0.25">
      <c r="A387" s="51">
        <v>44428</v>
      </c>
      <c r="B387" s="26" t="s">
        <v>68</v>
      </c>
      <c r="C387" s="26" t="s">
        <v>67</v>
      </c>
      <c r="D387" s="26" t="s">
        <v>90</v>
      </c>
      <c r="E387" s="813">
        <v>8000</v>
      </c>
      <c r="F387" s="490">
        <v>3518</v>
      </c>
      <c r="G387" s="826">
        <f t="shared" si="4"/>
        <v>2.2740193291642981</v>
      </c>
      <c r="H387" s="787" t="s">
        <v>121</v>
      </c>
      <c r="I387" s="802" t="s">
        <v>18</v>
      </c>
      <c r="J387" s="225" t="s">
        <v>528</v>
      </c>
      <c r="K387" s="802" t="s">
        <v>157</v>
      </c>
      <c r="L387" s="802" t="s">
        <v>62</v>
      </c>
      <c r="M387" s="784"/>
      <c r="N387" s="785"/>
    </row>
    <row r="388" spans="1:14" x14ac:dyDescent="0.25">
      <c r="A388" s="51">
        <v>44428</v>
      </c>
      <c r="B388" s="26" t="s">
        <v>92</v>
      </c>
      <c r="C388" s="26" t="s">
        <v>92</v>
      </c>
      <c r="D388" s="26" t="s">
        <v>90</v>
      </c>
      <c r="E388" s="813">
        <v>7000</v>
      </c>
      <c r="F388" s="490">
        <v>3518</v>
      </c>
      <c r="G388" s="826">
        <f t="shared" si="4"/>
        <v>1.9897669130187607</v>
      </c>
      <c r="H388" s="787" t="s">
        <v>121</v>
      </c>
      <c r="I388" s="802" t="s">
        <v>18</v>
      </c>
      <c r="J388" s="225" t="s">
        <v>528</v>
      </c>
      <c r="K388" s="802" t="s">
        <v>157</v>
      </c>
      <c r="L388" s="802" t="s">
        <v>62</v>
      </c>
      <c r="M388" s="784"/>
      <c r="N388" s="785"/>
    </row>
    <row r="389" spans="1:14" x14ac:dyDescent="0.25">
      <c r="A389" s="51">
        <v>44428</v>
      </c>
      <c r="B389" s="26" t="s">
        <v>92</v>
      </c>
      <c r="C389" s="26" t="s">
        <v>92</v>
      </c>
      <c r="D389" s="26" t="s">
        <v>90</v>
      </c>
      <c r="E389" s="813">
        <v>3000</v>
      </c>
      <c r="F389" s="490">
        <v>3518</v>
      </c>
      <c r="G389" s="826">
        <f t="shared" si="4"/>
        <v>0.85275724843661171</v>
      </c>
      <c r="H389" s="787" t="s">
        <v>121</v>
      </c>
      <c r="I389" s="802" t="s">
        <v>18</v>
      </c>
      <c r="J389" s="225" t="s">
        <v>528</v>
      </c>
      <c r="K389" s="802" t="s">
        <v>157</v>
      </c>
      <c r="L389" s="802" t="s">
        <v>62</v>
      </c>
      <c r="M389" s="784"/>
      <c r="N389" s="785"/>
    </row>
    <row r="390" spans="1:14" x14ac:dyDescent="0.25">
      <c r="A390" s="51">
        <v>44428</v>
      </c>
      <c r="B390" s="26" t="s">
        <v>68</v>
      </c>
      <c r="C390" s="26" t="s">
        <v>67</v>
      </c>
      <c r="D390" s="26" t="s">
        <v>90</v>
      </c>
      <c r="E390" s="813">
        <v>19000</v>
      </c>
      <c r="F390" s="490">
        <v>3518</v>
      </c>
      <c r="G390" s="826">
        <f t="shared" si="4"/>
        <v>5.4007959067652074</v>
      </c>
      <c r="H390" s="787" t="s">
        <v>70</v>
      </c>
      <c r="I390" s="802" t="s">
        <v>18</v>
      </c>
      <c r="J390" s="384" t="s">
        <v>514</v>
      </c>
      <c r="K390" s="802" t="s">
        <v>157</v>
      </c>
      <c r="L390" s="802" t="s">
        <v>62</v>
      </c>
      <c r="M390" s="784"/>
      <c r="N390" s="785"/>
    </row>
    <row r="391" spans="1:14" x14ac:dyDescent="0.25">
      <c r="A391" s="51">
        <v>44428</v>
      </c>
      <c r="B391" s="26" t="s">
        <v>68</v>
      </c>
      <c r="C391" s="26" t="s">
        <v>67</v>
      </c>
      <c r="D391" s="26" t="s">
        <v>90</v>
      </c>
      <c r="E391" s="813">
        <v>12000</v>
      </c>
      <c r="F391" s="490">
        <v>3518</v>
      </c>
      <c r="G391" s="826">
        <f t="shared" si="4"/>
        <v>3.4110289937464469</v>
      </c>
      <c r="H391" s="787" t="s">
        <v>70</v>
      </c>
      <c r="I391" s="802" t="s">
        <v>18</v>
      </c>
      <c r="J391" s="384" t="s">
        <v>514</v>
      </c>
      <c r="K391" s="802" t="s">
        <v>157</v>
      </c>
      <c r="L391" s="802" t="s">
        <v>62</v>
      </c>
      <c r="M391" s="784"/>
      <c r="N391" s="785"/>
    </row>
    <row r="392" spans="1:14" x14ac:dyDescent="0.25">
      <c r="A392" s="51">
        <v>44428</v>
      </c>
      <c r="B392" s="26" t="s">
        <v>68</v>
      </c>
      <c r="C392" s="26" t="s">
        <v>67</v>
      </c>
      <c r="D392" s="26" t="s">
        <v>90</v>
      </c>
      <c r="E392" s="813">
        <v>14000</v>
      </c>
      <c r="F392" s="490">
        <v>3518</v>
      </c>
      <c r="G392" s="826">
        <f t="shared" si="4"/>
        <v>3.9795338260375215</v>
      </c>
      <c r="H392" s="787" t="s">
        <v>70</v>
      </c>
      <c r="I392" s="802" t="s">
        <v>18</v>
      </c>
      <c r="J392" s="384" t="s">
        <v>514</v>
      </c>
      <c r="K392" s="802" t="s">
        <v>157</v>
      </c>
      <c r="L392" s="802" t="s">
        <v>62</v>
      </c>
      <c r="M392" s="784"/>
      <c r="N392" s="785"/>
    </row>
    <row r="393" spans="1:14" x14ac:dyDescent="0.25">
      <c r="A393" s="51">
        <v>44428</v>
      </c>
      <c r="B393" s="26" t="s">
        <v>68</v>
      </c>
      <c r="C393" s="26" t="s">
        <v>67</v>
      </c>
      <c r="D393" s="26" t="s">
        <v>90</v>
      </c>
      <c r="E393" s="813">
        <v>13000</v>
      </c>
      <c r="F393" s="490">
        <v>3518</v>
      </c>
      <c r="G393" s="826">
        <f t="shared" si="4"/>
        <v>3.6952814098919839</v>
      </c>
      <c r="H393" s="787" t="s">
        <v>70</v>
      </c>
      <c r="I393" s="802" t="s">
        <v>18</v>
      </c>
      <c r="J393" s="384" t="s">
        <v>514</v>
      </c>
      <c r="K393" s="802" t="s">
        <v>157</v>
      </c>
      <c r="L393" s="802" t="s">
        <v>62</v>
      </c>
      <c r="M393" s="784"/>
      <c r="N393" s="785"/>
    </row>
    <row r="394" spans="1:14" x14ac:dyDescent="0.25">
      <c r="A394" s="51">
        <v>44428</v>
      </c>
      <c r="B394" s="26" t="s">
        <v>68</v>
      </c>
      <c r="C394" s="26" t="s">
        <v>67</v>
      </c>
      <c r="D394" s="26" t="s">
        <v>90</v>
      </c>
      <c r="E394" s="813">
        <v>7000</v>
      </c>
      <c r="F394" s="490">
        <v>3518</v>
      </c>
      <c r="G394" s="826">
        <f t="shared" si="4"/>
        <v>1.9897669130187607</v>
      </c>
      <c r="H394" s="787" t="s">
        <v>70</v>
      </c>
      <c r="I394" s="802" t="s">
        <v>18</v>
      </c>
      <c r="J394" s="384" t="s">
        <v>514</v>
      </c>
      <c r="K394" s="802" t="s">
        <v>157</v>
      </c>
      <c r="L394" s="802" t="s">
        <v>62</v>
      </c>
      <c r="M394" s="784"/>
      <c r="N394" s="785"/>
    </row>
    <row r="395" spans="1:14" x14ac:dyDescent="0.25">
      <c r="A395" s="51">
        <v>44428</v>
      </c>
      <c r="B395" s="26" t="s">
        <v>68</v>
      </c>
      <c r="C395" s="26" t="s">
        <v>67</v>
      </c>
      <c r="D395" s="26" t="s">
        <v>90</v>
      </c>
      <c r="E395" s="813">
        <v>2000</v>
      </c>
      <c r="F395" s="490">
        <v>3518</v>
      </c>
      <c r="G395" s="826">
        <f t="shared" si="4"/>
        <v>0.56850483229107451</v>
      </c>
      <c r="H395" s="787" t="s">
        <v>70</v>
      </c>
      <c r="I395" s="802" t="s">
        <v>18</v>
      </c>
      <c r="J395" s="384" t="s">
        <v>514</v>
      </c>
      <c r="K395" s="802" t="s">
        <v>157</v>
      </c>
      <c r="L395" s="802" t="s">
        <v>62</v>
      </c>
      <c r="M395" s="784"/>
      <c r="N395" s="785"/>
    </row>
    <row r="396" spans="1:14" x14ac:dyDescent="0.25">
      <c r="A396" s="51">
        <v>44428</v>
      </c>
      <c r="B396" s="26" t="s">
        <v>68</v>
      </c>
      <c r="C396" s="26" t="s">
        <v>67</v>
      </c>
      <c r="D396" s="26" t="s">
        <v>90</v>
      </c>
      <c r="E396" s="813">
        <v>1000</v>
      </c>
      <c r="F396" s="490">
        <v>3518</v>
      </c>
      <c r="G396" s="826">
        <f t="shared" si="4"/>
        <v>0.28425241614553726</v>
      </c>
      <c r="H396" s="787" t="s">
        <v>70</v>
      </c>
      <c r="I396" s="802" t="s">
        <v>18</v>
      </c>
      <c r="J396" s="384" t="s">
        <v>514</v>
      </c>
      <c r="K396" s="802" t="s">
        <v>157</v>
      </c>
      <c r="L396" s="802" t="s">
        <v>62</v>
      </c>
      <c r="M396" s="784"/>
      <c r="N396" s="785"/>
    </row>
    <row r="397" spans="1:14" x14ac:dyDescent="0.25">
      <c r="A397" s="591">
        <v>44428</v>
      </c>
      <c r="B397" s="195" t="s">
        <v>68</v>
      </c>
      <c r="C397" s="195" t="s">
        <v>67</v>
      </c>
      <c r="D397" s="195" t="s">
        <v>90</v>
      </c>
      <c r="E397" s="190">
        <v>20000</v>
      </c>
      <c r="F397" s="490">
        <v>3518</v>
      </c>
      <c r="G397" s="826">
        <f t="shared" si="4"/>
        <v>5.6850483229107445</v>
      </c>
      <c r="H397" s="787" t="s">
        <v>71</v>
      </c>
      <c r="I397" s="802" t="s">
        <v>18</v>
      </c>
      <c r="J397" s="256" t="s">
        <v>519</v>
      </c>
      <c r="K397" s="802" t="s">
        <v>157</v>
      </c>
      <c r="L397" s="802" t="s">
        <v>62</v>
      </c>
      <c r="M397" s="784"/>
      <c r="N397" s="785"/>
    </row>
    <row r="398" spans="1:14" x14ac:dyDescent="0.25">
      <c r="A398" s="591">
        <v>44428</v>
      </c>
      <c r="B398" s="195" t="s">
        <v>68</v>
      </c>
      <c r="C398" s="195" t="s">
        <v>67</v>
      </c>
      <c r="D398" s="195" t="s">
        <v>90</v>
      </c>
      <c r="E398" s="190">
        <v>15000</v>
      </c>
      <c r="F398" s="490">
        <v>3518</v>
      </c>
      <c r="G398" s="826">
        <f t="shared" si="4"/>
        <v>4.2637862421830581</v>
      </c>
      <c r="H398" s="787" t="s">
        <v>71</v>
      </c>
      <c r="I398" s="802" t="s">
        <v>18</v>
      </c>
      <c r="J398" s="256" t="s">
        <v>519</v>
      </c>
      <c r="K398" s="802" t="s">
        <v>157</v>
      </c>
      <c r="L398" s="802" t="s">
        <v>62</v>
      </c>
      <c r="M398" s="784"/>
      <c r="N398" s="785"/>
    </row>
    <row r="399" spans="1:14" x14ac:dyDescent="0.25">
      <c r="A399" s="591">
        <v>44428</v>
      </c>
      <c r="B399" s="195" t="s">
        <v>68</v>
      </c>
      <c r="C399" s="195" t="s">
        <v>67</v>
      </c>
      <c r="D399" s="195" t="s">
        <v>90</v>
      </c>
      <c r="E399" s="190">
        <v>14000</v>
      </c>
      <c r="F399" s="490">
        <v>3518</v>
      </c>
      <c r="G399" s="826">
        <f t="shared" si="4"/>
        <v>3.9795338260375215</v>
      </c>
      <c r="H399" s="787" t="s">
        <v>71</v>
      </c>
      <c r="I399" s="802" t="s">
        <v>18</v>
      </c>
      <c r="J399" s="256" t="s">
        <v>519</v>
      </c>
      <c r="K399" s="802" t="s">
        <v>157</v>
      </c>
      <c r="L399" s="802" t="s">
        <v>62</v>
      </c>
      <c r="M399" s="784"/>
      <c r="N399" s="785"/>
    </row>
    <row r="400" spans="1:14" x14ac:dyDescent="0.25">
      <c r="A400" s="591">
        <v>44428</v>
      </c>
      <c r="B400" s="195" t="s">
        <v>68</v>
      </c>
      <c r="C400" s="195" t="s">
        <v>67</v>
      </c>
      <c r="D400" s="195" t="s">
        <v>90</v>
      </c>
      <c r="E400" s="190">
        <v>13000</v>
      </c>
      <c r="F400" s="490">
        <v>3518</v>
      </c>
      <c r="G400" s="826">
        <f t="shared" si="4"/>
        <v>3.6952814098919839</v>
      </c>
      <c r="H400" s="787" t="s">
        <v>71</v>
      </c>
      <c r="I400" s="802" t="s">
        <v>18</v>
      </c>
      <c r="J400" s="256" t="s">
        <v>519</v>
      </c>
      <c r="K400" s="802" t="s">
        <v>157</v>
      </c>
      <c r="L400" s="802" t="s">
        <v>62</v>
      </c>
      <c r="M400" s="784"/>
      <c r="N400" s="785"/>
    </row>
    <row r="401" spans="1:14" x14ac:dyDescent="0.25">
      <c r="A401" s="591">
        <v>44428</v>
      </c>
      <c r="B401" s="195" t="s">
        <v>92</v>
      </c>
      <c r="C401" s="195" t="s">
        <v>92</v>
      </c>
      <c r="D401" s="195" t="s">
        <v>90</v>
      </c>
      <c r="E401" s="190">
        <v>2000</v>
      </c>
      <c r="F401" s="490">
        <v>3518</v>
      </c>
      <c r="G401" s="826">
        <f t="shared" si="4"/>
        <v>0.56850483229107451</v>
      </c>
      <c r="H401" s="787" t="s">
        <v>71</v>
      </c>
      <c r="I401" s="802" t="s">
        <v>18</v>
      </c>
      <c r="J401" s="256" t="s">
        <v>519</v>
      </c>
      <c r="K401" s="802" t="s">
        <v>157</v>
      </c>
      <c r="L401" s="802" t="s">
        <v>62</v>
      </c>
      <c r="M401" s="784"/>
      <c r="N401" s="785"/>
    </row>
    <row r="402" spans="1:14" x14ac:dyDescent="0.25">
      <c r="A402" s="591">
        <v>44428</v>
      </c>
      <c r="B402" s="195" t="s">
        <v>92</v>
      </c>
      <c r="C402" s="195" t="s">
        <v>92</v>
      </c>
      <c r="D402" s="195" t="s">
        <v>90</v>
      </c>
      <c r="E402" s="897">
        <v>1000</v>
      </c>
      <c r="F402" s="490">
        <v>3518</v>
      </c>
      <c r="G402" s="826">
        <f t="shared" si="4"/>
        <v>0.28425241614553726</v>
      </c>
      <c r="H402" s="787" t="s">
        <v>71</v>
      </c>
      <c r="I402" s="802" t="s">
        <v>18</v>
      </c>
      <c r="J402" s="256" t="s">
        <v>519</v>
      </c>
      <c r="K402" s="802" t="s">
        <v>157</v>
      </c>
      <c r="L402" s="802" t="s">
        <v>62</v>
      </c>
      <c r="M402" s="784"/>
      <c r="N402" s="785"/>
    </row>
    <row r="403" spans="1:14" x14ac:dyDescent="0.25">
      <c r="A403" s="591">
        <v>44428</v>
      </c>
      <c r="B403" s="195" t="s">
        <v>92</v>
      </c>
      <c r="C403" s="195" t="s">
        <v>92</v>
      </c>
      <c r="D403" s="195" t="s">
        <v>90</v>
      </c>
      <c r="E403" s="190">
        <v>7000</v>
      </c>
      <c r="F403" s="490">
        <v>3518</v>
      </c>
      <c r="G403" s="826">
        <f t="shared" si="4"/>
        <v>1.9897669130187607</v>
      </c>
      <c r="H403" s="787" t="s">
        <v>71</v>
      </c>
      <c r="I403" s="802" t="s">
        <v>18</v>
      </c>
      <c r="J403" s="256" t="s">
        <v>519</v>
      </c>
      <c r="K403" s="802" t="s">
        <v>157</v>
      </c>
      <c r="L403" s="802" t="s">
        <v>62</v>
      </c>
      <c r="M403" s="784"/>
      <c r="N403" s="785"/>
    </row>
    <row r="404" spans="1:14" x14ac:dyDescent="0.25">
      <c r="A404" s="200">
        <v>44428</v>
      </c>
      <c r="B404" s="195" t="s">
        <v>68</v>
      </c>
      <c r="C404" s="195" t="s">
        <v>67</v>
      </c>
      <c r="D404" s="195" t="s">
        <v>52</v>
      </c>
      <c r="E404" s="190">
        <v>8000</v>
      </c>
      <c r="F404" s="490">
        <v>3518</v>
      </c>
      <c r="G404" s="826">
        <f t="shared" si="4"/>
        <v>2.2740193291642981</v>
      </c>
      <c r="H404" s="787" t="s">
        <v>53</v>
      </c>
      <c r="I404" s="802" t="s">
        <v>18</v>
      </c>
      <c r="J404" s="257" t="s">
        <v>488</v>
      </c>
      <c r="K404" s="802" t="s">
        <v>157</v>
      </c>
      <c r="L404" s="802" t="s">
        <v>62</v>
      </c>
      <c r="M404" s="784"/>
      <c r="N404" s="785"/>
    </row>
    <row r="405" spans="1:14" x14ac:dyDescent="0.25">
      <c r="A405" s="200">
        <v>44428</v>
      </c>
      <c r="B405" s="195" t="s">
        <v>68</v>
      </c>
      <c r="C405" s="195" t="s">
        <v>67</v>
      </c>
      <c r="D405" s="195" t="s">
        <v>52</v>
      </c>
      <c r="E405" s="198">
        <v>7000</v>
      </c>
      <c r="F405" s="490">
        <v>3518</v>
      </c>
      <c r="G405" s="826">
        <f t="shared" si="4"/>
        <v>1.9897669130187607</v>
      </c>
      <c r="H405" s="787" t="s">
        <v>53</v>
      </c>
      <c r="I405" s="802" t="s">
        <v>18</v>
      </c>
      <c r="J405" s="257" t="s">
        <v>488</v>
      </c>
      <c r="K405" s="802" t="s">
        <v>157</v>
      </c>
      <c r="L405" s="802" t="s">
        <v>62</v>
      </c>
      <c r="M405" s="784"/>
      <c r="N405" s="785"/>
    </row>
    <row r="406" spans="1:14" x14ac:dyDescent="0.25">
      <c r="A406" s="51">
        <v>44429</v>
      </c>
      <c r="B406" s="26" t="s">
        <v>68</v>
      </c>
      <c r="C406" s="26" t="s">
        <v>67</v>
      </c>
      <c r="D406" s="26" t="s">
        <v>90</v>
      </c>
      <c r="E406" s="813">
        <v>8000</v>
      </c>
      <c r="F406" s="490">
        <v>3518</v>
      </c>
      <c r="G406" s="826">
        <f t="shared" si="4"/>
        <v>2.2740193291642981</v>
      </c>
      <c r="H406" s="787" t="s">
        <v>121</v>
      </c>
      <c r="I406" s="802" t="s">
        <v>18</v>
      </c>
      <c r="J406" s="225" t="s">
        <v>544</v>
      </c>
      <c r="K406" s="802" t="s">
        <v>157</v>
      </c>
      <c r="L406" s="802" t="s">
        <v>62</v>
      </c>
      <c r="M406" s="784"/>
      <c r="N406" s="785"/>
    </row>
    <row r="407" spans="1:14" x14ac:dyDescent="0.25">
      <c r="A407" s="200">
        <v>44431</v>
      </c>
      <c r="B407" s="195" t="s">
        <v>68</v>
      </c>
      <c r="C407" s="195" t="s">
        <v>67</v>
      </c>
      <c r="D407" s="195" t="s">
        <v>90</v>
      </c>
      <c r="E407" s="190">
        <v>15000</v>
      </c>
      <c r="F407" s="490">
        <v>3518</v>
      </c>
      <c r="G407" s="826">
        <f t="shared" si="4"/>
        <v>4.2637862421830581</v>
      </c>
      <c r="H407" s="787" t="s">
        <v>71</v>
      </c>
      <c r="I407" s="802" t="s">
        <v>18</v>
      </c>
      <c r="J407" s="256" t="s">
        <v>524</v>
      </c>
      <c r="K407" s="802" t="s">
        <v>157</v>
      </c>
      <c r="L407" s="802" t="s">
        <v>62</v>
      </c>
      <c r="M407" s="784"/>
      <c r="N407" s="785"/>
    </row>
    <row r="408" spans="1:14" x14ac:dyDescent="0.25">
      <c r="A408" s="200">
        <v>44431</v>
      </c>
      <c r="B408" s="195" t="s">
        <v>68</v>
      </c>
      <c r="C408" s="195" t="s">
        <v>67</v>
      </c>
      <c r="D408" s="195" t="s">
        <v>90</v>
      </c>
      <c r="E408" s="190">
        <v>25000</v>
      </c>
      <c r="F408" s="490">
        <v>3518</v>
      </c>
      <c r="G408" s="826">
        <f t="shared" si="4"/>
        <v>7.1063104036384308</v>
      </c>
      <c r="H408" s="787" t="s">
        <v>71</v>
      </c>
      <c r="I408" s="802" t="s">
        <v>18</v>
      </c>
      <c r="J408" s="256" t="s">
        <v>524</v>
      </c>
      <c r="K408" s="802" t="s">
        <v>157</v>
      </c>
      <c r="L408" s="802" t="s">
        <v>62</v>
      </c>
      <c r="M408" s="784"/>
      <c r="N408" s="785"/>
    </row>
    <row r="409" spans="1:14" x14ac:dyDescent="0.25">
      <c r="A409" s="200">
        <v>44431</v>
      </c>
      <c r="B409" s="195" t="s">
        <v>68</v>
      </c>
      <c r="C409" s="195" t="s">
        <v>67</v>
      </c>
      <c r="D409" s="195" t="s">
        <v>90</v>
      </c>
      <c r="E409" s="198">
        <v>30000</v>
      </c>
      <c r="F409" s="490">
        <v>3518</v>
      </c>
      <c r="G409" s="826">
        <f t="shared" si="4"/>
        <v>8.5275724843661163</v>
      </c>
      <c r="H409" s="787" t="s">
        <v>71</v>
      </c>
      <c r="I409" s="802" t="s">
        <v>18</v>
      </c>
      <c r="J409" s="256" t="s">
        <v>524</v>
      </c>
      <c r="K409" s="802" t="s">
        <v>157</v>
      </c>
      <c r="L409" s="802" t="s">
        <v>62</v>
      </c>
      <c r="M409" s="784"/>
      <c r="N409" s="785"/>
    </row>
    <row r="410" spans="1:14" x14ac:dyDescent="0.25">
      <c r="A410" s="200">
        <v>44431</v>
      </c>
      <c r="B410" s="195" t="s">
        <v>92</v>
      </c>
      <c r="C410" s="195" t="s">
        <v>92</v>
      </c>
      <c r="D410" s="195" t="s">
        <v>90</v>
      </c>
      <c r="E410" s="190">
        <v>3000</v>
      </c>
      <c r="F410" s="490">
        <v>3518</v>
      </c>
      <c r="G410" s="826">
        <f t="shared" si="4"/>
        <v>0.85275724843661171</v>
      </c>
      <c r="H410" s="787" t="s">
        <v>71</v>
      </c>
      <c r="I410" s="802" t="s">
        <v>18</v>
      </c>
      <c r="J410" s="256" t="s">
        <v>524</v>
      </c>
      <c r="K410" s="802" t="s">
        <v>157</v>
      </c>
      <c r="L410" s="802" t="s">
        <v>62</v>
      </c>
      <c r="M410" s="784"/>
      <c r="N410" s="785"/>
    </row>
    <row r="411" spans="1:14" x14ac:dyDescent="0.25">
      <c r="A411" s="200">
        <v>44431</v>
      </c>
      <c r="B411" s="195" t="s">
        <v>92</v>
      </c>
      <c r="C411" s="195" t="s">
        <v>92</v>
      </c>
      <c r="D411" s="195" t="s">
        <v>90</v>
      </c>
      <c r="E411" s="190">
        <v>3000</v>
      </c>
      <c r="F411" s="490">
        <v>3518</v>
      </c>
      <c r="G411" s="826">
        <f t="shared" si="4"/>
        <v>0.85275724843661171</v>
      </c>
      <c r="H411" s="787" t="s">
        <v>71</v>
      </c>
      <c r="I411" s="802" t="s">
        <v>18</v>
      </c>
      <c r="J411" s="256" t="s">
        <v>524</v>
      </c>
      <c r="K411" s="802" t="s">
        <v>157</v>
      </c>
      <c r="L411" s="802" t="s">
        <v>62</v>
      </c>
      <c r="M411" s="784"/>
      <c r="N411" s="785"/>
    </row>
    <row r="412" spans="1:14" x14ac:dyDescent="0.25">
      <c r="A412" s="200">
        <v>44431</v>
      </c>
      <c r="B412" s="195" t="s">
        <v>92</v>
      </c>
      <c r="C412" s="195" t="s">
        <v>92</v>
      </c>
      <c r="D412" s="195" t="s">
        <v>90</v>
      </c>
      <c r="E412" s="190">
        <v>7000</v>
      </c>
      <c r="F412" s="490">
        <v>3518</v>
      </c>
      <c r="G412" s="826">
        <f t="shared" si="4"/>
        <v>1.9897669130187607</v>
      </c>
      <c r="H412" s="787" t="s">
        <v>71</v>
      </c>
      <c r="I412" s="802" t="s">
        <v>18</v>
      </c>
      <c r="J412" s="256" t="s">
        <v>524</v>
      </c>
      <c r="K412" s="802" t="s">
        <v>157</v>
      </c>
      <c r="L412" s="802" t="s">
        <v>62</v>
      </c>
      <c r="M412" s="784"/>
      <c r="N412" s="785"/>
    </row>
    <row r="413" spans="1:14" x14ac:dyDescent="0.25">
      <c r="A413" s="51">
        <v>44431</v>
      </c>
      <c r="B413" s="26" t="s">
        <v>68</v>
      </c>
      <c r="C413" s="26" t="s">
        <v>67</v>
      </c>
      <c r="D413" s="26" t="s">
        <v>90</v>
      </c>
      <c r="E413" s="813">
        <v>5000</v>
      </c>
      <c r="F413" s="490">
        <v>3518</v>
      </c>
      <c r="G413" s="826">
        <f t="shared" si="4"/>
        <v>1.4212620807276861</v>
      </c>
      <c r="H413" s="787" t="s">
        <v>121</v>
      </c>
      <c r="I413" s="802" t="s">
        <v>18</v>
      </c>
      <c r="J413" s="225" t="s">
        <v>544</v>
      </c>
      <c r="K413" s="802" t="s">
        <v>157</v>
      </c>
      <c r="L413" s="802" t="s">
        <v>62</v>
      </c>
      <c r="M413" s="784"/>
      <c r="N413" s="785"/>
    </row>
    <row r="414" spans="1:14" x14ac:dyDescent="0.25">
      <c r="A414" s="51">
        <v>44431</v>
      </c>
      <c r="B414" s="26" t="s">
        <v>68</v>
      </c>
      <c r="C414" s="26" t="s">
        <v>67</v>
      </c>
      <c r="D414" s="26" t="s">
        <v>90</v>
      </c>
      <c r="E414" s="813">
        <v>30000</v>
      </c>
      <c r="F414" s="490">
        <v>3518</v>
      </c>
      <c r="G414" s="826">
        <f t="shared" si="4"/>
        <v>8.5275724843661163</v>
      </c>
      <c r="H414" s="787" t="s">
        <v>121</v>
      </c>
      <c r="I414" s="802" t="s">
        <v>18</v>
      </c>
      <c r="J414" s="225" t="s">
        <v>544</v>
      </c>
      <c r="K414" s="802" t="s">
        <v>157</v>
      </c>
      <c r="L414" s="802" t="s">
        <v>62</v>
      </c>
      <c r="M414" s="784"/>
      <c r="N414" s="785"/>
    </row>
    <row r="415" spans="1:14" x14ac:dyDescent="0.25">
      <c r="A415" s="51">
        <v>44431</v>
      </c>
      <c r="B415" s="26" t="s">
        <v>68</v>
      </c>
      <c r="C415" s="26" t="s">
        <v>67</v>
      </c>
      <c r="D415" s="26" t="s">
        <v>90</v>
      </c>
      <c r="E415" s="813">
        <v>18000</v>
      </c>
      <c r="F415" s="490">
        <v>3518</v>
      </c>
      <c r="G415" s="826">
        <f t="shared" si="4"/>
        <v>5.1165434906196703</v>
      </c>
      <c r="H415" s="787" t="s">
        <v>121</v>
      </c>
      <c r="I415" s="802" t="s">
        <v>18</v>
      </c>
      <c r="J415" s="225" t="s">
        <v>544</v>
      </c>
      <c r="K415" s="802" t="s">
        <v>157</v>
      </c>
      <c r="L415" s="802" t="s">
        <v>62</v>
      </c>
      <c r="M415" s="784"/>
      <c r="N415" s="785"/>
    </row>
    <row r="416" spans="1:14" x14ac:dyDescent="0.25">
      <c r="A416" s="51">
        <v>44431</v>
      </c>
      <c r="B416" s="26" t="s">
        <v>68</v>
      </c>
      <c r="C416" s="26" t="s">
        <v>67</v>
      </c>
      <c r="D416" s="26" t="s">
        <v>90</v>
      </c>
      <c r="E416" s="813">
        <v>14000</v>
      </c>
      <c r="F416" s="490">
        <v>3518</v>
      </c>
      <c r="G416" s="826">
        <f t="shared" si="4"/>
        <v>3.9795338260375215</v>
      </c>
      <c r="H416" s="787" t="s">
        <v>121</v>
      </c>
      <c r="I416" s="802" t="s">
        <v>18</v>
      </c>
      <c r="J416" s="225" t="s">
        <v>544</v>
      </c>
      <c r="K416" s="802" t="s">
        <v>157</v>
      </c>
      <c r="L416" s="802" t="s">
        <v>62</v>
      </c>
      <c r="M416" s="784"/>
      <c r="N416" s="785"/>
    </row>
    <row r="417" spans="1:14" x14ac:dyDescent="0.25">
      <c r="A417" s="51">
        <v>44431</v>
      </c>
      <c r="B417" s="26" t="s">
        <v>68</v>
      </c>
      <c r="C417" s="26" t="s">
        <v>67</v>
      </c>
      <c r="D417" s="26" t="s">
        <v>90</v>
      </c>
      <c r="E417" s="813">
        <v>8000</v>
      </c>
      <c r="F417" s="490">
        <v>3518</v>
      </c>
      <c r="G417" s="826">
        <f t="shared" si="4"/>
        <v>2.2740193291642981</v>
      </c>
      <c r="H417" s="787" t="s">
        <v>121</v>
      </c>
      <c r="I417" s="802" t="s">
        <v>18</v>
      </c>
      <c r="J417" s="225" t="s">
        <v>544</v>
      </c>
      <c r="K417" s="802" t="s">
        <v>157</v>
      </c>
      <c r="L417" s="802" t="s">
        <v>62</v>
      </c>
      <c r="M417" s="784"/>
      <c r="N417" s="785"/>
    </row>
    <row r="418" spans="1:14" x14ac:dyDescent="0.25">
      <c r="A418" s="51">
        <v>44431</v>
      </c>
      <c r="B418" s="26" t="s">
        <v>68</v>
      </c>
      <c r="C418" s="26" t="s">
        <v>67</v>
      </c>
      <c r="D418" s="26" t="s">
        <v>90</v>
      </c>
      <c r="E418" s="813">
        <v>8000</v>
      </c>
      <c r="F418" s="490">
        <v>3518</v>
      </c>
      <c r="G418" s="826">
        <f t="shared" si="4"/>
        <v>2.2740193291642981</v>
      </c>
      <c r="H418" s="787" t="s">
        <v>121</v>
      </c>
      <c r="I418" s="802" t="s">
        <v>18</v>
      </c>
      <c r="J418" s="225" t="s">
        <v>544</v>
      </c>
      <c r="K418" s="802" t="s">
        <v>157</v>
      </c>
      <c r="L418" s="802" t="s">
        <v>62</v>
      </c>
      <c r="M418" s="784"/>
      <c r="N418" s="785"/>
    </row>
    <row r="419" spans="1:14" x14ac:dyDescent="0.25">
      <c r="A419" s="51">
        <v>44431</v>
      </c>
      <c r="B419" s="26" t="s">
        <v>92</v>
      </c>
      <c r="C419" s="26" t="s">
        <v>92</v>
      </c>
      <c r="D419" s="26" t="s">
        <v>90</v>
      </c>
      <c r="E419" s="813">
        <v>7000</v>
      </c>
      <c r="F419" s="490">
        <v>3518</v>
      </c>
      <c r="G419" s="826">
        <f t="shared" ref="G419:G498" si="5">E419/F419</f>
        <v>1.9897669130187607</v>
      </c>
      <c r="H419" s="787" t="s">
        <v>121</v>
      </c>
      <c r="I419" s="802" t="s">
        <v>18</v>
      </c>
      <c r="J419" s="225" t="s">
        <v>544</v>
      </c>
      <c r="K419" s="802" t="s">
        <v>157</v>
      </c>
      <c r="L419" s="802" t="s">
        <v>62</v>
      </c>
      <c r="M419" s="784"/>
      <c r="N419" s="785"/>
    </row>
    <row r="420" spans="1:14" x14ac:dyDescent="0.25">
      <c r="A420" s="51">
        <v>44431</v>
      </c>
      <c r="B420" s="26" t="s">
        <v>92</v>
      </c>
      <c r="C420" s="26" t="s">
        <v>92</v>
      </c>
      <c r="D420" s="26" t="s">
        <v>90</v>
      </c>
      <c r="E420" s="813">
        <v>3000</v>
      </c>
      <c r="F420" s="490">
        <v>3518</v>
      </c>
      <c r="G420" s="826">
        <f t="shared" si="5"/>
        <v>0.85275724843661171</v>
      </c>
      <c r="H420" s="787" t="s">
        <v>121</v>
      </c>
      <c r="I420" s="802" t="s">
        <v>18</v>
      </c>
      <c r="J420" s="225" t="s">
        <v>544</v>
      </c>
      <c r="K420" s="802" t="s">
        <v>157</v>
      </c>
      <c r="L420" s="802" t="s">
        <v>62</v>
      </c>
      <c r="M420" s="784"/>
      <c r="N420" s="785"/>
    </row>
    <row r="421" spans="1:14" x14ac:dyDescent="0.25">
      <c r="A421" s="51">
        <v>44431</v>
      </c>
      <c r="B421" s="26" t="s">
        <v>68</v>
      </c>
      <c r="C421" s="26" t="s">
        <v>67</v>
      </c>
      <c r="D421" s="26" t="s">
        <v>90</v>
      </c>
      <c r="E421" s="813">
        <v>18000</v>
      </c>
      <c r="F421" s="490">
        <v>3518</v>
      </c>
      <c r="G421" s="826">
        <f t="shared" si="5"/>
        <v>5.1165434906196703</v>
      </c>
      <c r="H421" s="787" t="s">
        <v>70</v>
      </c>
      <c r="I421" s="802" t="s">
        <v>18</v>
      </c>
      <c r="J421" s="384" t="s">
        <v>533</v>
      </c>
      <c r="K421" s="802" t="s">
        <v>157</v>
      </c>
      <c r="L421" s="802" t="s">
        <v>62</v>
      </c>
      <c r="M421" s="784"/>
      <c r="N421" s="785"/>
    </row>
    <row r="422" spans="1:14" x14ac:dyDescent="0.25">
      <c r="A422" s="51">
        <v>44431</v>
      </c>
      <c r="B422" s="26" t="s">
        <v>68</v>
      </c>
      <c r="C422" s="26" t="s">
        <v>67</v>
      </c>
      <c r="D422" s="26" t="s">
        <v>90</v>
      </c>
      <c r="E422" s="813">
        <v>14000</v>
      </c>
      <c r="F422" s="490">
        <v>3518</v>
      </c>
      <c r="G422" s="826">
        <f t="shared" si="5"/>
        <v>3.9795338260375215</v>
      </c>
      <c r="H422" s="787" t="s">
        <v>70</v>
      </c>
      <c r="I422" s="802" t="s">
        <v>18</v>
      </c>
      <c r="J422" s="384" t="s">
        <v>533</v>
      </c>
      <c r="K422" s="802" t="s">
        <v>157</v>
      </c>
      <c r="L422" s="802" t="s">
        <v>62</v>
      </c>
      <c r="M422" s="784"/>
      <c r="N422" s="785"/>
    </row>
    <row r="423" spans="1:14" x14ac:dyDescent="0.25">
      <c r="A423" s="51">
        <v>44431</v>
      </c>
      <c r="B423" s="26" t="s">
        <v>68</v>
      </c>
      <c r="C423" s="26" t="s">
        <v>67</v>
      </c>
      <c r="D423" s="26" t="s">
        <v>90</v>
      </c>
      <c r="E423" s="813">
        <v>25000</v>
      </c>
      <c r="F423" s="490">
        <v>3518</v>
      </c>
      <c r="G423" s="826">
        <f t="shared" si="5"/>
        <v>7.1063104036384308</v>
      </c>
      <c r="H423" s="787" t="s">
        <v>70</v>
      </c>
      <c r="I423" s="802" t="s">
        <v>18</v>
      </c>
      <c r="J423" s="384" t="s">
        <v>533</v>
      </c>
      <c r="K423" s="802" t="s">
        <v>157</v>
      </c>
      <c r="L423" s="802" t="s">
        <v>62</v>
      </c>
      <c r="M423" s="784"/>
      <c r="N423" s="785"/>
    </row>
    <row r="424" spans="1:14" x14ac:dyDescent="0.25">
      <c r="A424" s="51">
        <v>44431</v>
      </c>
      <c r="B424" s="26" t="s">
        <v>68</v>
      </c>
      <c r="C424" s="26" t="s">
        <v>67</v>
      </c>
      <c r="D424" s="26" t="s">
        <v>90</v>
      </c>
      <c r="E424" s="813">
        <v>13000</v>
      </c>
      <c r="F424" s="490">
        <v>3518</v>
      </c>
      <c r="G424" s="826">
        <f t="shared" si="5"/>
        <v>3.6952814098919839</v>
      </c>
      <c r="H424" s="787" t="s">
        <v>70</v>
      </c>
      <c r="I424" s="802" t="s">
        <v>18</v>
      </c>
      <c r="J424" s="384" t="s">
        <v>533</v>
      </c>
      <c r="K424" s="802" t="s">
        <v>157</v>
      </c>
      <c r="L424" s="802" t="s">
        <v>62</v>
      </c>
      <c r="M424" s="784"/>
      <c r="N424" s="785"/>
    </row>
    <row r="425" spans="1:14" x14ac:dyDescent="0.25">
      <c r="A425" s="51">
        <v>44431</v>
      </c>
      <c r="B425" s="26" t="s">
        <v>92</v>
      </c>
      <c r="C425" s="26" t="s">
        <v>92</v>
      </c>
      <c r="D425" s="26" t="s">
        <v>90</v>
      </c>
      <c r="E425" s="813">
        <v>6000</v>
      </c>
      <c r="F425" s="490">
        <v>3518</v>
      </c>
      <c r="G425" s="826">
        <f t="shared" si="5"/>
        <v>1.7055144968732234</v>
      </c>
      <c r="H425" s="787" t="s">
        <v>70</v>
      </c>
      <c r="I425" s="802" t="s">
        <v>18</v>
      </c>
      <c r="J425" s="384" t="s">
        <v>533</v>
      </c>
      <c r="K425" s="802" t="s">
        <v>157</v>
      </c>
      <c r="L425" s="802" t="s">
        <v>62</v>
      </c>
      <c r="M425" s="784"/>
      <c r="N425" s="785"/>
    </row>
    <row r="426" spans="1:14" x14ac:dyDescent="0.25">
      <c r="A426" s="51">
        <v>44431</v>
      </c>
      <c r="B426" s="26" t="s">
        <v>92</v>
      </c>
      <c r="C426" s="26" t="s">
        <v>92</v>
      </c>
      <c r="D426" s="26" t="s">
        <v>90</v>
      </c>
      <c r="E426" s="813">
        <v>2000</v>
      </c>
      <c r="F426" s="490">
        <v>3518</v>
      </c>
      <c r="G426" s="826">
        <f t="shared" si="5"/>
        <v>0.56850483229107451</v>
      </c>
      <c r="H426" s="787" t="s">
        <v>70</v>
      </c>
      <c r="I426" s="802" t="s">
        <v>18</v>
      </c>
      <c r="J426" s="384" t="s">
        <v>533</v>
      </c>
      <c r="K426" s="802" t="s">
        <v>157</v>
      </c>
      <c r="L426" s="802" t="s">
        <v>62</v>
      </c>
      <c r="M426" s="784"/>
      <c r="N426" s="785"/>
    </row>
    <row r="427" spans="1:14" x14ac:dyDescent="0.25">
      <c r="A427" s="51">
        <v>44431</v>
      </c>
      <c r="B427" s="26" t="s">
        <v>92</v>
      </c>
      <c r="C427" s="26" t="s">
        <v>92</v>
      </c>
      <c r="D427" s="26" t="s">
        <v>90</v>
      </c>
      <c r="E427" s="813">
        <v>2000</v>
      </c>
      <c r="F427" s="490">
        <v>3518</v>
      </c>
      <c r="G427" s="826">
        <f t="shared" si="5"/>
        <v>0.56850483229107451</v>
      </c>
      <c r="H427" s="787" t="s">
        <v>70</v>
      </c>
      <c r="I427" s="802" t="s">
        <v>18</v>
      </c>
      <c r="J427" s="384" t="s">
        <v>533</v>
      </c>
      <c r="K427" s="802" t="s">
        <v>157</v>
      </c>
      <c r="L427" s="802" t="s">
        <v>62</v>
      </c>
      <c r="M427" s="784"/>
      <c r="N427" s="785"/>
    </row>
    <row r="428" spans="1:14" x14ac:dyDescent="0.25">
      <c r="A428" s="200">
        <v>44431</v>
      </c>
      <c r="B428" s="195" t="s">
        <v>68</v>
      </c>
      <c r="C428" s="195" t="s">
        <v>67</v>
      </c>
      <c r="D428" s="195" t="s">
        <v>52</v>
      </c>
      <c r="E428" s="190">
        <v>10000</v>
      </c>
      <c r="F428" s="490">
        <v>3518</v>
      </c>
      <c r="G428" s="826">
        <f t="shared" si="5"/>
        <v>2.8425241614553722</v>
      </c>
      <c r="H428" s="787" t="s">
        <v>53</v>
      </c>
      <c r="I428" s="802" t="s">
        <v>18</v>
      </c>
      <c r="J428" s="384" t="s">
        <v>538</v>
      </c>
      <c r="K428" s="802" t="s">
        <v>157</v>
      </c>
      <c r="L428" s="802" t="s">
        <v>62</v>
      </c>
      <c r="M428" s="784"/>
      <c r="N428" s="785"/>
    </row>
    <row r="429" spans="1:14" x14ac:dyDescent="0.25">
      <c r="A429" s="200">
        <v>44431</v>
      </c>
      <c r="B429" s="195" t="s">
        <v>68</v>
      </c>
      <c r="C429" s="195" t="s">
        <v>67</v>
      </c>
      <c r="D429" s="195" t="s">
        <v>52</v>
      </c>
      <c r="E429" s="190">
        <v>2000</v>
      </c>
      <c r="F429" s="490">
        <v>3518</v>
      </c>
      <c r="G429" s="826">
        <f t="shared" si="5"/>
        <v>0.56850483229107451</v>
      </c>
      <c r="H429" s="787" t="s">
        <v>53</v>
      </c>
      <c r="I429" s="802" t="s">
        <v>18</v>
      </c>
      <c r="J429" s="384" t="s">
        <v>538</v>
      </c>
      <c r="K429" s="802" t="s">
        <v>157</v>
      </c>
      <c r="L429" s="802" t="s">
        <v>62</v>
      </c>
      <c r="M429" s="784"/>
      <c r="N429" s="785"/>
    </row>
    <row r="430" spans="1:14" x14ac:dyDescent="0.25">
      <c r="A430" s="200">
        <v>44431</v>
      </c>
      <c r="B430" s="195" t="s">
        <v>68</v>
      </c>
      <c r="C430" s="195" t="s">
        <v>67</v>
      </c>
      <c r="D430" s="195" t="s">
        <v>52</v>
      </c>
      <c r="E430" s="190">
        <v>10000</v>
      </c>
      <c r="F430" s="490">
        <v>3518</v>
      </c>
      <c r="G430" s="826">
        <f t="shared" si="5"/>
        <v>2.8425241614553722</v>
      </c>
      <c r="H430" s="787" t="s">
        <v>53</v>
      </c>
      <c r="I430" s="802" t="s">
        <v>18</v>
      </c>
      <c r="J430" s="384" t="s">
        <v>538</v>
      </c>
      <c r="K430" s="802" t="s">
        <v>157</v>
      </c>
      <c r="L430" s="802" t="s">
        <v>62</v>
      </c>
      <c r="M430" s="784"/>
      <c r="N430" s="785"/>
    </row>
    <row r="431" spans="1:14" x14ac:dyDescent="0.25">
      <c r="A431" s="200">
        <v>44431</v>
      </c>
      <c r="B431" s="195" t="s">
        <v>68</v>
      </c>
      <c r="C431" s="195" t="s">
        <v>67</v>
      </c>
      <c r="D431" s="195" t="s">
        <v>52</v>
      </c>
      <c r="E431" s="190">
        <v>12000</v>
      </c>
      <c r="F431" s="490">
        <v>3518</v>
      </c>
      <c r="G431" s="826">
        <f t="shared" si="5"/>
        <v>3.4110289937464469</v>
      </c>
      <c r="H431" s="787" t="s">
        <v>53</v>
      </c>
      <c r="I431" s="802" t="s">
        <v>18</v>
      </c>
      <c r="J431" s="384" t="s">
        <v>538</v>
      </c>
      <c r="K431" s="802" t="s">
        <v>157</v>
      </c>
      <c r="L431" s="802" t="s">
        <v>62</v>
      </c>
      <c r="M431" s="784"/>
      <c r="N431" s="785"/>
    </row>
    <row r="432" spans="1:14" x14ac:dyDescent="0.25">
      <c r="A432" s="200">
        <v>44431</v>
      </c>
      <c r="B432" s="195" t="s">
        <v>68</v>
      </c>
      <c r="C432" s="195" t="s">
        <v>67</v>
      </c>
      <c r="D432" s="195" t="s">
        <v>52</v>
      </c>
      <c r="E432" s="190">
        <v>15000</v>
      </c>
      <c r="F432" s="490">
        <v>3518</v>
      </c>
      <c r="G432" s="826">
        <f t="shared" si="5"/>
        <v>4.2637862421830581</v>
      </c>
      <c r="H432" s="787" t="s">
        <v>53</v>
      </c>
      <c r="I432" s="802" t="s">
        <v>18</v>
      </c>
      <c r="J432" s="384" t="s">
        <v>538</v>
      </c>
      <c r="K432" s="802" t="s">
        <v>157</v>
      </c>
      <c r="L432" s="802" t="s">
        <v>62</v>
      </c>
      <c r="M432" s="784"/>
      <c r="N432" s="785"/>
    </row>
    <row r="433" spans="1:14" x14ac:dyDescent="0.25">
      <c r="A433" s="51">
        <v>44431</v>
      </c>
      <c r="B433" s="26" t="s">
        <v>68</v>
      </c>
      <c r="C433" s="26" t="s">
        <v>67</v>
      </c>
      <c r="D433" s="26" t="s">
        <v>14</v>
      </c>
      <c r="E433" s="813">
        <v>5000</v>
      </c>
      <c r="F433" s="490">
        <v>3518</v>
      </c>
      <c r="G433" s="826">
        <f t="shared" si="5"/>
        <v>1.4212620807276861</v>
      </c>
      <c r="H433" s="787" t="s">
        <v>42</v>
      </c>
      <c r="I433" s="802" t="s">
        <v>18</v>
      </c>
      <c r="J433" s="26" t="s">
        <v>539</v>
      </c>
      <c r="K433" s="802" t="s">
        <v>157</v>
      </c>
      <c r="L433" s="802" t="s">
        <v>62</v>
      </c>
      <c r="M433" s="784"/>
      <c r="N433" s="785"/>
    </row>
    <row r="434" spans="1:14" x14ac:dyDescent="0.25">
      <c r="A434" s="51">
        <v>44431</v>
      </c>
      <c r="B434" s="26" t="s">
        <v>68</v>
      </c>
      <c r="C434" s="26" t="s">
        <v>67</v>
      </c>
      <c r="D434" s="26" t="s">
        <v>14</v>
      </c>
      <c r="E434" s="813">
        <v>6000</v>
      </c>
      <c r="F434" s="490">
        <v>3518</v>
      </c>
      <c r="G434" s="826">
        <f t="shared" si="5"/>
        <v>1.7055144968732234</v>
      </c>
      <c r="H434" s="787" t="s">
        <v>42</v>
      </c>
      <c r="I434" s="802" t="s">
        <v>18</v>
      </c>
      <c r="J434" s="26" t="s">
        <v>539</v>
      </c>
      <c r="K434" s="802" t="s">
        <v>157</v>
      </c>
      <c r="L434" s="802" t="s">
        <v>62</v>
      </c>
      <c r="M434" s="784"/>
      <c r="N434" s="785"/>
    </row>
    <row r="435" spans="1:14" x14ac:dyDescent="0.25">
      <c r="A435" s="783">
        <v>44431</v>
      </c>
      <c r="B435" s="802" t="s">
        <v>144</v>
      </c>
      <c r="C435" s="802" t="s">
        <v>141</v>
      </c>
      <c r="D435" s="787" t="s">
        <v>91</v>
      </c>
      <c r="E435" s="934">
        <v>2000</v>
      </c>
      <c r="F435" s="490">
        <v>3518</v>
      </c>
      <c r="G435" s="826">
        <f t="shared" si="5"/>
        <v>0.56850483229107451</v>
      </c>
      <c r="H435" s="787" t="s">
        <v>119</v>
      </c>
      <c r="I435" s="802" t="s">
        <v>18</v>
      </c>
      <c r="J435" s="802" t="s">
        <v>700</v>
      </c>
      <c r="K435" s="802" t="s">
        <v>157</v>
      </c>
      <c r="L435" s="802" t="s">
        <v>62</v>
      </c>
      <c r="M435" s="784"/>
      <c r="N435" s="785"/>
    </row>
    <row r="436" spans="1:14" x14ac:dyDescent="0.25">
      <c r="A436" s="783">
        <v>44431</v>
      </c>
      <c r="B436" s="802" t="s">
        <v>701</v>
      </c>
      <c r="C436" s="802" t="s">
        <v>141</v>
      </c>
      <c r="D436" s="787" t="s">
        <v>91</v>
      </c>
      <c r="E436" s="934">
        <v>100000</v>
      </c>
      <c r="F436" s="490">
        <v>3518</v>
      </c>
      <c r="G436" s="826">
        <f t="shared" si="5"/>
        <v>28.425241614553723</v>
      </c>
      <c r="H436" s="787" t="s">
        <v>150</v>
      </c>
      <c r="I436" s="802" t="s">
        <v>18</v>
      </c>
      <c r="J436" s="802" t="s">
        <v>702</v>
      </c>
      <c r="K436" s="802" t="s">
        <v>157</v>
      </c>
      <c r="L436" s="802" t="s">
        <v>62</v>
      </c>
      <c r="M436" s="784"/>
      <c r="N436" s="785"/>
    </row>
    <row r="437" spans="1:14" x14ac:dyDescent="0.25">
      <c r="A437" s="783">
        <v>44431</v>
      </c>
      <c r="B437" s="802" t="s">
        <v>144</v>
      </c>
      <c r="C437" s="802" t="s">
        <v>141</v>
      </c>
      <c r="D437" s="787" t="s">
        <v>91</v>
      </c>
      <c r="E437" s="934">
        <v>10000</v>
      </c>
      <c r="F437" s="490">
        <v>3518</v>
      </c>
      <c r="G437" s="826">
        <f t="shared" si="5"/>
        <v>2.8425241614553722</v>
      </c>
      <c r="H437" s="787" t="s">
        <v>150</v>
      </c>
      <c r="I437" s="802" t="s">
        <v>18</v>
      </c>
      <c r="J437" s="802" t="s">
        <v>703</v>
      </c>
      <c r="K437" s="802" t="s">
        <v>157</v>
      </c>
      <c r="L437" s="802" t="s">
        <v>62</v>
      </c>
      <c r="M437" s="784"/>
      <c r="N437" s="785"/>
    </row>
    <row r="438" spans="1:14" x14ac:dyDescent="0.25">
      <c r="A438" s="196">
        <v>44431</v>
      </c>
      <c r="B438" s="197" t="s">
        <v>109</v>
      </c>
      <c r="C438" s="197" t="s">
        <v>114</v>
      </c>
      <c r="D438" s="197" t="s">
        <v>14</v>
      </c>
      <c r="E438" s="198">
        <v>50000</v>
      </c>
      <c r="F438" s="490">
        <v>3518</v>
      </c>
      <c r="G438" s="826">
        <f t="shared" si="5"/>
        <v>14.212620807276862</v>
      </c>
      <c r="H438" s="787" t="s">
        <v>42</v>
      </c>
      <c r="I438" s="802" t="s">
        <v>18</v>
      </c>
      <c r="J438" s="637" t="s">
        <v>552</v>
      </c>
      <c r="K438" s="802" t="s">
        <v>157</v>
      </c>
      <c r="L438" s="802" t="s">
        <v>62</v>
      </c>
      <c r="M438" s="784"/>
      <c r="N438" s="785"/>
    </row>
    <row r="439" spans="1:14" x14ac:dyDescent="0.25">
      <c r="A439" s="196">
        <v>44431</v>
      </c>
      <c r="B439" s="195" t="s">
        <v>112</v>
      </c>
      <c r="C439" s="197" t="s">
        <v>114</v>
      </c>
      <c r="D439" s="197" t="s">
        <v>90</v>
      </c>
      <c r="E439" s="897">
        <v>40000</v>
      </c>
      <c r="F439" s="490">
        <v>3518</v>
      </c>
      <c r="G439" s="826">
        <f t="shared" si="5"/>
        <v>11.370096645821489</v>
      </c>
      <c r="H439" s="787" t="s">
        <v>70</v>
      </c>
      <c r="I439" s="802" t="s">
        <v>18</v>
      </c>
      <c r="J439" s="637" t="s">
        <v>552</v>
      </c>
      <c r="K439" s="802" t="s">
        <v>157</v>
      </c>
      <c r="L439" s="802" t="s">
        <v>62</v>
      </c>
      <c r="M439" s="784"/>
      <c r="N439" s="785"/>
    </row>
    <row r="440" spans="1:14" x14ac:dyDescent="0.25">
      <c r="A440" s="196">
        <v>44431</v>
      </c>
      <c r="B440" s="195" t="s">
        <v>123</v>
      </c>
      <c r="C440" s="197" t="s">
        <v>114</v>
      </c>
      <c r="D440" s="197" t="s">
        <v>90</v>
      </c>
      <c r="E440" s="204">
        <v>40000</v>
      </c>
      <c r="F440" s="490">
        <v>3518</v>
      </c>
      <c r="G440" s="826">
        <f t="shared" si="5"/>
        <v>11.370096645821489</v>
      </c>
      <c r="H440" s="787" t="s">
        <v>121</v>
      </c>
      <c r="I440" s="802" t="s">
        <v>18</v>
      </c>
      <c r="J440" s="637" t="s">
        <v>552</v>
      </c>
      <c r="K440" s="802" t="s">
        <v>157</v>
      </c>
      <c r="L440" s="802" t="s">
        <v>62</v>
      </c>
      <c r="M440" s="784"/>
      <c r="N440" s="785"/>
    </row>
    <row r="441" spans="1:14" x14ac:dyDescent="0.25">
      <c r="A441" s="196">
        <v>44431</v>
      </c>
      <c r="B441" s="195" t="s">
        <v>113</v>
      </c>
      <c r="C441" s="197" t="s">
        <v>114</v>
      </c>
      <c r="D441" s="197" t="s">
        <v>90</v>
      </c>
      <c r="E441" s="204">
        <v>40000</v>
      </c>
      <c r="F441" s="490">
        <v>3518</v>
      </c>
      <c r="G441" s="826">
        <f t="shared" si="5"/>
        <v>11.370096645821489</v>
      </c>
      <c r="H441" s="787" t="s">
        <v>71</v>
      </c>
      <c r="I441" s="802" t="s">
        <v>18</v>
      </c>
      <c r="J441" s="637" t="s">
        <v>552</v>
      </c>
      <c r="K441" s="802" t="s">
        <v>157</v>
      </c>
      <c r="L441" s="802" t="s">
        <v>62</v>
      </c>
      <c r="M441" s="784"/>
      <c r="N441" s="785"/>
    </row>
    <row r="442" spans="1:14" x14ac:dyDescent="0.25">
      <c r="A442" s="196">
        <v>44431</v>
      </c>
      <c r="B442" s="195" t="s">
        <v>110</v>
      </c>
      <c r="C442" s="197" t="s">
        <v>114</v>
      </c>
      <c r="D442" s="195" t="s">
        <v>52</v>
      </c>
      <c r="E442" s="897">
        <v>30000</v>
      </c>
      <c r="F442" s="490">
        <v>3518</v>
      </c>
      <c r="G442" s="826">
        <f t="shared" si="5"/>
        <v>8.5275724843661163</v>
      </c>
      <c r="H442" s="787" t="s">
        <v>53</v>
      </c>
      <c r="I442" s="802" t="s">
        <v>18</v>
      </c>
      <c r="J442" s="637" t="s">
        <v>552</v>
      </c>
      <c r="K442" s="802" t="s">
        <v>157</v>
      </c>
      <c r="L442" s="802" t="s">
        <v>62</v>
      </c>
      <c r="M442" s="784"/>
      <c r="N442" s="785"/>
    </row>
    <row r="443" spans="1:14" x14ac:dyDescent="0.25">
      <c r="A443" s="196">
        <v>44431</v>
      </c>
      <c r="B443" s="197" t="s">
        <v>111</v>
      </c>
      <c r="C443" s="197" t="s">
        <v>114</v>
      </c>
      <c r="D443" s="195" t="s">
        <v>52</v>
      </c>
      <c r="E443" s="203">
        <v>30000</v>
      </c>
      <c r="F443" s="490">
        <v>3518</v>
      </c>
      <c r="G443" s="826">
        <f t="shared" si="5"/>
        <v>8.5275724843661163</v>
      </c>
      <c r="H443" s="787" t="s">
        <v>96</v>
      </c>
      <c r="I443" s="802" t="s">
        <v>18</v>
      </c>
      <c r="J443" s="637" t="s">
        <v>552</v>
      </c>
      <c r="K443" s="802" t="s">
        <v>157</v>
      </c>
      <c r="L443" s="802" t="s">
        <v>62</v>
      </c>
      <c r="M443" s="784"/>
      <c r="N443" s="785"/>
    </row>
    <row r="444" spans="1:14" x14ac:dyDescent="0.25">
      <c r="A444" s="196">
        <v>44431</v>
      </c>
      <c r="B444" s="197" t="s">
        <v>118</v>
      </c>
      <c r="C444" s="197" t="s">
        <v>114</v>
      </c>
      <c r="D444" s="254" t="s">
        <v>91</v>
      </c>
      <c r="E444" s="198">
        <v>10000</v>
      </c>
      <c r="F444" s="490">
        <v>3518</v>
      </c>
      <c r="G444" s="826">
        <f t="shared" si="5"/>
        <v>2.8425241614553722</v>
      </c>
      <c r="H444" s="787" t="s">
        <v>115</v>
      </c>
      <c r="I444" s="802" t="s">
        <v>18</v>
      </c>
      <c r="J444" s="637" t="s">
        <v>552</v>
      </c>
      <c r="K444" s="802" t="s">
        <v>157</v>
      </c>
      <c r="L444" s="802" t="s">
        <v>62</v>
      </c>
      <c r="M444" s="784"/>
      <c r="N444" s="785"/>
    </row>
    <row r="445" spans="1:14" x14ac:dyDescent="0.25">
      <c r="A445" s="200">
        <v>44432</v>
      </c>
      <c r="B445" s="197" t="s">
        <v>68</v>
      </c>
      <c r="C445" s="197" t="s">
        <v>67</v>
      </c>
      <c r="D445" s="197" t="s">
        <v>90</v>
      </c>
      <c r="E445" s="190">
        <v>20000</v>
      </c>
      <c r="F445" s="490">
        <v>3518</v>
      </c>
      <c r="G445" s="826">
        <f t="shared" si="5"/>
        <v>5.6850483229107445</v>
      </c>
      <c r="H445" s="787" t="s">
        <v>71</v>
      </c>
      <c r="I445" s="802" t="s">
        <v>18</v>
      </c>
      <c r="J445" s="256" t="s">
        <v>525</v>
      </c>
      <c r="K445" s="802" t="s">
        <v>157</v>
      </c>
      <c r="L445" s="802" t="s">
        <v>62</v>
      </c>
      <c r="M445" s="784"/>
      <c r="N445" s="785"/>
    </row>
    <row r="446" spans="1:14" x14ac:dyDescent="0.25">
      <c r="A446" s="200">
        <v>44432</v>
      </c>
      <c r="B446" s="197" t="s">
        <v>68</v>
      </c>
      <c r="C446" s="197" t="s">
        <v>67</v>
      </c>
      <c r="D446" s="197" t="s">
        <v>90</v>
      </c>
      <c r="E446" s="190">
        <v>18000</v>
      </c>
      <c r="F446" s="490">
        <v>3518</v>
      </c>
      <c r="G446" s="826">
        <f t="shared" si="5"/>
        <v>5.1165434906196703</v>
      </c>
      <c r="H446" s="787" t="s">
        <v>71</v>
      </c>
      <c r="I446" s="802" t="s">
        <v>18</v>
      </c>
      <c r="J446" s="256" t="s">
        <v>525</v>
      </c>
      <c r="K446" s="802" t="s">
        <v>157</v>
      </c>
      <c r="L446" s="802" t="s">
        <v>62</v>
      </c>
      <c r="M446" s="784"/>
      <c r="N446" s="785"/>
    </row>
    <row r="447" spans="1:14" x14ac:dyDescent="0.25">
      <c r="A447" s="200">
        <v>44432</v>
      </c>
      <c r="B447" s="197" t="s">
        <v>68</v>
      </c>
      <c r="C447" s="197" t="s">
        <v>67</v>
      </c>
      <c r="D447" s="197" t="s">
        <v>90</v>
      </c>
      <c r="E447" s="190">
        <v>15000</v>
      </c>
      <c r="F447" s="490">
        <v>3518</v>
      </c>
      <c r="G447" s="826">
        <f t="shared" si="5"/>
        <v>4.2637862421830581</v>
      </c>
      <c r="H447" s="787" t="s">
        <v>71</v>
      </c>
      <c r="I447" s="802" t="s">
        <v>18</v>
      </c>
      <c r="J447" s="256" t="s">
        <v>525</v>
      </c>
      <c r="K447" s="802" t="s">
        <v>157</v>
      </c>
      <c r="L447" s="802" t="s">
        <v>62</v>
      </c>
      <c r="M447" s="784"/>
      <c r="N447" s="785"/>
    </row>
    <row r="448" spans="1:14" x14ac:dyDescent="0.25">
      <c r="A448" s="200">
        <v>44432</v>
      </c>
      <c r="B448" s="197" t="s">
        <v>68</v>
      </c>
      <c r="C448" s="197" t="s">
        <v>67</v>
      </c>
      <c r="D448" s="197" t="s">
        <v>90</v>
      </c>
      <c r="E448" s="190">
        <v>20000</v>
      </c>
      <c r="F448" s="490">
        <v>3518</v>
      </c>
      <c r="G448" s="826">
        <f t="shared" si="5"/>
        <v>5.6850483229107445</v>
      </c>
      <c r="H448" s="787" t="s">
        <v>71</v>
      </c>
      <c r="I448" s="802" t="s">
        <v>18</v>
      </c>
      <c r="J448" s="256" t="s">
        <v>525</v>
      </c>
      <c r="K448" s="802" t="s">
        <v>157</v>
      </c>
      <c r="L448" s="802" t="s">
        <v>62</v>
      </c>
      <c r="M448" s="784"/>
      <c r="N448" s="785"/>
    </row>
    <row r="449" spans="1:14" x14ac:dyDescent="0.25">
      <c r="A449" s="200">
        <v>44432</v>
      </c>
      <c r="B449" s="195" t="s">
        <v>92</v>
      </c>
      <c r="C449" s="195" t="s">
        <v>92</v>
      </c>
      <c r="D449" s="195" t="s">
        <v>90</v>
      </c>
      <c r="E449" s="190">
        <v>1000</v>
      </c>
      <c r="F449" s="490">
        <v>3518</v>
      </c>
      <c r="G449" s="826">
        <f t="shared" si="5"/>
        <v>0.28425241614553726</v>
      </c>
      <c r="H449" s="787" t="s">
        <v>71</v>
      </c>
      <c r="I449" s="802" t="s">
        <v>18</v>
      </c>
      <c r="J449" s="256" t="s">
        <v>525</v>
      </c>
      <c r="K449" s="802" t="s">
        <v>157</v>
      </c>
      <c r="L449" s="802" t="s">
        <v>62</v>
      </c>
      <c r="M449" s="784"/>
      <c r="N449" s="785"/>
    </row>
    <row r="450" spans="1:14" x14ac:dyDescent="0.25">
      <c r="A450" s="200">
        <v>44432</v>
      </c>
      <c r="B450" s="195" t="s">
        <v>92</v>
      </c>
      <c r="C450" s="195" t="s">
        <v>92</v>
      </c>
      <c r="D450" s="195" t="s">
        <v>90</v>
      </c>
      <c r="E450" s="190">
        <v>5000</v>
      </c>
      <c r="F450" s="490">
        <v>3518</v>
      </c>
      <c r="G450" s="826">
        <f t="shared" si="5"/>
        <v>1.4212620807276861</v>
      </c>
      <c r="H450" s="787" t="s">
        <v>71</v>
      </c>
      <c r="I450" s="802" t="s">
        <v>18</v>
      </c>
      <c r="J450" s="256" t="s">
        <v>525</v>
      </c>
      <c r="K450" s="802" t="s">
        <v>157</v>
      </c>
      <c r="L450" s="802" t="s">
        <v>62</v>
      </c>
      <c r="M450" s="784"/>
      <c r="N450" s="785"/>
    </row>
    <row r="451" spans="1:14" x14ac:dyDescent="0.25">
      <c r="A451" s="200">
        <v>44432</v>
      </c>
      <c r="B451" s="195" t="s">
        <v>92</v>
      </c>
      <c r="C451" s="195" t="s">
        <v>92</v>
      </c>
      <c r="D451" s="195" t="s">
        <v>90</v>
      </c>
      <c r="E451" s="190">
        <v>4000</v>
      </c>
      <c r="F451" s="490">
        <v>3518</v>
      </c>
      <c r="G451" s="826">
        <f t="shared" si="5"/>
        <v>1.137009664582149</v>
      </c>
      <c r="H451" s="787" t="s">
        <v>71</v>
      </c>
      <c r="I451" s="802" t="s">
        <v>18</v>
      </c>
      <c r="J451" s="256" t="s">
        <v>525</v>
      </c>
      <c r="K451" s="802" t="s">
        <v>157</v>
      </c>
      <c r="L451" s="802" t="s">
        <v>62</v>
      </c>
      <c r="M451" s="784"/>
      <c r="N451" s="785"/>
    </row>
    <row r="452" spans="1:14" x14ac:dyDescent="0.25">
      <c r="A452" s="51">
        <v>44432</v>
      </c>
      <c r="B452" s="26" t="s">
        <v>68</v>
      </c>
      <c r="C452" s="26" t="s">
        <v>67</v>
      </c>
      <c r="D452" s="26" t="s">
        <v>90</v>
      </c>
      <c r="E452" s="813">
        <v>20000</v>
      </c>
      <c r="F452" s="490">
        <v>3518</v>
      </c>
      <c r="G452" s="826">
        <f t="shared" si="5"/>
        <v>5.6850483229107445</v>
      </c>
      <c r="H452" s="787" t="s">
        <v>121</v>
      </c>
      <c r="I452" s="802" t="s">
        <v>18</v>
      </c>
      <c r="J452" s="225" t="s">
        <v>564</v>
      </c>
      <c r="K452" s="802" t="s">
        <v>157</v>
      </c>
      <c r="L452" s="802" t="s">
        <v>62</v>
      </c>
      <c r="M452" s="784"/>
      <c r="N452" s="785"/>
    </row>
    <row r="453" spans="1:14" x14ac:dyDescent="0.25">
      <c r="A453" s="51">
        <v>44432</v>
      </c>
      <c r="B453" s="26" t="s">
        <v>68</v>
      </c>
      <c r="C453" s="26" t="s">
        <v>67</v>
      </c>
      <c r="D453" s="26" t="s">
        <v>90</v>
      </c>
      <c r="E453" s="813">
        <v>18000</v>
      </c>
      <c r="F453" s="490">
        <v>3518</v>
      </c>
      <c r="G453" s="826">
        <f t="shared" si="5"/>
        <v>5.1165434906196703</v>
      </c>
      <c r="H453" s="787" t="s">
        <v>121</v>
      </c>
      <c r="I453" s="802" t="s">
        <v>18</v>
      </c>
      <c r="J453" s="225" t="s">
        <v>564</v>
      </c>
      <c r="K453" s="802" t="s">
        <v>157</v>
      </c>
      <c r="L453" s="802" t="s">
        <v>62</v>
      </c>
      <c r="M453" s="784"/>
      <c r="N453" s="785"/>
    </row>
    <row r="454" spans="1:14" x14ac:dyDescent="0.25">
      <c r="A454" s="51">
        <v>44432</v>
      </c>
      <c r="B454" s="26" t="s">
        <v>68</v>
      </c>
      <c r="C454" s="26" t="s">
        <v>67</v>
      </c>
      <c r="D454" s="26" t="s">
        <v>90</v>
      </c>
      <c r="E454" s="813">
        <v>13000</v>
      </c>
      <c r="F454" s="490">
        <v>3518</v>
      </c>
      <c r="G454" s="826">
        <f t="shared" si="5"/>
        <v>3.6952814098919839</v>
      </c>
      <c r="H454" s="787" t="s">
        <v>121</v>
      </c>
      <c r="I454" s="802" t="s">
        <v>18</v>
      </c>
      <c r="J454" s="225" t="s">
        <v>564</v>
      </c>
      <c r="K454" s="802" t="s">
        <v>157</v>
      </c>
      <c r="L454" s="802" t="s">
        <v>62</v>
      </c>
      <c r="M454" s="784"/>
      <c r="N454" s="785"/>
    </row>
    <row r="455" spans="1:14" x14ac:dyDescent="0.25">
      <c r="A455" s="51">
        <v>44432</v>
      </c>
      <c r="B455" s="26" t="s">
        <v>68</v>
      </c>
      <c r="C455" s="26" t="s">
        <v>67</v>
      </c>
      <c r="D455" s="26" t="s">
        <v>90</v>
      </c>
      <c r="E455" s="813">
        <v>15000</v>
      </c>
      <c r="F455" s="490">
        <v>3518</v>
      </c>
      <c r="G455" s="826">
        <f t="shared" si="5"/>
        <v>4.2637862421830581</v>
      </c>
      <c r="H455" s="787" t="s">
        <v>121</v>
      </c>
      <c r="I455" s="802" t="s">
        <v>18</v>
      </c>
      <c r="J455" s="225" t="s">
        <v>564</v>
      </c>
      <c r="K455" s="802" t="s">
        <v>157</v>
      </c>
      <c r="L455" s="802" t="s">
        <v>62</v>
      </c>
      <c r="M455" s="784"/>
      <c r="N455" s="785"/>
    </row>
    <row r="456" spans="1:14" x14ac:dyDescent="0.25">
      <c r="A456" s="51">
        <v>44432</v>
      </c>
      <c r="B456" s="26" t="s">
        <v>68</v>
      </c>
      <c r="C456" s="26" t="s">
        <v>67</v>
      </c>
      <c r="D456" s="26" t="s">
        <v>90</v>
      </c>
      <c r="E456" s="813">
        <v>8000</v>
      </c>
      <c r="F456" s="490">
        <v>3518</v>
      </c>
      <c r="G456" s="826">
        <f t="shared" si="5"/>
        <v>2.2740193291642981</v>
      </c>
      <c r="H456" s="787" t="s">
        <v>121</v>
      </c>
      <c r="I456" s="802" t="s">
        <v>18</v>
      </c>
      <c r="J456" s="225" t="s">
        <v>564</v>
      </c>
      <c r="K456" s="802" t="s">
        <v>157</v>
      </c>
      <c r="L456" s="802" t="s">
        <v>62</v>
      </c>
      <c r="M456" s="784"/>
      <c r="N456" s="785"/>
    </row>
    <row r="457" spans="1:14" x14ac:dyDescent="0.25">
      <c r="A457" s="51">
        <v>44432</v>
      </c>
      <c r="B457" s="26" t="s">
        <v>92</v>
      </c>
      <c r="C457" s="26" t="s">
        <v>92</v>
      </c>
      <c r="D457" s="26" t="s">
        <v>90</v>
      </c>
      <c r="E457" s="813">
        <v>7000</v>
      </c>
      <c r="F457" s="490">
        <v>3518</v>
      </c>
      <c r="G457" s="826">
        <f t="shared" si="5"/>
        <v>1.9897669130187607</v>
      </c>
      <c r="H457" s="787" t="s">
        <v>121</v>
      </c>
      <c r="I457" s="802" t="s">
        <v>18</v>
      </c>
      <c r="J457" s="225" t="s">
        <v>564</v>
      </c>
      <c r="K457" s="802" t="s">
        <v>157</v>
      </c>
      <c r="L457" s="802" t="s">
        <v>62</v>
      </c>
      <c r="M457" s="784"/>
      <c r="N457" s="785"/>
    </row>
    <row r="458" spans="1:14" x14ac:dyDescent="0.25">
      <c r="A458" s="51">
        <v>44432</v>
      </c>
      <c r="B458" s="26" t="s">
        <v>92</v>
      </c>
      <c r="C458" s="26" t="s">
        <v>92</v>
      </c>
      <c r="D458" s="26" t="s">
        <v>90</v>
      </c>
      <c r="E458" s="813">
        <v>3000</v>
      </c>
      <c r="F458" s="490">
        <v>3518</v>
      </c>
      <c r="G458" s="826">
        <f t="shared" si="5"/>
        <v>0.85275724843661171</v>
      </c>
      <c r="H458" s="787" t="s">
        <v>121</v>
      </c>
      <c r="I458" s="802" t="s">
        <v>18</v>
      </c>
      <c r="J458" s="225" t="s">
        <v>564</v>
      </c>
      <c r="K458" s="802" t="s">
        <v>157</v>
      </c>
      <c r="L458" s="802" t="s">
        <v>62</v>
      </c>
      <c r="M458" s="784"/>
      <c r="N458" s="785"/>
    </row>
    <row r="459" spans="1:14" x14ac:dyDescent="0.25">
      <c r="A459" s="51">
        <v>44432</v>
      </c>
      <c r="B459" s="26" t="s">
        <v>68</v>
      </c>
      <c r="C459" s="26" t="s">
        <v>67</v>
      </c>
      <c r="D459" s="26" t="s">
        <v>90</v>
      </c>
      <c r="E459" s="813">
        <v>13000</v>
      </c>
      <c r="F459" s="490">
        <v>3518</v>
      </c>
      <c r="G459" s="826">
        <f t="shared" si="5"/>
        <v>3.6952814098919839</v>
      </c>
      <c r="H459" s="787" t="s">
        <v>70</v>
      </c>
      <c r="I459" s="802" t="s">
        <v>18</v>
      </c>
      <c r="J459" s="384" t="s">
        <v>553</v>
      </c>
      <c r="K459" s="802" t="s">
        <v>157</v>
      </c>
      <c r="L459" s="802" t="s">
        <v>62</v>
      </c>
      <c r="M459" s="784"/>
      <c r="N459" s="785"/>
    </row>
    <row r="460" spans="1:14" x14ac:dyDescent="0.25">
      <c r="A460" s="51">
        <v>44432</v>
      </c>
      <c r="B460" s="26" t="s">
        <v>68</v>
      </c>
      <c r="C460" s="26" t="s">
        <v>67</v>
      </c>
      <c r="D460" s="26" t="s">
        <v>90</v>
      </c>
      <c r="E460" s="813">
        <v>20000</v>
      </c>
      <c r="F460" s="490">
        <v>3518</v>
      </c>
      <c r="G460" s="826">
        <f t="shared" si="5"/>
        <v>5.6850483229107445</v>
      </c>
      <c r="H460" s="787" t="s">
        <v>70</v>
      </c>
      <c r="I460" s="802" t="s">
        <v>18</v>
      </c>
      <c r="J460" s="384" t="s">
        <v>553</v>
      </c>
      <c r="K460" s="802" t="s">
        <v>157</v>
      </c>
      <c r="L460" s="802" t="s">
        <v>62</v>
      </c>
      <c r="M460" s="784"/>
      <c r="N460" s="785"/>
    </row>
    <row r="461" spans="1:14" x14ac:dyDescent="0.25">
      <c r="A461" s="51">
        <v>44432</v>
      </c>
      <c r="B461" s="26" t="s">
        <v>68</v>
      </c>
      <c r="C461" s="26" t="s">
        <v>67</v>
      </c>
      <c r="D461" s="26" t="s">
        <v>90</v>
      </c>
      <c r="E461" s="813">
        <v>24000</v>
      </c>
      <c r="F461" s="490">
        <v>3518</v>
      </c>
      <c r="G461" s="826">
        <f t="shared" si="5"/>
        <v>6.8220579874928937</v>
      </c>
      <c r="H461" s="787" t="s">
        <v>70</v>
      </c>
      <c r="I461" s="802" t="s">
        <v>18</v>
      </c>
      <c r="J461" s="384" t="s">
        <v>553</v>
      </c>
      <c r="K461" s="802" t="s">
        <v>157</v>
      </c>
      <c r="L461" s="802" t="s">
        <v>62</v>
      </c>
      <c r="M461" s="784"/>
      <c r="N461" s="785"/>
    </row>
    <row r="462" spans="1:14" x14ac:dyDescent="0.25">
      <c r="A462" s="51">
        <v>44432</v>
      </c>
      <c r="B462" s="26" t="s">
        <v>68</v>
      </c>
      <c r="C462" s="26" t="s">
        <v>67</v>
      </c>
      <c r="D462" s="26" t="s">
        <v>90</v>
      </c>
      <c r="E462" s="813">
        <v>13000</v>
      </c>
      <c r="F462" s="490">
        <v>3518</v>
      </c>
      <c r="G462" s="826">
        <f t="shared" si="5"/>
        <v>3.6952814098919839</v>
      </c>
      <c r="H462" s="787" t="s">
        <v>70</v>
      </c>
      <c r="I462" s="802" t="s">
        <v>18</v>
      </c>
      <c r="J462" s="384" t="s">
        <v>553</v>
      </c>
      <c r="K462" s="802" t="s">
        <v>157</v>
      </c>
      <c r="L462" s="802" t="s">
        <v>62</v>
      </c>
      <c r="M462" s="784"/>
      <c r="N462" s="785"/>
    </row>
    <row r="463" spans="1:14" x14ac:dyDescent="0.25">
      <c r="A463" s="51">
        <v>44432</v>
      </c>
      <c r="B463" s="26" t="s">
        <v>92</v>
      </c>
      <c r="C463" s="26" t="s">
        <v>92</v>
      </c>
      <c r="D463" s="26" t="s">
        <v>90</v>
      </c>
      <c r="E463" s="813">
        <v>5000</v>
      </c>
      <c r="F463" s="490">
        <v>3518</v>
      </c>
      <c r="G463" s="826">
        <f t="shared" si="5"/>
        <v>1.4212620807276861</v>
      </c>
      <c r="H463" s="787" t="s">
        <v>70</v>
      </c>
      <c r="I463" s="802" t="s">
        <v>18</v>
      </c>
      <c r="J463" s="384" t="s">
        <v>553</v>
      </c>
      <c r="K463" s="802" t="s">
        <v>157</v>
      </c>
      <c r="L463" s="802" t="s">
        <v>62</v>
      </c>
      <c r="M463" s="784"/>
      <c r="N463" s="785"/>
    </row>
    <row r="464" spans="1:14" x14ac:dyDescent="0.25">
      <c r="A464" s="51">
        <v>44432</v>
      </c>
      <c r="B464" s="26" t="s">
        <v>92</v>
      </c>
      <c r="C464" s="26" t="s">
        <v>92</v>
      </c>
      <c r="D464" s="26" t="s">
        <v>90</v>
      </c>
      <c r="E464" s="813">
        <v>5000</v>
      </c>
      <c r="F464" s="490">
        <v>3518</v>
      </c>
      <c r="G464" s="826">
        <f t="shared" si="5"/>
        <v>1.4212620807276861</v>
      </c>
      <c r="H464" s="787" t="s">
        <v>70</v>
      </c>
      <c r="I464" s="802" t="s">
        <v>18</v>
      </c>
      <c r="J464" s="384" t="s">
        <v>553</v>
      </c>
      <c r="K464" s="802" t="s">
        <v>157</v>
      </c>
      <c r="L464" s="802" t="s">
        <v>62</v>
      </c>
      <c r="M464" s="784"/>
      <c r="N464" s="785"/>
    </row>
    <row r="465" spans="1:14" x14ac:dyDescent="0.25">
      <c r="A465" s="48">
        <v>44432</v>
      </c>
      <c r="B465" s="442" t="s">
        <v>549</v>
      </c>
      <c r="C465" s="442" t="s">
        <v>220</v>
      </c>
      <c r="D465" s="442" t="s">
        <v>91</v>
      </c>
      <c r="E465" s="930">
        <v>40000</v>
      </c>
      <c r="F465" s="490">
        <v>3518</v>
      </c>
      <c r="G465" s="826">
        <f t="shared" si="5"/>
        <v>11.370096645821489</v>
      </c>
      <c r="H465" s="787" t="s">
        <v>42</v>
      </c>
      <c r="I465" s="802" t="s">
        <v>18</v>
      </c>
      <c r="J465" s="26" t="s">
        <v>581</v>
      </c>
      <c r="K465" s="802" t="s">
        <v>157</v>
      </c>
      <c r="L465" s="802" t="s">
        <v>62</v>
      </c>
      <c r="M465" s="784"/>
      <c r="N465" s="785"/>
    </row>
    <row r="466" spans="1:14" x14ac:dyDescent="0.25">
      <c r="A466" s="48">
        <v>44432</v>
      </c>
      <c r="B466" s="442" t="s">
        <v>208</v>
      </c>
      <c r="C466" s="442" t="s">
        <v>220</v>
      </c>
      <c r="D466" s="442" t="s">
        <v>91</v>
      </c>
      <c r="E466" s="930">
        <v>6800</v>
      </c>
      <c r="F466" s="490">
        <v>3518</v>
      </c>
      <c r="G466" s="826">
        <f t="shared" si="5"/>
        <v>1.9329164297896533</v>
      </c>
      <c r="H466" s="787" t="s">
        <v>42</v>
      </c>
      <c r="I466" s="802" t="s">
        <v>18</v>
      </c>
      <c r="J466" s="26" t="s">
        <v>581</v>
      </c>
      <c r="K466" s="802" t="s">
        <v>157</v>
      </c>
      <c r="L466" s="802" t="s">
        <v>62</v>
      </c>
      <c r="M466" s="784"/>
      <c r="N466" s="785"/>
    </row>
    <row r="467" spans="1:14" x14ac:dyDescent="0.25">
      <c r="A467" s="48">
        <v>44432</v>
      </c>
      <c r="B467" s="442" t="s">
        <v>550</v>
      </c>
      <c r="C467" s="442" t="s">
        <v>220</v>
      </c>
      <c r="D467" s="442" t="s">
        <v>91</v>
      </c>
      <c r="E467" s="930">
        <v>17000</v>
      </c>
      <c r="F467" s="490">
        <v>3518</v>
      </c>
      <c r="G467" s="826">
        <f t="shared" si="5"/>
        <v>4.8322910744741332</v>
      </c>
      <c r="H467" s="787" t="s">
        <v>42</v>
      </c>
      <c r="I467" s="802" t="s">
        <v>18</v>
      </c>
      <c r="J467" s="26" t="s">
        <v>581</v>
      </c>
      <c r="K467" s="802" t="s">
        <v>157</v>
      </c>
      <c r="L467" s="802" t="s">
        <v>62</v>
      </c>
      <c r="M467" s="784"/>
      <c r="N467" s="785"/>
    </row>
    <row r="468" spans="1:14" x14ac:dyDescent="0.25">
      <c r="A468" s="48">
        <v>44432</v>
      </c>
      <c r="B468" s="442" t="s">
        <v>551</v>
      </c>
      <c r="C468" s="442" t="s">
        <v>220</v>
      </c>
      <c r="D468" s="442" t="s">
        <v>91</v>
      </c>
      <c r="E468" s="931">
        <v>84000</v>
      </c>
      <c r="F468" s="490">
        <v>3518</v>
      </c>
      <c r="G468" s="826">
        <f t="shared" si="5"/>
        <v>23.877202956225126</v>
      </c>
      <c r="H468" s="787" t="s">
        <v>42</v>
      </c>
      <c r="I468" s="802" t="s">
        <v>18</v>
      </c>
      <c r="J468" s="26" t="s">
        <v>581</v>
      </c>
      <c r="K468" s="802" t="s">
        <v>157</v>
      </c>
      <c r="L468" s="802" t="s">
        <v>62</v>
      </c>
      <c r="M468" s="784"/>
      <c r="N468" s="785"/>
    </row>
    <row r="469" spans="1:14" x14ac:dyDescent="0.25">
      <c r="A469" s="51">
        <v>44432</v>
      </c>
      <c r="B469" s="26" t="s">
        <v>68</v>
      </c>
      <c r="C469" s="26" t="s">
        <v>67</v>
      </c>
      <c r="D469" s="26" t="s">
        <v>14</v>
      </c>
      <c r="E469" s="813">
        <v>3000</v>
      </c>
      <c r="F469" s="490">
        <v>3518</v>
      </c>
      <c r="G469" s="826">
        <f t="shared" si="5"/>
        <v>0.85275724843661171</v>
      </c>
      <c r="H469" s="787" t="s">
        <v>42</v>
      </c>
      <c r="I469" s="802" t="s">
        <v>18</v>
      </c>
      <c r="J469" s="26" t="s">
        <v>554</v>
      </c>
      <c r="K469" s="802" t="s">
        <v>157</v>
      </c>
      <c r="L469" s="802" t="s">
        <v>62</v>
      </c>
      <c r="M469" s="784"/>
      <c r="N469" s="785"/>
    </row>
    <row r="470" spans="1:14" x14ac:dyDescent="0.25">
      <c r="A470" s="51">
        <v>44432</v>
      </c>
      <c r="B470" s="26" t="s">
        <v>68</v>
      </c>
      <c r="C470" s="26" t="s">
        <v>67</v>
      </c>
      <c r="D470" s="26" t="s">
        <v>14</v>
      </c>
      <c r="E470" s="813">
        <v>2000</v>
      </c>
      <c r="F470" s="490">
        <v>3518</v>
      </c>
      <c r="G470" s="826">
        <f t="shared" si="5"/>
        <v>0.56850483229107451</v>
      </c>
      <c r="H470" s="787" t="s">
        <v>42</v>
      </c>
      <c r="I470" s="802" t="s">
        <v>18</v>
      </c>
      <c r="J470" s="26" t="s">
        <v>554</v>
      </c>
      <c r="K470" s="802" t="s">
        <v>157</v>
      </c>
      <c r="L470" s="802" t="s">
        <v>62</v>
      </c>
      <c r="M470" s="784"/>
      <c r="N470" s="785"/>
    </row>
    <row r="471" spans="1:14" x14ac:dyDescent="0.25">
      <c r="A471" s="51">
        <v>44432</v>
      </c>
      <c r="B471" s="26" t="s">
        <v>68</v>
      </c>
      <c r="C471" s="26" t="s">
        <v>67</v>
      </c>
      <c r="D471" s="26" t="s">
        <v>14</v>
      </c>
      <c r="E471" s="813">
        <v>1000</v>
      </c>
      <c r="F471" s="490">
        <v>3518</v>
      </c>
      <c r="G471" s="826">
        <f t="shared" si="5"/>
        <v>0.28425241614553726</v>
      </c>
      <c r="H471" s="787" t="s">
        <v>42</v>
      </c>
      <c r="I471" s="802" t="s">
        <v>18</v>
      </c>
      <c r="J471" s="26" t="s">
        <v>554</v>
      </c>
      <c r="K471" s="802" t="s">
        <v>157</v>
      </c>
      <c r="L471" s="802" t="s">
        <v>62</v>
      </c>
      <c r="M471" s="784"/>
      <c r="N471" s="785"/>
    </row>
    <row r="472" spans="1:14" x14ac:dyDescent="0.25">
      <c r="A472" s="200">
        <v>44432</v>
      </c>
      <c r="B472" s="195" t="s">
        <v>68</v>
      </c>
      <c r="C472" s="195" t="s">
        <v>67</v>
      </c>
      <c r="D472" s="195" t="s">
        <v>52</v>
      </c>
      <c r="E472" s="190">
        <v>9000</v>
      </c>
      <c r="F472" s="490">
        <v>3518</v>
      </c>
      <c r="G472" s="826">
        <f t="shared" si="5"/>
        <v>2.5582717453098351</v>
      </c>
      <c r="H472" s="787" t="s">
        <v>53</v>
      </c>
      <c r="I472" s="802" t="s">
        <v>18</v>
      </c>
      <c r="J472" s="257" t="s">
        <v>538</v>
      </c>
      <c r="K472" s="802" t="s">
        <v>157</v>
      </c>
      <c r="L472" s="802" t="s">
        <v>62</v>
      </c>
      <c r="M472" s="784"/>
      <c r="N472" s="785"/>
    </row>
    <row r="473" spans="1:14" x14ac:dyDescent="0.25">
      <c r="A473" s="200">
        <v>44432</v>
      </c>
      <c r="B473" s="195" t="s">
        <v>68</v>
      </c>
      <c r="C473" s="195" t="s">
        <v>67</v>
      </c>
      <c r="D473" s="195" t="s">
        <v>52</v>
      </c>
      <c r="E473" s="190">
        <v>5000</v>
      </c>
      <c r="F473" s="490">
        <v>3518</v>
      </c>
      <c r="G473" s="826">
        <f t="shared" si="5"/>
        <v>1.4212620807276861</v>
      </c>
      <c r="H473" s="787" t="s">
        <v>53</v>
      </c>
      <c r="I473" s="802" t="s">
        <v>18</v>
      </c>
      <c r="J473" s="257" t="s">
        <v>538</v>
      </c>
      <c r="K473" s="802" t="s">
        <v>157</v>
      </c>
      <c r="L473" s="802" t="s">
        <v>62</v>
      </c>
      <c r="M473" s="784"/>
      <c r="N473" s="785"/>
    </row>
    <row r="474" spans="1:14" x14ac:dyDescent="0.25">
      <c r="A474" s="200">
        <v>44432</v>
      </c>
      <c r="B474" s="195" t="s">
        <v>68</v>
      </c>
      <c r="C474" s="195" t="s">
        <v>67</v>
      </c>
      <c r="D474" s="195" t="s">
        <v>52</v>
      </c>
      <c r="E474" s="190">
        <v>8000</v>
      </c>
      <c r="F474" s="490">
        <v>3518</v>
      </c>
      <c r="G474" s="826">
        <f t="shared" si="5"/>
        <v>2.2740193291642981</v>
      </c>
      <c r="H474" s="787" t="s">
        <v>53</v>
      </c>
      <c r="I474" s="802" t="s">
        <v>18</v>
      </c>
      <c r="J474" s="257" t="s">
        <v>538</v>
      </c>
      <c r="K474" s="802" t="s">
        <v>157</v>
      </c>
      <c r="L474" s="802" t="s">
        <v>62</v>
      </c>
      <c r="M474" s="784"/>
      <c r="N474" s="785"/>
    </row>
    <row r="475" spans="1:14" x14ac:dyDescent="0.25">
      <c r="A475" s="200">
        <v>44432</v>
      </c>
      <c r="B475" s="195" t="s">
        <v>68</v>
      </c>
      <c r="C475" s="195" t="s">
        <v>67</v>
      </c>
      <c r="D475" s="195" t="s">
        <v>52</v>
      </c>
      <c r="E475" s="190">
        <v>25000</v>
      </c>
      <c r="F475" s="490">
        <v>3518</v>
      </c>
      <c r="G475" s="826">
        <f t="shared" si="5"/>
        <v>7.1063104036384308</v>
      </c>
      <c r="H475" s="787" t="s">
        <v>53</v>
      </c>
      <c r="I475" s="802" t="s">
        <v>18</v>
      </c>
      <c r="J475" s="257" t="s">
        <v>538</v>
      </c>
      <c r="K475" s="802" t="s">
        <v>157</v>
      </c>
      <c r="L475" s="802" t="s">
        <v>62</v>
      </c>
      <c r="M475" s="784"/>
      <c r="N475" s="785"/>
    </row>
    <row r="476" spans="1:14" x14ac:dyDescent="0.25">
      <c r="A476" s="200">
        <v>44433</v>
      </c>
      <c r="B476" s="195" t="s">
        <v>68</v>
      </c>
      <c r="C476" s="195" t="s">
        <v>67</v>
      </c>
      <c r="D476" s="195" t="s">
        <v>90</v>
      </c>
      <c r="E476" s="190">
        <v>30000</v>
      </c>
      <c r="F476" s="490">
        <v>3518</v>
      </c>
      <c r="G476" s="826">
        <f t="shared" si="5"/>
        <v>8.5275724843661163</v>
      </c>
      <c r="H476" s="787" t="s">
        <v>71</v>
      </c>
      <c r="I476" s="802" t="s">
        <v>18</v>
      </c>
      <c r="J476" s="256" t="s">
        <v>558</v>
      </c>
      <c r="K476" s="802" t="s">
        <v>157</v>
      </c>
      <c r="L476" s="802" t="s">
        <v>62</v>
      </c>
      <c r="M476" s="784"/>
      <c r="N476" s="785"/>
    </row>
    <row r="477" spans="1:14" x14ac:dyDescent="0.25">
      <c r="A477" s="200">
        <v>44433</v>
      </c>
      <c r="B477" s="195" t="s">
        <v>68</v>
      </c>
      <c r="C477" s="195" t="s">
        <v>67</v>
      </c>
      <c r="D477" s="195" t="s">
        <v>90</v>
      </c>
      <c r="E477" s="898">
        <v>30000</v>
      </c>
      <c r="F477" s="490">
        <v>3518</v>
      </c>
      <c r="G477" s="826">
        <f t="shared" si="5"/>
        <v>8.5275724843661163</v>
      </c>
      <c r="H477" s="787" t="s">
        <v>71</v>
      </c>
      <c r="I477" s="802" t="s">
        <v>18</v>
      </c>
      <c r="J477" s="256" t="s">
        <v>558</v>
      </c>
      <c r="K477" s="802" t="s">
        <v>157</v>
      </c>
      <c r="L477" s="802" t="s">
        <v>62</v>
      </c>
      <c r="M477" s="784"/>
      <c r="N477" s="785"/>
    </row>
    <row r="478" spans="1:14" x14ac:dyDescent="0.25">
      <c r="A478" s="200">
        <v>44433</v>
      </c>
      <c r="B478" s="195" t="s">
        <v>68</v>
      </c>
      <c r="C478" s="195" t="s">
        <v>67</v>
      </c>
      <c r="D478" s="195" t="s">
        <v>90</v>
      </c>
      <c r="E478" s="190">
        <v>9000</v>
      </c>
      <c r="F478" s="490">
        <v>3518</v>
      </c>
      <c r="G478" s="826">
        <f t="shared" si="5"/>
        <v>2.5582717453098351</v>
      </c>
      <c r="H478" s="787" t="s">
        <v>71</v>
      </c>
      <c r="I478" s="802" t="s">
        <v>18</v>
      </c>
      <c r="J478" s="256" t="s">
        <v>558</v>
      </c>
      <c r="K478" s="802" t="s">
        <v>157</v>
      </c>
      <c r="L478" s="802" t="s">
        <v>62</v>
      </c>
      <c r="M478" s="784"/>
      <c r="N478" s="785"/>
    </row>
    <row r="479" spans="1:14" x14ac:dyDescent="0.25">
      <c r="A479" s="200">
        <v>44433</v>
      </c>
      <c r="B479" s="195" t="s">
        <v>68</v>
      </c>
      <c r="C479" s="195" t="s">
        <v>67</v>
      </c>
      <c r="D479" s="195" t="s">
        <v>90</v>
      </c>
      <c r="E479" s="210">
        <v>10000</v>
      </c>
      <c r="F479" s="490">
        <v>3518</v>
      </c>
      <c r="G479" s="826">
        <f t="shared" si="5"/>
        <v>2.8425241614553722</v>
      </c>
      <c r="H479" s="787" t="s">
        <v>71</v>
      </c>
      <c r="I479" s="802" t="s">
        <v>18</v>
      </c>
      <c r="J479" s="256" t="s">
        <v>558</v>
      </c>
      <c r="K479" s="802" t="s">
        <v>157</v>
      </c>
      <c r="L479" s="802" t="s">
        <v>62</v>
      </c>
      <c r="M479" s="784"/>
      <c r="N479" s="785"/>
    </row>
    <row r="480" spans="1:14" x14ac:dyDescent="0.25">
      <c r="A480" s="200">
        <v>44433</v>
      </c>
      <c r="B480" s="195" t="s">
        <v>92</v>
      </c>
      <c r="C480" s="195" t="s">
        <v>92</v>
      </c>
      <c r="D480" s="209" t="s">
        <v>90</v>
      </c>
      <c r="E480" s="190">
        <v>3000</v>
      </c>
      <c r="F480" s="490">
        <v>3518</v>
      </c>
      <c r="G480" s="826">
        <f t="shared" si="5"/>
        <v>0.85275724843661171</v>
      </c>
      <c r="H480" s="787" t="s">
        <v>71</v>
      </c>
      <c r="I480" s="802" t="s">
        <v>18</v>
      </c>
      <c r="J480" s="256" t="s">
        <v>558</v>
      </c>
      <c r="K480" s="802" t="s">
        <v>157</v>
      </c>
      <c r="L480" s="802" t="s">
        <v>62</v>
      </c>
      <c r="M480" s="784"/>
      <c r="N480" s="785"/>
    </row>
    <row r="481" spans="1:14" x14ac:dyDescent="0.25">
      <c r="A481" s="200">
        <v>44433</v>
      </c>
      <c r="B481" s="195" t="s">
        <v>92</v>
      </c>
      <c r="C481" s="195" t="s">
        <v>92</v>
      </c>
      <c r="D481" s="209" t="s">
        <v>90</v>
      </c>
      <c r="E481" s="190">
        <v>2000</v>
      </c>
      <c r="F481" s="490">
        <v>3518</v>
      </c>
      <c r="G481" s="826">
        <f t="shared" si="5"/>
        <v>0.56850483229107451</v>
      </c>
      <c r="H481" s="787" t="s">
        <v>71</v>
      </c>
      <c r="I481" s="802" t="s">
        <v>18</v>
      </c>
      <c r="J481" s="256" t="s">
        <v>558</v>
      </c>
      <c r="K481" s="802" t="s">
        <v>157</v>
      </c>
      <c r="L481" s="802" t="s">
        <v>62</v>
      </c>
      <c r="M481" s="784"/>
      <c r="N481" s="785"/>
    </row>
    <row r="482" spans="1:14" x14ac:dyDescent="0.25">
      <c r="A482" s="200">
        <v>44433</v>
      </c>
      <c r="B482" s="195" t="s">
        <v>92</v>
      </c>
      <c r="C482" s="195" t="s">
        <v>92</v>
      </c>
      <c r="D482" s="209" t="s">
        <v>90</v>
      </c>
      <c r="E482" s="190">
        <v>2000</v>
      </c>
      <c r="F482" s="490">
        <v>3518</v>
      </c>
      <c r="G482" s="826">
        <f t="shared" si="5"/>
        <v>0.56850483229107451</v>
      </c>
      <c r="H482" s="787" t="s">
        <v>71</v>
      </c>
      <c r="I482" s="802" t="s">
        <v>18</v>
      </c>
      <c r="J482" s="256" t="s">
        <v>558</v>
      </c>
      <c r="K482" s="802" t="s">
        <v>157</v>
      </c>
      <c r="L482" s="802" t="s">
        <v>62</v>
      </c>
      <c r="M482" s="784"/>
      <c r="N482" s="785"/>
    </row>
    <row r="483" spans="1:14" x14ac:dyDescent="0.25">
      <c r="A483" s="200">
        <v>44433</v>
      </c>
      <c r="B483" s="195" t="s">
        <v>92</v>
      </c>
      <c r="C483" s="195" t="s">
        <v>92</v>
      </c>
      <c r="D483" s="209" t="s">
        <v>90</v>
      </c>
      <c r="E483" s="190">
        <v>3000</v>
      </c>
      <c r="F483" s="490">
        <v>3518</v>
      </c>
      <c r="G483" s="826">
        <f t="shared" si="5"/>
        <v>0.85275724843661171</v>
      </c>
      <c r="H483" s="787" t="s">
        <v>71</v>
      </c>
      <c r="I483" s="802" t="s">
        <v>18</v>
      </c>
      <c r="J483" s="256" t="s">
        <v>558</v>
      </c>
      <c r="K483" s="802" t="s">
        <v>157</v>
      </c>
      <c r="L483" s="802" t="s">
        <v>62</v>
      </c>
      <c r="M483" s="784"/>
      <c r="N483" s="785"/>
    </row>
    <row r="484" spans="1:14" x14ac:dyDescent="0.25">
      <c r="A484" s="51">
        <v>44433</v>
      </c>
      <c r="B484" s="26" t="s">
        <v>68</v>
      </c>
      <c r="C484" s="26" t="s">
        <v>67</v>
      </c>
      <c r="D484" s="26" t="s">
        <v>90</v>
      </c>
      <c r="E484" s="813">
        <v>15000</v>
      </c>
      <c r="F484" s="490">
        <v>3518</v>
      </c>
      <c r="G484" s="826">
        <f t="shared" si="5"/>
        <v>4.2637862421830581</v>
      </c>
      <c r="H484" s="787" t="s">
        <v>121</v>
      </c>
      <c r="I484" s="802" t="s">
        <v>18</v>
      </c>
      <c r="J484" s="225" t="s">
        <v>594</v>
      </c>
      <c r="K484" s="802" t="s">
        <v>157</v>
      </c>
      <c r="L484" s="802" t="s">
        <v>62</v>
      </c>
      <c r="M484" s="784"/>
      <c r="N484" s="785"/>
    </row>
    <row r="485" spans="1:14" x14ac:dyDescent="0.25">
      <c r="A485" s="51">
        <v>44433</v>
      </c>
      <c r="B485" s="26" t="s">
        <v>68</v>
      </c>
      <c r="C485" s="26" t="s">
        <v>67</v>
      </c>
      <c r="D485" s="26" t="s">
        <v>90</v>
      </c>
      <c r="E485" s="813">
        <v>19000</v>
      </c>
      <c r="F485" s="490">
        <v>3518</v>
      </c>
      <c r="G485" s="826">
        <f t="shared" si="5"/>
        <v>5.4007959067652074</v>
      </c>
      <c r="H485" s="787" t="s">
        <v>121</v>
      </c>
      <c r="I485" s="802" t="s">
        <v>18</v>
      </c>
      <c r="J485" s="225" t="s">
        <v>594</v>
      </c>
      <c r="K485" s="802" t="s">
        <v>157</v>
      </c>
      <c r="L485" s="802" t="s">
        <v>62</v>
      </c>
      <c r="M485" s="784"/>
      <c r="N485" s="785"/>
    </row>
    <row r="486" spans="1:14" x14ac:dyDescent="0.25">
      <c r="A486" s="51">
        <v>44433</v>
      </c>
      <c r="B486" s="26" t="s">
        <v>68</v>
      </c>
      <c r="C486" s="26" t="s">
        <v>67</v>
      </c>
      <c r="D486" s="26" t="s">
        <v>90</v>
      </c>
      <c r="E486" s="813">
        <v>30000</v>
      </c>
      <c r="F486" s="490">
        <v>3518</v>
      </c>
      <c r="G486" s="826">
        <f t="shared" si="5"/>
        <v>8.5275724843661163</v>
      </c>
      <c r="H486" s="787" t="s">
        <v>121</v>
      </c>
      <c r="I486" s="802" t="s">
        <v>18</v>
      </c>
      <c r="J486" s="225" t="s">
        <v>594</v>
      </c>
      <c r="K486" s="802" t="s">
        <v>157</v>
      </c>
      <c r="L486" s="802" t="s">
        <v>62</v>
      </c>
      <c r="M486" s="784"/>
      <c r="N486" s="785"/>
    </row>
    <row r="487" spans="1:14" x14ac:dyDescent="0.25">
      <c r="A487" s="51">
        <v>44433</v>
      </c>
      <c r="B487" s="26" t="s">
        <v>68</v>
      </c>
      <c r="C487" s="26" t="s">
        <v>67</v>
      </c>
      <c r="D487" s="26" t="s">
        <v>90</v>
      </c>
      <c r="E487" s="813">
        <v>10000</v>
      </c>
      <c r="F487" s="490">
        <v>3518</v>
      </c>
      <c r="G487" s="826">
        <f t="shared" si="5"/>
        <v>2.8425241614553722</v>
      </c>
      <c r="H487" s="787" t="s">
        <v>121</v>
      </c>
      <c r="I487" s="802" t="s">
        <v>18</v>
      </c>
      <c r="J487" s="225" t="s">
        <v>594</v>
      </c>
      <c r="K487" s="802" t="s">
        <v>157</v>
      </c>
      <c r="L487" s="802" t="s">
        <v>62</v>
      </c>
      <c r="M487" s="784"/>
      <c r="N487" s="785"/>
    </row>
    <row r="488" spans="1:14" x14ac:dyDescent="0.25">
      <c r="A488" s="51">
        <v>44433</v>
      </c>
      <c r="B488" s="26" t="s">
        <v>68</v>
      </c>
      <c r="C488" s="26" t="s">
        <v>67</v>
      </c>
      <c r="D488" s="26" t="s">
        <v>90</v>
      </c>
      <c r="E488" s="813">
        <v>8000</v>
      </c>
      <c r="F488" s="490">
        <v>3518</v>
      </c>
      <c r="G488" s="826">
        <f t="shared" si="5"/>
        <v>2.2740193291642981</v>
      </c>
      <c r="H488" s="787" t="s">
        <v>121</v>
      </c>
      <c r="I488" s="802" t="s">
        <v>18</v>
      </c>
      <c r="J488" s="225" t="s">
        <v>594</v>
      </c>
      <c r="K488" s="802" t="s">
        <v>157</v>
      </c>
      <c r="L488" s="802" t="s">
        <v>62</v>
      </c>
      <c r="M488" s="784"/>
      <c r="N488" s="785"/>
    </row>
    <row r="489" spans="1:14" x14ac:dyDescent="0.25">
      <c r="A489" s="51">
        <v>44433</v>
      </c>
      <c r="B489" s="26" t="s">
        <v>92</v>
      </c>
      <c r="C489" s="26" t="s">
        <v>92</v>
      </c>
      <c r="D489" s="26" t="s">
        <v>90</v>
      </c>
      <c r="E489" s="813">
        <v>7000</v>
      </c>
      <c r="F489" s="490">
        <v>3518</v>
      </c>
      <c r="G489" s="826">
        <f t="shared" si="5"/>
        <v>1.9897669130187607</v>
      </c>
      <c r="H489" s="787" t="s">
        <v>121</v>
      </c>
      <c r="I489" s="802" t="s">
        <v>18</v>
      </c>
      <c r="J489" s="225" t="s">
        <v>594</v>
      </c>
      <c r="K489" s="802" t="s">
        <v>157</v>
      </c>
      <c r="L489" s="802" t="s">
        <v>62</v>
      </c>
      <c r="M489" s="784"/>
      <c r="N489" s="785"/>
    </row>
    <row r="490" spans="1:14" x14ac:dyDescent="0.25">
      <c r="A490" s="51">
        <v>44433</v>
      </c>
      <c r="B490" s="26" t="s">
        <v>92</v>
      </c>
      <c r="C490" s="26" t="s">
        <v>92</v>
      </c>
      <c r="D490" s="26" t="s">
        <v>90</v>
      </c>
      <c r="E490" s="813">
        <v>3000</v>
      </c>
      <c r="F490" s="490">
        <v>3518</v>
      </c>
      <c r="G490" s="826">
        <f t="shared" si="5"/>
        <v>0.85275724843661171</v>
      </c>
      <c r="H490" s="787" t="s">
        <v>121</v>
      </c>
      <c r="I490" s="802" t="s">
        <v>18</v>
      </c>
      <c r="J490" s="225" t="s">
        <v>594</v>
      </c>
      <c r="K490" s="802" t="s">
        <v>157</v>
      </c>
      <c r="L490" s="802" t="s">
        <v>62</v>
      </c>
      <c r="M490" s="784"/>
      <c r="N490" s="785"/>
    </row>
    <row r="491" spans="1:14" x14ac:dyDescent="0.25">
      <c r="A491" s="51">
        <v>44433</v>
      </c>
      <c r="B491" s="26" t="s">
        <v>68</v>
      </c>
      <c r="C491" s="26" t="s">
        <v>67</v>
      </c>
      <c r="D491" s="26" t="s">
        <v>90</v>
      </c>
      <c r="E491" s="813">
        <v>12000</v>
      </c>
      <c r="F491" s="490">
        <v>3518</v>
      </c>
      <c r="G491" s="826">
        <f t="shared" si="5"/>
        <v>3.4110289937464469</v>
      </c>
      <c r="H491" s="787" t="s">
        <v>70</v>
      </c>
      <c r="I491" s="802" t="s">
        <v>18</v>
      </c>
      <c r="J491" s="119" t="s">
        <v>568</v>
      </c>
      <c r="K491" s="802" t="s">
        <v>157</v>
      </c>
      <c r="L491" s="802" t="s">
        <v>62</v>
      </c>
      <c r="M491" s="784"/>
      <c r="N491" s="785"/>
    </row>
    <row r="492" spans="1:14" x14ac:dyDescent="0.25">
      <c r="A492" s="51">
        <v>44433</v>
      </c>
      <c r="B492" s="26" t="s">
        <v>68</v>
      </c>
      <c r="C492" s="26" t="s">
        <v>67</v>
      </c>
      <c r="D492" s="26" t="s">
        <v>90</v>
      </c>
      <c r="E492" s="813">
        <v>21000</v>
      </c>
      <c r="F492" s="490">
        <v>3518</v>
      </c>
      <c r="G492" s="826">
        <f t="shared" si="5"/>
        <v>5.9693007390562816</v>
      </c>
      <c r="H492" s="787" t="s">
        <v>70</v>
      </c>
      <c r="I492" s="802" t="s">
        <v>18</v>
      </c>
      <c r="J492" s="119" t="s">
        <v>568</v>
      </c>
      <c r="K492" s="802" t="s">
        <v>157</v>
      </c>
      <c r="L492" s="802" t="s">
        <v>62</v>
      </c>
      <c r="M492" s="784"/>
      <c r="N492" s="785"/>
    </row>
    <row r="493" spans="1:14" x14ac:dyDescent="0.25">
      <c r="A493" s="51">
        <v>44433</v>
      </c>
      <c r="B493" s="26" t="s">
        <v>68</v>
      </c>
      <c r="C493" s="26" t="s">
        <v>67</v>
      </c>
      <c r="D493" s="26" t="s">
        <v>90</v>
      </c>
      <c r="E493" s="813">
        <v>26000</v>
      </c>
      <c r="F493" s="490">
        <v>3518</v>
      </c>
      <c r="G493" s="826">
        <f t="shared" si="5"/>
        <v>7.3905628197839679</v>
      </c>
      <c r="H493" s="787" t="s">
        <v>70</v>
      </c>
      <c r="I493" s="802" t="s">
        <v>18</v>
      </c>
      <c r="J493" s="119" t="s">
        <v>568</v>
      </c>
      <c r="K493" s="802" t="s">
        <v>157</v>
      </c>
      <c r="L493" s="802" t="s">
        <v>62</v>
      </c>
      <c r="M493" s="784"/>
      <c r="N493" s="785"/>
    </row>
    <row r="494" spans="1:14" x14ac:dyDescent="0.25">
      <c r="A494" s="51">
        <v>44433</v>
      </c>
      <c r="B494" s="26" t="s">
        <v>68</v>
      </c>
      <c r="C494" s="26" t="s">
        <v>67</v>
      </c>
      <c r="D494" s="26" t="s">
        <v>90</v>
      </c>
      <c r="E494" s="813">
        <v>14000</v>
      </c>
      <c r="F494" s="490">
        <v>3518</v>
      </c>
      <c r="G494" s="826">
        <f t="shared" si="5"/>
        <v>3.9795338260375215</v>
      </c>
      <c r="H494" s="787" t="s">
        <v>70</v>
      </c>
      <c r="I494" s="802" t="s">
        <v>18</v>
      </c>
      <c r="J494" s="119" t="s">
        <v>568</v>
      </c>
      <c r="K494" s="802" t="s">
        <v>157</v>
      </c>
      <c r="L494" s="802" t="s">
        <v>62</v>
      </c>
      <c r="M494" s="784"/>
      <c r="N494" s="785"/>
    </row>
    <row r="495" spans="1:14" x14ac:dyDescent="0.25">
      <c r="A495" s="51">
        <v>44433</v>
      </c>
      <c r="B495" s="26" t="s">
        <v>92</v>
      </c>
      <c r="C495" s="26" t="s">
        <v>92</v>
      </c>
      <c r="D495" s="26" t="s">
        <v>90</v>
      </c>
      <c r="E495" s="813">
        <v>6000</v>
      </c>
      <c r="F495" s="490">
        <v>3518</v>
      </c>
      <c r="G495" s="826">
        <f t="shared" si="5"/>
        <v>1.7055144968732234</v>
      </c>
      <c r="H495" s="787" t="s">
        <v>70</v>
      </c>
      <c r="I495" s="802" t="s">
        <v>18</v>
      </c>
      <c r="J495" s="119" t="s">
        <v>568</v>
      </c>
      <c r="K495" s="802" t="s">
        <v>157</v>
      </c>
      <c r="L495" s="802" t="s">
        <v>62</v>
      </c>
      <c r="M495" s="784"/>
      <c r="N495" s="785"/>
    </row>
    <row r="496" spans="1:14" x14ac:dyDescent="0.25">
      <c r="A496" s="51">
        <v>44433</v>
      </c>
      <c r="B496" s="26" t="s">
        <v>92</v>
      </c>
      <c r="C496" s="26" t="s">
        <v>92</v>
      </c>
      <c r="D496" s="26" t="s">
        <v>90</v>
      </c>
      <c r="E496" s="813">
        <v>2000</v>
      </c>
      <c r="F496" s="490">
        <v>3518</v>
      </c>
      <c r="G496" s="826">
        <f t="shared" si="5"/>
        <v>0.56850483229107451</v>
      </c>
      <c r="H496" s="787" t="s">
        <v>70</v>
      </c>
      <c r="I496" s="802" t="s">
        <v>18</v>
      </c>
      <c r="J496" s="119" t="s">
        <v>568</v>
      </c>
      <c r="K496" s="802" t="s">
        <v>157</v>
      </c>
      <c r="L496" s="802" t="s">
        <v>62</v>
      </c>
      <c r="M496" s="784"/>
      <c r="N496" s="785"/>
    </row>
    <row r="497" spans="1:14" x14ac:dyDescent="0.25">
      <c r="A497" s="51">
        <v>44433</v>
      </c>
      <c r="B497" s="26" t="s">
        <v>92</v>
      </c>
      <c r="C497" s="26" t="s">
        <v>92</v>
      </c>
      <c r="D497" s="26" t="s">
        <v>90</v>
      </c>
      <c r="E497" s="813">
        <v>2000</v>
      </c>
      <c r="F497" s="490">
        <v>3518</v>
      </c>
      <c r="G497" s="826">
        <f t="shared" si="5"/>
        <v>0.56850483229107451</v>
      </c>
      <c r="H497" s="787" t="s">
        <v>70</v>
      </c>
      <c r="I497" s="802" t="s">
        <v>18</v>
      </c>
      <c r="J497" s="119" t="s">
        <v>568</v>
      </c>
      <c r="K497" s="802" t="s">
        <v>157</v>
      </c>
      <c r="L497" s="802" t="s">
        <v>62</v>
      </c>
      <c r="M497" s="784"/>
      <c r="N497" s="785"/>
    </row>
    <row r="498" spans="1:14" x14ac:dyDescent="0.25">
      <c r="A498" s="48">
        <v>44433</v>
      </c>
      <c r="B498" s="26" t="s">
        <v>68</v>
      </c>
      <c r="C498" s="26" t="s">
        <v>67</v>
      </c>
      <c r="D498" s="26" t="s">
        <v>14</v>
      </c>
      <c r="E498" s="813">
        <v>8000</v>
      </c>
      <c r="F498" s="490">
        <v>3518</v>
      </c>
      <c r="G498" s="826">
        <f t="shared" si="5"/>
        <v>2.2740193291642981</v>
      </c>
      <c r="H498" s="787" t="s">
        <v>42</v>
      </c>
      <c r="I498" s="802" t="s">
        <v>18</v>
      </c>
      <c r="J498" s="26" t="s">
        <v>579</v>
      </c>
      <c r="K498" s="802" t="s">
        <v>157</v>
      </c>
      <c r="L498" s="802" t="s">
        <v>62</v>
      </c>
      <c r="M498" s="784"/>
      <c r="N498" s="785"/>
    </row>
    <row r="499" spans="1:14" x14ac:dyDescent="0.25">
      <c r="A499" s="48">
        <v>44433</v>
      </c>
      <c r="B499" s="26" t="s">
        <v>68</v>
      </c>
      <c r="C499" s="26" t="s">
        <v>67</v>
      </c>
      <c r="D499" s="26" t="s">
        <v>14</v>
      </c>
      <c r="E499" s="813">
        <v>6000</v>
      </c>
      <c r="F499" s="490">
        <v>3518</v>
      </c>
      <c r="G499" s="826">
        <f t="shared" ref="G499:G574" si="6">E499/F499</f>
        <v>1.7055144968732234</v>
      </c>
      <c r="H499" s="787" t="s">
        <v>42</v>
      </c>
      <c r="I499" s="802" t="s">
        <v>18</v>
      </c>
      <c r="J499" s="26" t="s">
        <v>579</v>
      </c>
      <c r="K499" s="802" t="s">
        <v>157</v>
      </c>
      <c r="L499" s="802" t="s">
        <v>62</v>
      </c>
      <c r="M499" s="784"/>
      <c r="N499" s="785"/>
    </row>
    <row r="500" spans="1:14" x14ac:dyDescent="0.25">
      <c r="A500" s="48">
        <v>44433</v>
      </c>
      <c r="B500" s="26" t="s">
        <v>68</v>
      </c>
      <c r="C500" s="26" t="s">
        <v>67</v>
      </c>
      <c r="D500" s="26" t="s">
        <v>14</v>
      </c>
      <c r="E500" s="813">
        <v>6000</v>
      </c>
      <c r="F500" s="490">
        <v>3518</v>
      </c>
      <c r="G500" s="826">
        <f t="shared" si="6"/>
        <v>1.7055144968732234</v>
      </c>
      <c r="H500" s="787" t="s">
        <v>42</v>
      </c>
      <c r="I500" s="802" t="s">
        <v>18</v>
      </c>
      <c r="J500" s="26" t="s">
        <v>579</v>
      </c>
      <c r="K500" s="802" t="s">
        <v>157</v>
      </c>
      <c r="L500" s="802" t="s">
        <v>62</v>
      </c>
      <c r="M500" s="784"/>
      <c r="N500" s="785"/>
    </row>
    <row r="501" spans="1:14" x14ac:dyDescent="0.25">
      <c r="A501" s="48">
        <v>44433</v>
      </c>
      <c r="B501" s="26" t="s">
        <v>68</v>
      </c>
      <c r="C501" s="26" t="s">
        <v>67</v>
      </c>
      <c r="D501" s="26" t="s">
        <v>14</v>
      </c>
      <c r="E501" s="813">
        <v>3000</v>
      </c>
      <c r="F501" s="490">
        <v>3518</v>
      </c>
      <c r="G501" s="826">
        <f t="shared" si="6"/>
        <v>0.85275724843661171</v>
      </c>
      <c r="H501" s="787" t="s">
        <v>42</v>
      </c>
      <c r="I501" s="802" t="s">
        <v>18</v>
      </c>
      <c r="J501" s="26" t="s">
        <v>579</v>
      </c>
      <c r="K501" s="802" t="s">
        <v>157</v>
      </c>
      <c r="L501" s="802" t="s">
        <v>62</v>
      </c>
      <c r="M501" s="784"/>
      <c r="N501" s="785"/>
    </row>
    <row r="502" spans="1:14" x14ac:dyDescent="0.25">
      <c r="A502" s="48">
        <v>44433</v>
      </c>
      <c r="B502" s="26" t="s">
        <v>68</v>
      </c>
      <c r="C502" s="26" t="s">
        <v>67</v>
      </c>
      <c r="D502" s="26" t="s">
        <v>14</v>
      </c>
      <c r="E502" s="813">
        <v>1000</v>
      </c>
      <c r="F502" s="490">
        <v>3518</v>
      </c>
      <c r="G502" s="826">
        <f t="shared" si="6"/>
        <v>0.28425241614553726</v>
      </c>
      <c r="H502" s="787" t="s">
        <v>42</v>
      </c>
      <c r="I502" s="802" t="s">
        <v>18</v>
      </c>
      <c r="J502" s="26" t="s">
        <v>579</v>
      </c>
      <c r="K502" s="802" t="s">
        <v>157</v>
      </c>
      <c r="L502" s="802" t="s">
        <v>62</v>
      </c>
      <c r="M502" s="784"/>
      <c r="N502" s="785"/>
    </row>
    <row r="503" spans="1:14" x14ac:dyDescent="0.25">
      <c r="A503" s="48">
        <v>44433</v>
      </c>
      <c r="B503" s="442" t="s">
        <v>556</v>
      </c>
      <c r="C503" s="442" t="s">
        <v>220</v>
      </c>
      <c r="D503" s="442" t="s">
        <v>91</v>
      </c>
      <c r="E503" s="930">
        <v>10000</v>
      </c>
      <c r="F503" s="490">
        <v>3518</v>
      </c>
      <c r="G503" s="826">
        <f t="shared" si="6"/>
        <v>2.8425241614553722</v>
      </c>
      <c r="H503" s="787" t="s">
        <v>42</v>
      </c>
      <c r="I503" s="802" t="s">
        <v>18</v>
      </c>
      <c r="J503" s="442" t="s">
        <v>582</v>
      </c>
      <c r="K503" s="802" t="s">
        <v>157</v>
      </c>
      <c r="L503" s="802" t="s">
        <v>62</v>
      </c>
      <c r="M503" s="784"/>
      <c r="N503" s="785"/>
    </row>
    <row r="504" spans="1:14" x14ac:dyDescent="0.25">
      <c r="A504" s="48">
        <v>44433</v>
      </c>
      <c r="B504" s="442" t="s">
        <v>557</v>
      </c>
      <c r="C504" s="442" t="s">
        <v>220</v>
      </c>
      <c r="D504" s="442" t="s">
        <v>91</v>
      </c>
      <c r="E504" s="930">
        <v>5000</v>
      </c>
      <c r="F504" s="490">
        <v>3518</v>
      </c>
      <c r="G504" s="826">
        <f t="shared" si="6"/>
        <v>1.4212620807276861</v>
      </c>
      <c r="H504" s="787" t="s">
        <v>42</v>
      </c>
      <c r="I504" s="802" t="s">
        <v>18</v>
      </c>
      <c r="J504" s="442" t="s">
        <v>582</v>
      </c>
      <c r="K504" s="802" t="s">
        <v>157</v>
      </c>
      <c r="L504" s="802" t="s">
        <v>62</v>
      </c>
      <c r="M504" s="784"/>
      <c r="N504" s="785"/>
    </row>
    <row r="505" spans="1:14" ht="18" customHeight="1" x14ac:dyDescent="0.25">
      <c r="A505" s="48">
        <v>44433</v>
      </c>
      <c r="B505" s="442" t="s">
        <v>563</v>
      </c>
      <c r="C505" s="442" t="s">
        <v>220</v>
      </c>
      <c r="D505" s="442" t="s">
        <v>91</v>
      </c>
      <c r="E505" s="930">
        <v>50036</v>
      </c>
      <c r="F505" s="490">
        <v>3518</v>
      </c>
      <c r="G505" s="826">
        <f t="shared" si="6"/>
        <v>14.222853894258101</v>
      </c>
      <c r="H505" s="787" t="s">
        <v>42</v>
      </c>
      <c r="I505" s="802" t="s">
        <v>18</v>
      </c>
      <c r="J505" s="864" t="s">
        <v>615</v>
      </c>
      <c r="K505" s="802" t="s">
        <v>157</v>
      </c>
      <c r="L505" s="802" t="s">
        <v>62</v>
      </c>
      <c r="M505" s="784"/>
      <c r="N505" s="785"/>
    </row>
    <row r="506" spans="1:14" x14ac:dyDescent="0.25">
      <c r="A506" s="51">
        <v>44434</v>
      </c>
      <c r="B506" s="26" t="s">
        <v>68</v>
      </c>
      <c r="C506" s="26" t="s">
        <v>67</v>
      </c>
      <c r="D506" s="26" t="s">
        <v>14</v>
      </c>
      <c r="E506" s="813">
        <v>7000</v>
      </c>
      <c r="F506" s="490">
        <v>3518</v>
      </c>
      <c r="G506" s="826">
        <f t="shared" si="6"/>
        <v>1.9897669130187607</v>
      </c>
      <c r="H506" s="787" t="s">
        <v>42</v>
      </c>
      <c r="I506" s="802" t="s">
        <v>18</v>
      </c>
      <c r="J506" s="26" t="s">
        <v>589</v>
      </c>
      <c r="K506" s="802" t="s">
        <v>157</v>
      </c>
      <c r="L506" s="802" t="s">
        <v>62</v>
      </c>
      <c r="M506" s="784"/>
      <c r="N506" s="785"/>
    </row>
    <row r="507" spans="1:14" x14ac:dyDescent="0.25">
      <c r="A507" s="51">
        <v>44434</v>
      </c>
      <c r="B507" s="26" t="s">
        <v>68</v>
      </c>
      <c r="C507" s="26" t="s">
        <v>67</v>
      </c>
      <c r="D507" s="26" t="s">
        <v>14</v>
      </c>
      <c r="E507" s="813">
        <v>25000</v>
      </c>
      <c r="F507" s="490">
        <v>3518</v>
      </c>
      <c r="G507" s="826">
        <f t="shared" si="6"/>
        <v>7.1063104036384308</v>
      </c>
      <c r="H507" s="787" t="s">
        <v>42</v>
      </c>
      <c r="I507" s="802" t="s">
        <v>18</v>
      </c>
      <c r="J507" s="26" t="s">
        <v>589</v>
      </c>
      <c r="K507" s="802" t="s">
        <v>157</v>
      </c>
      <c r="L507" s="802" t="s">
        <v>62</v>
      </c>
      <c r="M507" s="784"/>
      <c r="N507" s="785"/>
    </row>
    <row r="508" spans="1:14" x14ac:dyDescent="0.25">
      <c r="A508" s="51">
        <v>44434</v>
      </c>
      <c r="B508" s="26" t="s">
        <v>68</v>
      </c>
      <c r="C508" s="26" t="s">
        <v>67</v>
      </c>
      <c r="D508" s="26" t="s">
        <v>14</v>
      </c>
      <c r="E508" s="813">
        <v>25000</v>
      </c>
      <c r="F508" s="490">
        <v>3518</v>
      </c>
      <c r="G508" s="826">
        <f t="shared" si="6"/>
        <v>7.1063104036384308</v>
      </c>
      <c r="H508" s="787" t="s">
        <v>42</v>
      </c>
      <c r="I508" s="802" t="s">
        <v>18</v>
      </c>
      <c r="J508" s="26" t="s">
        <v>589</v>
      </c>
      <c r="K508" s="802" t="s">
        <v>157</v>
      </c>
      <c r="L508" s="802" t="s">
        <v>62</v>
      </c>
      <c r="M508" s="784"/>
      <c r="N508" s="785"/>
    </row>
    <row r="509" spans="1:14" x14ac:dyDescent="0.25">
      <c r="A509" s="51">
        <v>44434</v>
      </c>
      <c r="B509" s="26" t="s">
        <v>68</v>
      </c>
      <c r="C509" s="26" t="s">
        <v>67</v>
      </c>
      <c r="D509" s="26" t="s">
        <v>14</v>
      </c>
      <c r="E509" s="813">
        <v>1000</v>
      </c>
      <c r="F509" s="490">
        <v>3518</v>
      </c>
      <c r="G509" s="826">
        <f t="shared" si="6"/>
        <v>0.28425241614553726</v>
      </c>
      <c r="H509" s="787" t="s">
        <v>42</v>
      </c>
      <c r="I509" s="802" t="s">
        <v>18</v>
      </c>
      <c r="J509" s="26" t="s">
        <v>589</v>
      </c>
      <c r="K509" s="802" t="s">
        <v>157</v>
      </c>
      <c r="L509" s="802" t="s">
        <v>62</v>
      </c>
      <c r="M509" s="784"/>
      <c r="N509" s="785"/>
    </row>
    <row r="510" spans="1:14" x14ac:dyDescent="0.25">
      <c r="A510" s="51">
        <v>44434</v>
      </c>
      <c r="B510" s="26" t="s">
        <v>68</v>
      </c>
      <c r="C510" s="26" t="s">
        <v>67</v>
      </c>
      <c r="D510" s="26" t="s">
        <v>14</v>
      </c>
      <c r="E510" s="813">
        <v>10000</v>
      </c>
      <c r="F510" s="490">
        <v>3518</v>
      </c>
      <c r="G510" s="826">
        <f t="shared" si="6"/>
        <v>2.8425241614553722</v>
      </c>
      <c r="H510" s="787" t="s">
        <v>42</v>
      </c>
      <c r="I510" s="802" t="s">
        <v>18</v>
      </c>
      <c r="J510" s="26" t="s">
        <v>589</v>
      </c>
      <c r="K510" s="802" t="s">
        <v>157</v>
      </c>
      <c r="L510" s="802" t="s">
        <v>62</v>
      </c>
      <c r="M510" s="784"/>
      <c r="N510" s="785"/>
    </row>
    <row r="511" spans="1:14" x14ac:dyDescent="0.25">
      <c r="A511" s="51">
        <v>44434</v>
      </c>
      <c r="B511" s="26" t="s">
        <v>68</v>
      </c>
      <c r="C511" s="26" t="s">
        <v>67</v>
      </c>
      <c r="D511" s="26" t="s">
        <v>14</v>
      </c>
      <c r="E511" s="813">
        <v>7000</v>
      </c>
      <c r="F511" s="490">
        <v>3518</v>
      </c>
      <c r="G511" s="826">
        <f t="shared" si="6"/>
        <v>1.9897669130187607</v>
      </c>
      <c r="H511" s="787" t="s">
        <v>42</v>
      </c>
      <c r="I511" s="802" t="s">
        <v>18</v>
      </c>
      <c r="J511" s="26" t="s">
        <v>589</v>
      </c>
      <c r="K511" s="802" t="s">
        <v>157</v>
      </c>
      <c r="L511" s="802" t="s">
        <v>62</v>
      </c>
      <c r="M511" s="784"/>
      <c r="N511" s="785"/>
    </row>
    <row r="512" spans="1:14" x14ac:dyDescent="0.25">
      <c r="A512" s="51">
        <v>44434</v>
      </c>
      <c r="B512" s="197" t="s">
        <v>68</v>
      </c>
      <c r="C512" s="197" t="s">
        <v>67</v>
      </c>
      <c r="D512" s="197" t="s">
        <v>90</v>
      </c>
      <c r="E512" s="867">
        <v>14000</v>
      </c>
      <c r="F512" s="490">
        <v>3518</v>
      </c>
      <c r="G512" s="826">
        <f t="shared" si="6"/>
        <v>3.9795338260375215</v>
      </c>
      <c r="H512" s="787" t="s">
        <v>70</v>
      </c>
      <c r="I512" s="802" t="s">
        <v>18</v>
      </c>
      <c r="J512" s="119" t="s">
        <v>592</v>
      </c>
      <c r="K512" s="802" t="s">
        <v>157</v>
      </c>
      <c r="L512" s="802" t="s">
        <v>62</v>
      </c>
      <c r="M512" s="784"/>
      <c r="N512" s="785"/>
    </row>
    <row r="513" spans="1:14" x14ac:dyDescent="0.25">
      <c r="A513" s="51">
        <v>44434</v>
      </c>
      <c r="B513" s="197" t="s">
        <v>68</v>
      </c>
      <c r="C513" s="197" t="s">
        <v>67</v>
      </c>
      <c r="D513" s="197" t="s">
        <v>90</v>
      </c>
      <c r="E513" s="198">
        <v>26000</v>
      </c>
      <c r="F513" s="490">
        <v>3518</v>
      </c>
      <c r="G513" s="826">
        <f t="shared" si="6"/>
        <v>7.3905628197839679</v>
      </c>
      <c r="H513" s="787" t="s">
        <v>70</v>
      </c>
      <c r="I513" s="802" t="s">
        <v>18</v>
      </c>
      <c r="J513" s="119" t="s">
        <v>592</v>
      </c>
      <c r="K513" s="802" t="s">
        <v>157</v>
      </c>
      <c r="L513" s="802" t="s">
        <v>62</v>
      </c>
      <c r="M513" s="784"/>
      <c r="N513" s="785"/>
    </row>
    <row r="514" spans="1:14" x14ac:dyDescent="0.25">
      <c r="A514" s="51">
        <v>44434</v>
      </c>
      <c r="B514" s="197" t="s">
        <v>68</v>
      </c>
      <c r="C514" s="197" t="s">
        <v>67</v>
      </c>
      <c r="D514" s="197" t="s">
        <v>90</v>
      </c>
      <c r="E514" s="806">
        <v>16000</v>
      </c>
      <c r="F514" s="490">
        <v>3518</v>
      </c>
      <c r="G514" s="826">
        <f t="shared" si="6"/>
        <v>4.5480386583285961</v>
      </c>
      <c r="H514" s="787" t="s">
        <v>70</v>
      </c>
      <c r="I514" s="802" t="s">
        <v>18</v>
      </c>
      <c r="J514" s="119" t="s">
        <v>592</v>
      </c>
      <c r="K514" s="802" t="s">
        <v>157</v>
      </c>
      <c r="L514" s="802" t="s">
        <v>62</v>
      </c>
      <c r="M514" s="784"/>
      <c r="N514" s="785"/>
    </row>
    <row r="515" spans="1:14" x14ac:dyDescent="0.25">
      <c r="A515" s="51">
        <v>44434</v>
      </c>
      <c r="B515" s="197" t="s">
        <v>68</v>
      </c>
      <c r="C515" s="197" t="s">
        <v>67</v>
      </c>
      <c r="D515" s="197" t="s">
        <v>90</v>
      </c>
      <c r="E515" s="198">
        <v>9000</v>
      </c>
      <c r="F515" s="490">
        <v>3518</v>
      </c>
      <c r="G515" s="826">
        <f t="shared" si="6"/>
        <v>2.5582717453098351</v>
      </c>
      <c r="H515" s="787" t="s">
        <v>70</v>
      </c>
      <c r="I515" s="802" t="s">
        <v>18</v>
      </c>
      <c r="J515" s="119" t="s">
        <v>592</v>
      </c>
      <c r="K515" s="802" t="s">
        <v>157</v>
      </c>
      <c r="L515" s="802" t="s">
        <v>62</v>
      </c>
      <c r="M515" s="784"/>
      <c r="N515" s="785"/>
    </row>
    <row r="516" spans="1:14" x14ac:dyDescent="0.25">
      <c r="A516" s="51">
        <v>44434</v>
      </c>
      <c r="B516" s="197" t="s">
        <v>92</v>
      </c>
      <c r="C516" s="197" t="s">
        <v>92</v>
      </c>
      <c r="D516" s="197" t="s">
        <v>90</v>
      </c>
      <c r="E516" s="198">
        <v>6000</v>
      </c>
      <c r="F516" s="490">
        <v>3518</v>
      </c>
      <c r="G516" s="826">
        <f t="shared" si="6"/>
        <v>1.7055144968732234</v>
      </c>
      <c r="H516" s="787" t="s">
        <v>70</v>
      </c>
      <c r="I516" s="802" t="s">
        <v>18</v>
      </c>
      <c r="J516" s="119" t="s">
        <v>592</v>
      </c>
      <c r="K516" s="802" t="s">
        <v>157</v>
      </c>
      <c r="L516" s="802" t="s">
        <v>62</v>
      </c>
      <c r="M516" s="784"/>
      <c r="N516" s="785"/>
    </row>
    <row r="517" spans="1:14" x14ac:dyDescent="0.25">
      <c r="A517" s="51">
        <v>44434</v>
      </c>
      <c r="B517" s="197" t="s">
        <v>92</v>
      </c>
      <c r="C517" s="197" t="s">
        <v>92</v>
      </c>
      <c r="D517" s="197" t="s">
        <v>90</v>
      </c>
      <c r="E517" s="198">
        <v>4000</v>
      </c>
      <c r="F517" s="490">
        <v>3518</v>
      </c>
      <c r="G517" s="826">
        <f t="shared" si="6"/>
        <v>1.137009664582149</v>
      </c>
      <c r="H517" s="787" t="s">
        <v>70</v>
      </c>
      <c r="I517" s="802" t="s">
        <v>18</v>
      </c>
      <c r="J517" s="119" t="s">
        <v>592</v>
      </c>
      <c r="K517" s="802" t="s">
        <v>157</v>
      </c>
      <c r="L517" s="802" t="s">
        <v>62</v>
      </c>
      <c r="M517" s="784"/>
      <c r="N517" s="785"/>
    </row>
    <row r="518" spans="1:14" x14ac:dyDescent="0.25">
      <c r="A518" s="51">
        <v>44434</v>
      </c>
      <c r="B518" s="26" t="s">
        <v>68</v>
      </c>
      <c r="C518" s="26" t="s">
        <v>67</v>
      </c>
      <c r="D518" s="26" t="s">
        <v>90</v>
      </c>
      <c r="E518" s="813">
        <v>15000</v>
      </c>
      <c r="F518" s="490">
        <v>3518</v>
      </c>
      <c r="G518" s="826">
        <f t="shared" si="6"/>
        <v>4.2637862421830581</v>
      </c>
      <c r="H518" s="787" t="s">
        <v>121</v>
      </c>
      <c r="I518" s="802" t="s">
        <v>18</v>
      </c>
      <c r="J518" s="225" t="s">
        <v>603</v>
      </c>
      <c r="K518" s="802" t="s">
        <v>157</v>
      </c>
      <c r="L518" s="802" t="s">
        <v>62</v>
      </c>
      <c r="M518" s="784"/>
      <c r="N518" s="785"/>
    </row>
    <row r="519" spans="1:14" x14ac:dyDescent="0.25">
      <c r="A519" s="51">
        <v>44434</v>
      </c>
      <c r="B519" s="26" t="s">
        <v>68</v>
      </c>
      <c r="C519" s="26" t="s">
        <v>67</v>
      </c>
      <c r="D519" s="26" t="s">
        <v>90</v>
      </c>
      <c r="E519" s="813">
        <v>15000</v>
      </c>
      <c r="F519" s="490">
        <v>3518</v>
      </c>
      <c r="G519" s="826">
        <f t="shared" si="6"/>
        <v>4.2637862421830581</v>
      </c>
      <c r="H519" s="787" t="s">
        <v>121</v>
      </c>
      <c r="I519" s="802" t="s">
        <v>18</v>
      </c>
      <c r="J519" s="225" t="s">
        <v>603</v>
      </c>
      <c r="K519" s="802" t="s">
        <v>157</v>
      </c>
      <c r="L519" s="802" t="s">
        <v>62</v>
      </c>
      <c r="M519" s="784"/>
      <c r="N519" s="785"/>
    </row>
    <row r="520" spans="1:14" x14ac:dyDescent="0.25">
      <c r="A520" s="51">
        <v>44434</v>
      </c>
      <c r="B520" s="26" t="s">
        <v>68</v>
      </c>
      <c r="C520" s="26" t="s">
        <v>67</v>
      </c>
      <c r="D520" s="26" t="s">
        <v>90</v>
      </c>
      <c r="E520" s="813">
        <v>8000</v>
      </c>
      <c r="F520" s="490">
        <v>3518</v>
      </c>
      <c r="G520" s="826">
        <f t="shared" si="6"/>
        <v>2.2740193291642981</v>
      </c>
      <c r="H520" s="787" t="s">
        <v>121</v>
      </c>
      <c r="I520" s="802" t="s">
        <v>18</v>
      </c>
      <c r="J520" s="225" t="s">
        <v>603</v>
      </c>
      <c r="K520" s="802" t="s">
        <v>157</v>
      </c>
      <c r="L520" s="802" t="s">
        <v>62</v>
      </c>
      <c r="M520" s="784"/>
      <c r="N520" s="785"/>
    </row>
    <row r="521" spans="1:14" x14ac:dyDescent="0.25">
      <c r="A521" s="51">
        <v>44434</v>
      </c>
      <c r="B521" s="26" t="s">
        <v>68</v>
      </c>
      <c r="C521" s="26" t="s">
        <v>67</v>
      </c>
      <c r="D521" s="26" t="s">
        <v>90</v>
      </c>
      <c r="E521" s="813">
        <v>8000</v>
      </c>
      <c r="F521" s="490">
        <v>3518</v>
      </c>
      <c r="G521" s="826">
        <f t="shared" si="6"/>
        <v>2.2740193291642981</v>
      </c>
      <c r="H521" s="787" t="s">
        <v>121</v>
      </c>
      <c r="I521" s="802" t="s">
        <v>18</v>
      </c>
      <c r="J521" s="225" t="s">
        <v>603</v>
      </c>
      <c r="K521" s="802" t="s">
        <v>157</v>
      </c>
      <c r="L521" s="802" t="s">
        <v>62</v>
      </c>
      <c r="M521" s="784"/>
      <c r="N521" s="785"/>
    </row>
    <row r="522" spans="1:14" x14ac:dyDescent="0.25">
      <c r="A522" s="51">
        <v>44434</v>
      </c>
      <c r="B522" s="26" t="s">
        <v>68</v>
      </c>
      <c r="C522" s="26" t="s">
        <v>67</v>
      </c>
      <c r="D522" s="26" t="s">
        <v>90</v>
      </c>
      <c r="E522" s="813">
        <v>8000</v>
      </c>
      <c r="F522" s="490">
        <v>3518</v>
      </c>
      <c r="G522" s="826">
        <f t="shared" si="6"/>
        <v>2.2740193291642981</v>
      </c>
      <c r="H522" s="787" t="s">
        <v>121</v>
      </c>
      <c r="I522" s="802" t="s">
        <v>18</v>
      </c>
      <c r="J522" s="225" t="s">
        <v>603</v>
      </c>
      <c r="K522" s="802" t="s">
        <v>157</v>
      </c>
      <c r="L522" s="802" t="s">
        <v>62</v>
      </c>
      <c r="M522" s="784"/>
      <c r="N522" s="785"/>
    </row>
    <row r="523" spans="1:14" x14ac:dyDescent="0.25">
      <c r="A523" s="51">
        <v>44434</v>
      </c>
      <c r="B523" s="26" t="s">
        <v>92</v>
      </c>
      <c r="C523" s="26" t="s">
        <v>92</v>
      </c>
      <c r="D523" s="26" t="s">
        <v>90</v>
      </c>
      <c r="E523" s="813">
        <v>7000</v>
      </c>
      <c r="F523" s="490">
        <v>3518</v>
      </c>
      <c r="G523" s="826">
        <f t="shared" si="6"/>
        <v>1.9897669130187607</v>
      </c>
      <c r="H523" s="787" t="s">
        <v>121</v>
      </c>
      <c r="I523" s="802" t="s">
        <v>18</v>
      </c>
      <c r="J523" s="225" t="s">
        <v>603</v>
      </c>
      <c r="K523" s="802" t="s">
        <v>157</v>
      </c>
      <c r="L523" s="802" t="s">
        <v>62</v>
      </c>
      <c r="M523" s="784"/>
      <c r="N523" s="785"/>
    </row>
    <row r="524" spans="1:14" x14ac:dyDescent="0.25">
      <c r="A524" s="51">
        <v>44434</v>
      </c>
      <c r="B524" s="26" t="s">
        <v>92</v>
      </c>
      <c r="C524" s="26" t="s">
        <v>92</v>
      </c>
      <c r="D524" s="26" t="s">
        <v>90</v>
      </c>
      <c r="E524" s="813">
        <v>3000</v>
      </c>
      <c r="F524" s="490">
        <v>3518</v>
      </c>
      <c r="G524" s="826">
        <f t="shared" si="6"/>
        <v>0.85275724843661171</v>
      </c>
      <c r="H524" s="787" t="s">
        <v>121</v>
      </c>
      <c r="I524" s="802" t="s">
        <v>18</v>
      </c>
      <c r="J524" s="225" t="s">
        <v>603</v>
      </c>
      <c r="K524" s="802" t="s">
        <v>157</v>
      </c>
      <c r="L524" s="802" t="s">
        <v>62</v>
      </c>
      <c r="M524" s="784"/>
      <c r="N524" s="785"/>
    </row>
    <row r="525" spans="1:14" x14ac:dyDescent="0.25">
      <c r="A525" s="200">
        <v>44434</v>
      </c>
      <c r="B525" s="195" t="s">
        <v>68</v>
      </c>
      <c r="C525" s="195" t="s">
        <v>67</v>
      </c>
      <c r="D525" s="209" t="s">
        <v>90</v>
      </c>
      <c r="E525" s="190">
        <v>15000</v>
      </c>
      <c r="F525" s="490">
        <v>3518</v>
      </c>
      <c r="G525" s="826">
        <f t="shared" si="6"/>
        <v>4.2637862421830581</v>
      </c>
      <c r="H525" s="787" t="s">
        <v>71</v>
      </c>
      <c r="I525" s="802" t="s">
        <v>18</v>
      </c>
      <c r="J525" s="256" t="s">
        <v>599</v>
      </c>
      <c r="K525" s="802" t="s">
        <v>157</v>
      </c>
      <c r="L525" s="802" t="s">
        <v>62</v>
      </c>
      <c r="M525" s="784"/>
      <c r="N525" s="785"/>
    </row>
    <row r="526" spans="1:14" x14ac:dyDescent="0.25">
      <c r="A526" s="200">
        <v>44434</v>
      </c>
      <c r="B526" s="195" t="s">
        <v>68</v>
      </c>
      <c r="C526" s="195" t="s">
        <v>67</v>
      </c>
      <c r="D526" s="209" t="s">
        <v>90</v>
      </c>
      <c r="E526" s="210">
        <v>15000</v>
      </c>
      <c r="F526" s="490">
        <v>3518</v>
      </c>
      <c r="G526" s="826">
        <f t="shared" si="6"/>
        <v>4.2637862421830581</v>
      </c>
      <c r="H526" s="787" t="s">
        <v>71</v>
      </c>
      <c r="I526" s="802" t="s">
        <v>18</v>
      </c>
      <c r="J526" s="256" t="s">
        <v>599</v>
      </c>
      <c r="K526" s="802" t="s">
        <v>157</v>
      </c>
      <c r="L526" s="802" t="s">
        <v>62</v>
      </c>
      <c r="M526" s="784"/>
      <c r="N526" s="785"/>
    </row>
    <row r="527" spans="1:14" x14ac:dyDescent="0.25">
      <c r="A527" s="200">
        <v>44434</v>
      </c>
      <c r="B527" s="195" t="s">
        <v>68</v>
      </c>
      <c r="C527" s="195" t="s">
        <v>67</v>
      </c>
      <c r="D527" s="209" t="s">
        <v>90</v>
      </c>
      <c r="E527" s="190">
        <v>20000</v>
      </c>
      <c r="F527" s="490">
        <v>3518</v>
      </c>
      <c r="G527" s="826">
        <f t="shared" si="6"/>
        <v>5.6850483229107445</v>
      </c>
      <c r="H527" s="787" t="s">
        <v>71</v>
      </c>
      <c r="I527" s="802" t="s">
        <v>18</v>
      </c>
      <c r="J527" s="256" t="s">
        <v>599</v>
      </c>
      <c r="K527" s="802" t="s">
        <v>157</v>
      </c>
      <c r="L527" s="802" t="s">
        <v>62</v>
      </c>
      <c r="M527" s="784"/>
      <c r="N527" s="785"/>
    </row>
    <row r="528" spans="1:14" x14ac:dyDescent="0.25">
      <c r="A528" s="200">
        <v>44434</v>
      </c>
      <c r="B528" s="195" t="s">
        <v>68</v>
      </c>
      <c r="C528" s="195" t="s">
        <v>67</v>
      </c>
      <c r="D528" s="209" t="s">
        <v>90</v>
      </c>
      <c r="E528" s="190">
        <v>15000</v>
      </c>
      <c r="F528" s="490">
        <v>3518</v>
      </c>
      <c r="G528" s="826">
        <f t="shared" si="6"/>
        <v>4.2637862421830581</v>
      </c>
      <c r="H528" s="787" t="s">
        <v>71</v>
      </c>
      <c r="I528" s="802" t="s">
        <v>18</v>
      </c>
      <c r="J528" s="256" t="s">
        <v>599</v>
      </c>
      <c r="K528" s="802" t="s">
        <v>157</v>
      </c>
      <c r="L528" s="802" t="s">
        <v>62</v>
      </c>
      <c r="M528" s="784"/>
      <c r="N528" s="785"/>
    </row>
    <row r="529" spans="1:14" x14ac:dyDescent="0.25">
      <c r="A529" s="200">
        <v>44434</v>
      </c>
      <c r="B529" s="195" t="s">
        <v>92</v>
      </c>
      <c r="C529" s="195" t="s">
        <v>92</v>
      </c>
      <c r="D529" s="195" t="s">
        <v>90</v>
      </c>
      <c r="E529" s="190">
        <v>2000</v>
      </c>
      <c r="F529" s="490">
        <v>3518</v>
      </c>
      <c r="G529" s="826">
        <f t="shared" si="6"/>
        <v>0.56850483229107451</v>
      </c>
      <c r="H529" s="787" t="s">
        <v>71</v>
      </c>
      <c r="I529" s="802" t="s">
        <v>18</v>
      </c>
      <c r="J529" s="256" t="s">
        <v>599</v>
      </c>
      <c r="K529" s="802" t="s">
        <v>157</v>
      </c>
      <c r="L529" s="802" t="s">
        <v>62</v>
      </c>
      <c r="M529" s="784"/>
      <c r="N529" s="785"/>
    </row>
    <row r="530" spans="1:14" x14ac:dyDescent="0.25">
      <c r="A530" s="200">
        <v>44434</v>
      </c>
      <c r="B530" s="195" t="s">
        <v>92</v>
      </c>
      <c r="C530" s="195" t="s">
        <v>92</v>
      </c>
      <c r="D530" s="195" t="s">
        <v>90</v>
      </c>
      <c r="E530" s="190">
        <v>12000</v>
      </c>
      <c r="F530" s="490">
        <v>3518</v>
      </c>
      <c r="G530" s="826">
        <f t="shared" si="6"/>
        <v>3.4110289937464469</v>
      </c>
      <c r="H530" s="787" t="s">
        <v>71</v>
      </c>
      <c r="I530" s="802" t="s">
        <v>18</v>
      </c>
      <c r="J530" s="256" t="s">
        <v>599</v>
      </c>
      <c r="K530" s="802" t="s">
        <v>157</v>
      </c>
      <c r="L530" s="802" t="s">
        <v>62</v>
      </c>
      <c r="M530" s="784"/>
      <c r="N530" s="785"/>
    </row>
    <row r="531" spans="1:14" x14ac:dyDescent="0.25">
      <c r="A531" s="200">
        <v>44434</v>
      </c>
      <c r="B531" s="195" t="s">
        <v>92</v>
      </c>
      <c r="C531" s="195" t="s">
        <v>92</v>
      </c>
      <c r="D531" s="195" t="s">
        <v>90</v>
      </c>
      <c r="E531" s="190">
        <v>2000</v>
      </c>
      <c r="F531" s="490">
        <v>3518</v>
      </c>
      <c r="G531" s="826">
        <f t="shared" si="6"/>
        <v>0.56850483229107451</v>
      </c>
      <c r="H531" s="787" t="s">
        <v>71</v>
      </c>
      <c r="I531" s="802" t="s">
        <v>18</v>
      </c>
      <c r="J531" s="256" t="s">
        <v>599</v>
      </c>
      <c r="K531" s="802" t="s">
        <v>157</v>
      </c>
      <c r="L531" s="802" t="s">
        <v>62</v>
      </c>
      <c r="M531" s="784"/>
      <c r="N531" s="785"/>
    </row>
    <row r="532" spans="1:14" x14ac:dyDescent="0.25">
      <c r="A532" s="196">
        <v>44434</v>
      </c>
      <c r="B532" s="197" t="s">
        <v>68</v>
      </c>
      <c r="C532" s="197" t="s">
        <v>67</v>
      </c>
      <c r="D532" s="197" t="s">
        <v>52</v>
      </c>
      <c r="E532" s="198">
        <v>20000</v>
      </c>
      <c r="F532" s="490">
        <v>3518</v>
      </c>
      <c r="G532" s="826">
        <f t="shared" si="6"/>
        <v>5.6850483229107445</v>
      </c>
      <c r="H532" s="787" t="s">
        <v>53</v>
      </c>
      <c r="I532" s="802" t="s">
        <v>18</v>
      </c>
      <c r="J532" s="257" t="s">
        <v>580</v>
      </c>
      <c r="K532" s="802" t="s">
        <v>157</v>
      </c>
      <c r="L532" s="802" t="s">
        <v>62</v>
      </c>
      <c r="M532" s="784"/>
      <c r="N532" s="785"/>
    </row>
    <row r="533" spans="1:14" x14ac:dyDescent="0.25">
      <c r="A533" s="196">
        <v>44434</v>
      </c>
      <c r="B533" s="195" t="s">
        <v>710</v>
      </c>
      <c r="C533" s="195" t="s">
        <v>67</v>
      </c>
      <c r="D533" s="195" t="s">
        <v>52</v>
      </c>
      <c r="E533" s="198">
        <v>25000</v>
      </c>
      <c r="F533" s="490">
        <v>3518</v>
      </c>
      <c r="G533" s="826">
        <f t="shared" si="6"/>
        <v>7.1063104036384308</v>
      </c>
      <c r="H533" s="787" t="s">
        <v>53</v>
      </c>
      <c r="I533" s="802" t="s">
        <v>18</v>
      </c>
      <c r="J533" s="257" t="s">
        <v>731</v>
      </c>
      <c r="K533" s="802" t="s">
        <v>157</v>
      </c>
      <c r="L533" s="802" t="s">
        <v>62</v>
      </c>
      <c r="M533" s="784"/>
      <c r="N533" s="785"/>
    </row>
    <row r="534" spans="1:14" x14ac:dyDescent="0.25">
      <c r="A534" s="196">
        <v>44434</v>
      </c>
      <c r="B534" s="195" t="s">
        <v>711</v>
      </c>
      <c r="C534" s="195" t="s">
        <v>713</v>
      </c>
      <c r="D534" s="195" t="s">
        <v>52</v>
      </c>
      <c r="E534" s="198">
        <v>30000</v>
      </c>
      <c r="F534" s="490">
        <v>3518</v>
      </c>
      <c r="G534" s="826">
        <f t="shared" si="6"/>
        <v>8.5275724843661163</v>
      </c>
      <c r="H534" s="787" t="s">
        <v>53</v>
      </c>
      <c r="I534" s="802" t="s">
        <v>18</v>
      </c>
      <c r="J534" s="257" t="s">
        <v>580</v>
      </c>
      <c r="K534" s="802" t="s">
        <v>157</v>
      </c>
      <c r="L534" s="802" t="s">
        <v>62</v>
      </c>
      <c r="M534" s="784"/>
      <c r="N534" s="785"/>
    </row>
    <row r="535" spans="1:14" x14ac:dyDescent="0.25">
      <c r="A535" s="196">
        <v>44434</v>
      </c>
      <c r="B535" s="195" t="s">
        <v>68</v>
      </c>
      <c r="C535" s="195" t="s">
        <v>67</v>
      </c>
      <c r="D535" s="195" t="s">
        <v>52</v>
      </c>
      <c r="E535" s="198">
        <v>30000</v>
      </c>
      <c r="F535" s="490">
        <v>3518</v>
      </c>
      <c r="G535" s="826">
        <f t="shared" si="6"/>
        <v>8.5275724843661163</v>
      </c>
      <c r="H535" s="787" t="s">
        <v>53</v>
      </c>
      <c r="I535" s="802" t="s">
        <v>18</v>
      </c>
      <c r="J535" s="257" t="s">
        <v>580</v>
      </c>
      <c r="K535" s="802" t="s">
        <v>157</v>
      </c>
      <c r="L535" s="802" t="s">
        <v>62</v>
      </c>
      <c r="M535" s="784"/>
      <c r="N535" s="785"/>
    </row>
    <row r="536" spans="1:14" x14ac:dyDescent="0.25">
      <c r="A536" s="196">
        <v>44434</v>
      </c>
      <c r="B536" s="195" t="s">
        <v>68</v>
      </c>
      <c r="C536" s="195" t="s">
        <v>67</v>
      </c>
      <c r="D536" s="195" t="s">
        <v>52</v>
      </c>
      <c r="E536" s="198">
        <v>30000</v>
      </c>
      <c r="F536" s="490">
        <v>3518</v>
      </c>
      <c r="G536" s="826">
        <f t="shared" si="6"/>
        <v>8.5275724843661163</v>
      </c>
      <c r="H536" s="787" t="s">
        <v>53</v>
      </c>
      <c r="I536" s="802" t="s">
        <v>18</v>
      </c>
      <c r="J536" s="257" t="s">
        <v>580</v>
      </c>
      <c r="K536" s="802" t="s">
        <v>157</v>
      </c>
      <c r="L536" s="802" t="s">
        <v>62</v>
      </c>
      <c r="M536" s="784"/>
      <c r="N536" s="785"/>
    </row>
    <row r="537" spans="1:14" x14ac:dyDescent="0.25">
      <c r="A537" s="196">
        <v>44434</v>
      </c>
      <c r="B537" s="195" t="s">
        <v>712</v>
      </c>
      <c r="C537" s="195" t="s">
        <v>713</v>
      </c>
      <c r="D537" s="195" t="s">
        <v>52</v>
      </c>
      <c r="E537" s="198">
        <v>60000</v>
      </c>
      <c r="F537" s="490">
        <v>3518</v>
      </c>
      <c r="G537" s="826">
        <f t="shared" si="6"/>
        <v>17.055144968732233</v>
      </c>
      <c r="H537" s="787" t="s">
        <v>53</v>
      </c>
      <c r="I537" s="802" t="s">
        <v>18</v>
      </c>
      <c r="J537" s="257" t="s">
        <v>732</v>
      </c>
      <c r="K537" s="802" t="s">
        <v>157</v>
      </c>
      <c r="L537" s="802" t="s">
        <v>62</v>
      </c>
      <c r="M537" s="784"/>
      <c r="N537" s="785"/>
    </row>
    <row r="538" spans="1:14" x14ac:dyDescent="0.25">
      <c r="A538" s="200">
        <v>44435</v>
      </c>
      <c r="B538" s="183" t="s">
        <v>68</v>
      </c>
      <c r="C538" s="195" t="s">
        <v>67</v>
      </c>
      <c r="D538" s="195" t="s">
        <v>52</v>
      </c>
      <c r="E538" s="198">
        <v>30000</v>
      </c>
      <c r="F538" s="490">
        <v>3518</v>
      </c>
      <c r="G538" s="826">
        <f t="shared" si="6"/>
        <v>8.5275724843661163</v>
      </c>
      <c r="H538" s="787" t="s">
        <v>53</v>
      </c>
      <c r="I538" s="802" t="s">
        <v>18</v>
      </c>
      <c r="J538" s="257" t="s">
        <v>580</v>
      </c>
      <c r="K538" s="802" t="s">
        <v>157</v>
      </c>
      <c r="L538" s="802" t="s">
        <v>62</v>
      </c>
      <c r="M538" s="784"/>
      <c r="N538" s="785"/>
    </row>
    <row r="539" spans="1:14" x14ac:dyDescent="0.25">
      <c r="A539" s="200">
        <v>44435</v>
      </c>
      <c r="B539" s="183" t="s">
        <v>68</v>
      </c>
      <c r="C539" s="195" t="s">
        <v>67</v>
      </c>
      <c r="D539" s="195" t="s">
        <v>52</v>
      </c>
      <c r="E539" s="198">
        <v>30000</v>
      </c>
      <c r="F539" s="490">
        <v>3518</v>
      </c>
      <c r="G539" s="826">
        <f t="shared" si="6"/>
        <v>8.5275724843661163</v>
      </c>
      <c r="H539" s="787" t="s">
        <v>53</v>
      </c>
      <c r="I539" s="802" t="s">
        <v>18</v>
      </c>
      <c r="J539" s="257" t="s">
        <v>580</v>
      </c>
      <c r="K539" s="802" t="s">
        <v>157</v>
      </c>
      <c r="L539" s="802" t="s">
        <v>62</v>
      </c>
      <c r="M539" s="784"/>
      <c r="N539" s="785"/>
    </row>
    <row r="540" spans="1:14" x14ac:dyDescent="0.25">
      <c r="A540" s="200">
        <v>44435</v>
      </c>
      <c r="B540" s="183" t="s">
        <v>711</v>
      </c>
      <c r="C540" s="195" t="s">
        <v>713</v>
      </c>
      <c r="D540" s="195" t="s">
        <v>52</v>
      </c>
      <c r="E540" s="198">
        <v>30000</v>
      </c>
      <c r="F540" s="490">
        <v>3518</v>
      </c>
      <c r="G540" s="826">
        <f t="shared" si="6"/>
        <v>8.5275724843661163</v>
      </c>
      <c r="H540" s="787" t="s">
        <v>53</v>
      </c>
      <c r="I540" s="802" t="s">
        <v>18</v>
      </c>
      <c r="J540" s="257" t="s">
        <v>580</v>
      </c>
      <c r="K540" s="802" t="s">
        <v>157</v>
      </c>
      <c r="L540" s="802" t="s">
        <v>62</v>
      </c>
      <c r="M540" s="784"/>
      <c r="N540" s="785"/>
    </row>
    <row r="541" spans="1:14" x14ac:dyDescent="0.25">
      <c r="A541" s="200">
        <v>44435</v>
      </c>
      <c r="B541" s="183" t="s">
        <v>712</v>
      </c>
      <c r="C541" s="195" t="s">
        <v>713</v>
      </c>
      <c r="D541" s="195" t="s">
        <v>52</v>
      </c>
      <c r="E541" s="198">
        <v>60000</v>
      </c>
      <c r="F541" s="490">
        <v>3518</v>
      </c>
      <c r="G541" s="826">
        <f t="shared" si="6"/>
        <v>17.055144968732233</v>
      </c>
      <c r="H541" s="787" t="s">
        <v>53</v>
      </c>
      <c r="I541" s="802" t="s">
        <v>18</v>
      </c>
      <c r="J541" s="257" t="s">
        <v>732</v>
      </c>
      <c r="K541" s="802" t="s">
        <v>157</v>
      </c>
      <c r="L541" s="802" t="s">
        <v>62</v>
      </c>
      <c r="M541" s="784"/>
      <c r="N541" s="785"/>
    </row>
    <row r="542" spans="1:14" x14ac:dyDescent="0.25">
      <c r="A542" s="51">
        <v>44435</v>
      </c>
      <c r="B542" s="26" t="s">
        <v>68</v>
      </c>
      <c r="C542" s="26" t="s">
        <v>67</v>
      </c>
      <c r="D542" s="26" t="s">
        <v>90</v>
      </c>
      <c r="E542" s="813">
        <v>8000</v>
      </c>
      <c r="F542" s="490">
        <v>3518</v>
      </c>
      <c r="G542" s="826">
        <f t="shared" si="6"/>
        <v>2.2740193291642981</v>
      </c>
      <c r="H542" s="787" t="s">
        <v>121</v>
      </c>
      <c r="I542" s="802" t="s">
        <v>18</v>
      </c>
      <c r="J542" s="225" t="s">
        <v>637</v>
      </c>
      <c r="K542" s="802" t="s">
        <v>157</v>
      </c>
      <c r="L542" s="802" t="s">
        <v>62</v>
      </c>
      <c r="M542" s="784"/>
      <c r="N542" s="785"/>
    </row>
    <row r="543" spans="1:14" x14ac:dyDescent="0.25">
      <c r="A543" s="51">
        <v>44435</v>
      </c>
      <c r="B543" s="26" t="s">
        <v>68</v>
      </c>
      <c r="C543" s="26" t="s">
        <v>67</v>
      </c>
      <c r="D543" s="26" t="s">
        <v>90</v>
      </c>
      <c r="E543" s="813">
        <v>14000</v>
      </c>
      <c r="F543" s="490">
        <v>3518</v>
      </c>
      <c r="G543" s="826">
        <f t="shared" si="6"/>
        <v>3.9795338260375215</v>
      </c>
      <c r="H543" s="787" t="s">
        <v>121</v>
      </c>
      <c r="I543" s="802" t="s">
        <v>18</v>
      </c>
      <c r="J543" s="225" t="s">
        <v>637</v>
      </c>
      <c r="K543" s="802" t="s">
        <v>157</v>
      </c>
      <c r="L543" s="802" t="s">
        <v>62</v>
      </c>
      <c r="M543" s="784"/>
      <c r="N543" s="785"/>
    </row>
    <row r="544" spans="1:14" x14ac:dyDescent="0.25">
      <c r="A544" s="51">
        <v>44435</v>
      </c>
      <c r="B544" s="26" t="s">
        <v>68</v>
      </c>
      <c r="C544" s="26" t="s">
        <v>67</v>
      </c>
      <c r="D544" s="26" t="s">
        <v>90</v>
      </c>
      <c r="E544" s="813">
        <v>18000</v>
      </c>
      <c r="F544" s="490">
        <v>3518</v>
      </c>
      <c r="G544" s="826">
        <f t="shared" si="6"/>
        <v>5.1165434906196703</v>
      </c>
      <c r="H544" s="787" t="s">
        <v>121</v>
      </c>
      <c r="I544" s="802" t="s">
        <v>18</v>
      </c>
      <c r="J544" s="225" t="s">
        <v>637</v>
      </c>
      <c r="K544" s="802" t="s">
        <v>157</v>
      </c>
      <c r="L544" s="802" t="s">
        <v>62</v>
      </c>
      <c r="M544" s="784"/>
      <c r="N544" s="785"/>
    </row>
    <row r="545" spans="1:14" x14ac:dyDescent="0.25">
      <c r="A545" s="51">
        <v>44435</v>
      </c>
      <c r="B545" s="26" t="s">
        <v>68</v>
      </c>
      <c r="C545" s="26" t="s">
        <v>67</v>
      </c>
      <c r="D545" s="26" t="s">
        <v>90</v>
      </c>
      <c r="E545" s="813">
        <v>20000</v>
      </c>
      <c r="F545" s="490">
        <v>3518</v>
      </c>
      <c r="G545" s="826">
        <f t="shared" si="6"/>
        <v>5.6850483229107445</v>
      </c>
      <c r="H545" s="787" t="s">
        <v>121</v>
      </c>
      <c r="I545" s="802" t="s">
        <v>18</v>
      </c>
      <c r="J545" s="225" t="s">
        <v>637</v>
      </c>
      <c r="K545" s="802" t="s">
        <v>157</v>
      </c>
      <c r="L545" s="802" t="s">
        <v>62</v>
      </c>
      <c r="M545" s="784"/>
      <c r="N545" s="785"/>
    </row>
    <row r="546" spans="1:14" x14ac:dyDescent="0.25">
      <c r="A546" s="51">
        <v>44435</v>
      </c>
      <c r="B546" s="26" t="s">
        <v>68</v>
      </c>
      <c r="C546" s="26" t="s">
        <v>67</v>
      </c>
      <c r="D546" s="26" t="s">
        <v>90</v>
      </c>
      <c r="E546" s="813">
        <v>8000</v>
      </c>
      <c r="F546" s="490">
        <v>3518</v>
      </c>
      <c r="G546" s="826">
        <f t="shared" si="6"/>
        <v>2.2740193291642981</v>
      </c>
      <c r="H546" s="787" t="s">
        <v>121</v>
      </c>
      <c r="I546" s="802" t="s">
        <v>18</v>
      </c>
      <c r="J546" s="225" t="s">
        <v>637</v>
      </c>
      <c r="K546" s="802" t="s">
        <v>157</v>
      </c>
      <c r="L546" s="802" t="s">
        <v>62</v>
      </c>
      <c r="M546" s="784"/>
      <c r="N546" s="785"/>
    </row>
    <row r="547" spans="1:14" x14ac:dyDescent="0.25">
      <c r="A547" s="51">
        <v>44435</v>
      </c>
      <c r="B547" s="26" t="s">
        <v>92</v>
      </c>
      <c r="C547" s="26" t="s">
        <v>92</v>
      </c>
      <c r="D547" s="26" t="s">
        <v>90</v>
      </c>
      <c r="E547" s="813">
        <v>7000</v>
      </c>
      <c r="F547" s="490">
        <v>3518</v>
      </c>
      <c r="G547" s="826">
        <f t="shared" si="6"/>
        <v>1.9897669130187607</v>
      </c>
      <c r="H547" s="787" t="s">
        <v>121</v>
      </c>
      <c r="I547" s="802" t="s">
        <v>18</v>
      </c>
      <c r="J547" s="225" t="s">
        <v>637</v>
      </c>
      <c r="K547" s="802" t="s">
        <v>157</v>
      </c>
      <c r="L547" s="802" t="s">
        <v>62</v>
      </c>
      <c r="M547" s="784"/>
      <c r="N547" s="785"/>
    </row>
    <row r="548" spans="1:14" x14ac:dyDescent="0.25">
      <c r="A548" s="51">
        <v>44435</v>
      </c>
      <c r="B548" s="26" t="s">
        <v>92</v>
      </c>
      <c r="C548" s="26" t="s">
        <v>92</v>
      </c>
      <c r="D548" s="26" t="s">
        <v>90</v>
      </c>
      <c r="E548" s="813">
        <v>3000</v>
      </c>
      <c r="F548" s="490">
        <v>3518</v>
      </c>
      <c r="G548" s="826">
        <f t="shared" si="6"/>
        <v>0.85275724843661171</v>
      </c>
      <c r="H548" s="787" t="s">
        <v>121</v>
      </c>
      <c r="I548" s="802" t="s">
        <v>18</v>
      </c>
      <c r="J548" s="225" t="s">
        <v>637</v>
      </c>
      <c r="K548" s="802" t="s">
        <v>157</v>
      </c>
      <c r="L548" s="802" t="s">
        <v>62</v>
      </c>
      <c r="M548" s="784"/>
      <c r="N548" s="785"/>
    </row>
    <row r="549" spans="1:14" x14ac:dyDescent="0.25">
      <c r="A549" s="200">
        <v>44435</v>
      </c>
      <c r="B549" s="195" t="s">
        <v>68</v>
      </c>
      <c r="C549" s="195" t="s">
        <v>67</v>
      </c>
      <c r="D549" s="195" t="s">
        <v>90</v>
      </c>
      <c r="E549" s="198">
        <v>20000</v>
      </c>
      <c r="F549" s="490">
        <v>3518</v>
      </c>
      <c r="G549" s="826">
        <f t="shared" si="6"/>
        <v>5.6850483229107445</v>
      </c>
      <c r="H549" s="787" t="s">
        <v>71</v>
      </c>
      <c r="I549" s="802" t="s">
        <v>18</v>
      </c>
      <c r="J549" s="256" t="s">
        <v>606</v>
      </c>
      <c r="K549" s="802" t="s">
        <v>157</v>
      </c>
      <c r="L549" s="802" t="s">
        <v>62</v>
      </c>
      <c r="M549" s="784"/>
      <c r="N549" s="785"/>
    </row>
    <row r="550" spans="1:14" x14ac:dyDescent="0.25">
      <c r="A550" s="200">
        <v>44435</v>
      </c>
      <c r="B550" s="195" t="s">
        <v>68</v>
      </c>
      <c r="C550" s="195" t="s">
        <v>67</v>
      </c>
      <c r="D550" s="195" t="s">
        <v>90</v>
      </c>
      <c r="E550" s="198">
        <v>25000</v>
      </c>
      <c r="F550" s="490">
        <v>3518</v>
      </c>
      <c r="G550" s="826">
        <f t="shared" si="6"/>
        <v>7.1063104036384308</v>
      </c>
      <c r="H550" s="787" t="s">
        <v>71</v>
      </c>
      <c r="I550" s="802" t="s">
        <v>18</v>
      </c>
      <c r="J550" s="256" t="s">
        <v>606</v>
      </c>
      <c r="K550" s="802" t="s">
        <v>157</v>
      </c>
      <c r="L550" s="802" t="s">
        <v>62</v>
      </c>
      <c r="M550" s="784"/>
      <c r="N550" s="785"/>
    </row>
    <row r="551" spans="1:14" x14ac:dyDescent="0.25">
      <c r="A551" s="200">
        <v>44435</v>
      </c>
      <c r="B551" s="195" t="s">
        <v>68</v>
      </c>
      <c r="C551" s="195" t="s">
        <v>67</v>
      </c>
      <c r="D551" s="195" t="s">
        <v>90</v>
      </c>
      <c r="E551" s="198">
        <v>15000</v>
      </c>
      <c r="F551" s="490">
        <v>3518</v>
      </c>
      <c r="G551" s="826">
        <f t="shared" si="6"/>
        <v>4.2637862421830581</v>
      </c>
      <c r="H551" s="787" t="s">
        <v>71</v>
      </c>
      <c r="I551" s="802" t="s">
        <v>18</v>
      </c>
      <c r="J551" s="256" t="s">
        <v>606</v>
      </c>
      <c r="K551" s="802" t="s">
        <v>157</v>
      </c>
      <c r="L551" s="802" t="s">
        <v>62</v>
      </c>
      <c r="M551" s="784"/>
      <c r="N551" s="785"/>
    </row>
    <row r="552" spans="1:14" x14ac:dyDescent="0.25">
      <c r="A552" s="200">
        <v>44435</v>
      </c>
      <c r="B552" s="195" t="s">
        <v>68</v>
      </c>
      <c r="C552" s="195" t="s">
        <v>67</v>
      </c>
      <c r="D552" s="195" t="s">
        <v>90</v>
      </c>
      <c r="E552" s="198">
        <v>8000</v>
      </c>
      <c r="F552" s="490">
        <v>3518</v>
      </c>
      <c r="G552" s="826">
        <f t="shared" si="6"/>
        <v>2.2740193291642981</v>
      </c>
      <c r="H552" s="787" t="s">
        <v>71</v>
      </c>
      <c r="I552" s="802" t="s">
        <v>18</v>
      </c>
      <c r="J552" s="256" t="s">
        <v>606</v>
      </c>
      <c r="K552" s="802" t="s">
        <v>157</v>
      </c>
      <c r="L552" s="802" t="s">
        <v>62</v>
      </c>
      <c r="M552" s="784"/>
      <c r="N552" s="785"/>
    </row>
    <row r="553" spans="1:14" x14ac:dyDescent="0.25">
      <c r="A553" s="200">
        <v>44435</v>
      </c>
      <c r="B553" s="195" t="s">
        <v>92</v>
      </c>
      <c r="C553" s="195" t="s">
        <v>92</v>
      </c>
      <c r="D553" s="195" t="s">
        <v>90</v>
      </c>
      <c r="E553" s="198">
        <v>3000</v>
      </c>
      <c r="F553" s="490">
        <v>3518</v>
      </c>
      <c r="G553" s="826">
        <f t="shared" si="6"/>
        <v>0.85275724843661171</v>
      </c>
      <c r="H553" s="787" t="s">
        <v>71</v>
      </c>
      <c r="I553" s="802" t="s">
        <v>18</v>
      </c>
      <c r="J553" s="256" t="s">
        <v>606</v>
      </c>
      <c r="K553" s="802" t="s">
        <v>157</v>
      </c>
      <c r="L553" s="802" t="s">
        <v>62</v>
      </c>
      <c r="M553" s="784"/>
      <c r="N553" s="785"/>
    </row>
    <row r="554" spans="1:14" x14ac:dyDescent="0.25">
      <c r="A554" s="200">
        <v>44435</v>
      </c>
      <c r="B554" s="195" t="s">
        <v>92</v>
      </c>
      <c r="C554" s="195" t="s">
        <v>92</v>
      </c>
      <c r="D554" s="195" t="s">
        <v>90</v>
      </c>
      <c r="E554" s="198">
        <v>7000</v>
      </c>
      <c r="F554" s="490">
        <v>3518</v>
      </c>
      <c r="G554" s="826">
        <f t="shared" si="6"/>
        <v>1.9897669130187607</v>
      </c>
      <c r="H554" s="787" t="s">
        <v>71</v>
      </c>
      <c r="I554" s="802" t="s">
        <v>18</v>
      </c>
      <c r="J554" s="256" t="s">
        <v>606</v>
      </c>
      <c r="K554" s="802" t="s">
        <v>157</v>
      </c>
      <c r="L554" s="802" t="s">
        <v>62</v>
      </c>
      <c r="M554" s="784"/>
      <c r="N554" s="785"/>
    </row>
    <row r="555" spans="1:14" x14ac:dyDescent="0.25">
      <c r="A555" s="51">
        <v>44435</v>
      </c>
      <c r="B555" s="26" t="s">
        <v>68</v>
      </c>
      <c r="C555" s="26" t="s">
        <v>67</v>
      </c>
      <c r="D555" s="26" t="s">
        <v>90</v>
      </c>
      <c r="E555" s="813">
        <v>19000</v>
      </c>
      <c r="F555" s="490">
        <v>3518</v>
      </c>
      <c r="G555" s="826">
        <f t="shared" si="6"/>
        <v>5.4007959067652074</v>
      </c>
      <c r="H555" s="787" t="s">
        <v>70</v>
      </c>
      <c r="I555" s="802" t="s">
        <v>18</v>
      </c>
      <c r="J555" s="119" t="s">
        <v>611</v>
      </c>
      <c r="K555" s="802" t="s">
        <v>157</v>
      </c>
      <c r="L555" s="802" t="s">
        <v>62</v>
      </c>
      <c r="M555" s="784"/>
      <c r="N555" s="785"/>
    </row>
    <row r="556" spans="1:14" x14ac:dyDescent="0.25">
      <c r="A556" s="51">
        <v>44435</v>
      </c>
      <c r="B556" s="26" t="s">
        <v>68</v>
      </c>
      <c r="C556" s="26" t="s">
        <v>67</v>
      </c>
      <c r="D556" s="26" t="s">
        <v>90</v>
      </c>
      <c r="E556" s="813">
        <v>24000</v>
      </c>
      <c r="F556" s="490">
        <v>3518</v>
      </c>
      <c r="G556" s="826">
        <f t="shared" si="6"/>
        <v>6.8220579874928937</v>
      </c>
      <c r="H556" s="787" t="s">
        <v>70</v>
      </c>
      <c r="I556" s="802" t="s">
        <v>18</v>
      </c>
      <c r="J556" s="119" t="s">
        <v>611</v>
      </c>
      <c r="K556" s="802" t="s">
        <v>157</v>
      </c>
      <c r="L556" s="802" t="s">
        <v>62</v>
      </c>
      <c r="M556" s="784"/>
      <c r="N556" s="785"/>
    </row>
    <row r="557" spans="1:14" x14ac:dyDescent="0.25">
      <c r="A557" s="51">
        <v>44435</v>
      </c>
      <c r="B557" s="26" t="s">
        <v>68</v>
      </c>
      <c r="C557" s="26" t="s">
        <v>67</v>
      </c>
      <c r="D557" s="26" t="s">
        <v>90</v>
      </c>
      <c r="E557" s="813">
        <v>26000</v>
      </c>
      <c r="F557" s="490">
        <v>3518</v>
      </c>
      <c r="G557" s="826">
        <f t="shared" si="6"/>
        <v>7.3905628197839679</v>
      </c>
      <c r="H557" s="787" t="s">
        <v>70</v>
      </c>
      <c r="I557" s="802" t="s">
        <v>18</v>
      </c>
      <c r="J557" s="119" t="s">
        <v>611</v>
      </c>
      <c r="K557" s="802" t="s">
        <v>157</v>
      </c>
      <c r="L557" s="802" t="s">
        <v>62</v>
      </c>
      <c r="M557" s="784"/>
      <c r="N557" s="785"/>
    </row>
    <row r="558" spans="1:14" x14ac:dyDescent="0.25">
      <c r="A558" s="51">
        <v>44435</v>
      </c>
      <c r="B558" s="26" t="s">
        <v>92</v>
      </c>
      <c r="C558" s="26" t="s">
        <v>92</v>
      </c>
      <c r="D558" s="26" t="s">
        <v>90</v>
      </c>
      <c r="E558" s="813">
        <v>5000</v>
      </c>
      <c r="F558" s="490">
        <v>3518</v>
      </c>
      <c r="G558" s="826">
        <f t="shared" si="6"/>
        <v>1.4212620807276861</v>
      </c>
      <c r="H558" s="787" t="s">
        <v>70</v>
      </c>
      <c r="I558" s="802" t="s">
        <v>18</v>
      </c>
      <c r="J558" s="119" t="s">
        <v>611</v>
      </c>
      <c r="K558" s="802" t="s">
        <v>157</v>
      </c>
      <c r="L558" s="802" t="s">
        <v>62</v>
      </c>
      <c r="M558" s="784"/>
      <c r="N558" s="785"/>
    </row>
    <row r="559" spans="1:14" x14ac:dyDescent="0.25">
      <c r="A559" s="51">
        <v>44435</v>
      </c>
      <c r="B559" s="26" t="s">
        <v>92</v>
      </c>
      <c r="C559" s="26" t="s">
        <v>92</v>
      </c>
      <c r="D559" s="26" t="s">
        <v>90</v>
      </c>
      <c r="E559" s="813">
        <v>5000</v>
      </c>
      <c r="F559" s="490">
        <v>3518</v>
      </c>
      <c r="G559" s="826">
        <f t="shared" si="6"/>
        <v>1.4212620807276861</v>
      </c>
      <c r="H559" s="787" t="s">
        <v>70</v>
      </c>
      <c r="I559" s="802" t="s">
        <v>18</v>
      </c>
      <c r="J559" s="119" t="s">
        <v>611</v>
      </c>
      <c r="K559" s="802" t="s">
        <v>157</v>
      </c>
      <c r="L559" s="802" t="s">
        <v>62</v>
      </c>
      <c r="M559" s="784"/>
      <c r="N559" s="785"/>
    </row>
    <row r="560" spans="1:14" x14ac:dyDescent="0.25">
      <c r="A560" s="48">
        <v>44435</v>
      </c>
      <c r="B560" s="442" t="s">
        <v>614</v>
      </c>
      <c r="C560" s="442" t="s">
        <v>152</v>
      </c>
      <c r="D560" s="442" t="s">
        <v>91</v>
      </c>
      <c r="E560" s="930">
        <v>50000</v>
      </c>
      <c r="F560" s="490">
        <v>3518</v>
      </c>
      <c r="G560" s="826">
        <f t="shared" si="6"/>
        <v>14.212620807276862</v>
      </c>
      <c r="H560" s="787" t="s">
        <v>42</v>
      </c>
      <c r="I560" s="802" t="s">
        <v>18</v>
      </c>
      <c r="J560" s="442" t="s">
        <v>626</v>
      </c>
      <c r="K560" s="802" t="s">
        <v>157</v>
      </c>
      <c r="L560" s="802" t="s">
        <v>62</v>
      </c>
      <c r="M560" s="784"/>
      <c r="N560" s="785"/>
    </row>
    <row r="561" spans="1:14" x14ac:dyDescent="0.25">
      <c r="A561" s="51">
        <v>44435</v>
      </c>
      <c r="B561" s="26" t="s">
        <v>68</v>
      </c>
      <c r="C561" s="26" t="s">
        <v>67</v>
      </c>
      <c r="D561" s="26" t="s">
        <v>14</v>
      </c>
      <c r="E561" s="813">
        <v>7000</v>
      </c>
      <c r="F561" s="490">
        <v>3518</v>
      </c>
      <c r="G561" s="826">
        <f t="shared" si="6"/>
        <v>1.9897669130187607</v>
      </c>
      <c r="H561" s="787" t="s">
        <v>42</v>
      </c>
      <c r="I561" s="802" t="s">
        <v>18</v>
      </c>
      <c r="J561" s="26" t="s">
        <v>616</v>
      </c>
      <c r="K561" s="802" t="s">
        <v>157</v>
      </c>
      <c r="L561" s="802" t="s">
        <v>62</v>
      </c>
      <c r="M561" s="784"/>
      <c r="N561" s="785"/>
    </row>
    <row r="562" spans="1:14" x14ac:dyDescent="0.25">
      <c r="A562" s="51">
        <v>44435</v>
      </c>
      <c r="B562" s="26" t="s">
        <v>68</v>
      </c>
      <c r="C562" s="26" t="s">
        <v>67</v>
      </c>
      <c r="D562" s="26" t="s">
        <v>14</v>
      </c>
      <c r="E562" s="813">
        <v>7000</v>
      </c>
      <c r="F562" s="490">
        <v>3518</v>
      </c>
      <c r="G562" s="826">
        <f t="shared" si="6"/>
        <v>1.9897669130187607</v>
      </c>
      <c r="H562" s="787" t="s">
        <v>42</v>
      </c>
      <c r="I562" s="802" t="s">
        <v>18</v>
      </c>
      <c r="J562" s="26" t="s">
        <v>616</v>
      </c>
      <c r="K562" s="802" t="s">
        <v>157</v>
      </c>
      <c r="L562" s="802" t="s">
        <v>62</v>
      </c>
      <c r="M562" s="784"/>
      <c r="N562" s="785"/>
    </row>
    <row r="563" spans="1:14" x14ac:dyDescent="0.25">
      <c r="A563" s="51">
        <v>44435</v>
      </c>
      <c r="B563" s="26" t="s">
        <v>68</v>
      </c>
      <c r="C563" s="26" t="s">
        <v>67</v>
      </c>
      <c r="D563" s="26" t="s">
        <v>14</v>
      </c>
      <c r="E563" s="813">
        <v>3000</v>
      </c>
      <c r="F563" s="490">
        <v>3518</v>
      </c>
      <c r="G563" s="826">
        <f t="shared" si="6"/>
        <v>0.85275724843661171</v>
      </c>
      <c r="H563" s="787" t="s">
        <v>42</v>
      </c>
      <c r="I563" s="802" t="s">
        <v>18</v>
      </c>
      <c r="J563" s="26" t="s">
        <v>617</v>
      </c>
      <c r="K563" s="802" t="s">
        <v>157</v>
      </c>
      <c r="L563" s="802" t="s">
        <v>62</v>
      </c>
      <c r="M563" s="784"/>
      <c r="N563" s="785"/>
    </row>
    <row r="564" spans="1:14" x14ac:dyDescent="0.25">
      <c r="A564" s="51">
        <v>44435</v>
      </c>
      <c r="B564" s="26" t="s">
        <v>68</v>
      </c>
      <c r="C564" s="26" t="s">
        <v>67</v>
      </c>
      <c r="D564" s="26" t="s">
        <v>14</v>
      </c>
      <c r="E564" s="813">
        <v>35000</v>
      </c>
      <c r="F564" s="490">
        <v>3518</v>
      </c>
      <c r="G564" s="826">
        <f t="shared" si="6"/>
        <v>9.9488345650938026</v>
      </c>
      <c r="H564" s="787" t="s">
        <v>42</v>
      </c>
      <c r="I564" s="802" t="s">
        <v>18</v>
      </c>
      <c r="J564" s="26" t="s">
        <v>617</v>
      </c>
      <c r="K564" s="802" t="s">
        <v>157</v>
      </c>
      <c r="L564" s="802" t="s">
        <v>62</v>
      </c>
      <c r="M564" s="784"/>
      <c r="N564" s="785"/>
    </row>
    <row r="565" spans="1:14" x14ac:dyDescent="0.25">
      <c r="A565" s="51">
        <v>44435</v>
      </c>
      <c r="B565" s="26" t="s">
        <v>68</v>
      </c>
      <c r="C565" s="26" t="s">
        <v>67</v>
      </c>
      <c r="D565" s="26" t="s">
        <v>14</v>
      </c>
      <c r="E565" s="813">
        <v>35000</v>
      </c>
      <c r="F565" s="490">
        <v>3518</v>
      </c>
      <c r="G565" s="826">
        <f t="shared" si="6"/>
        <v>9.9488345650938026</v>
      </c>
      <c r="H565" s="787" t="s">
        <v>42</v>
      </c>
      <c r="I565" s="802" t="s">
        <v>18</v>
      </c>
      <c r="J565" s="26" t="s">
        <v>617</v>
      </c>
      <c r="K565" s="802" t="s">
        <v>157</v>
      </c>
      <c r="L565" s="802" t="s">
        <v>62</v>
      </c>
      <c r="M565" s="784"/>
      <c r="N565" s="785"/>
    </row>
    <row r="566" spans="1:14" x14ac:dyDescent="0.25">
      <c r="A566" s="48">
        <v>44436</v>
      </c>
      <c r="B566" s="442" t="s">
        <v>624</v>
      </c>
      <c r="C566" s="442" t="s">
        <v>275</v>
      </c>
      <c r="D566" s="442" t="s">
        <v>91</v>
      </c>
      <c r="E566" s="930">
        <v>82100</v>
      </c>
      <c r="F566" s="490">
        <v>3518</v>
      </c>
      <c r="G566" s="826">
        <f t="shared" si="6"/>
        <v>23.337123365548607</v>
      </c>
      <c r="H566" s="787" t="s">
        <v>42</v>
      </c>
      <c r="I566" s="802" t="s">
        <v>18</v>
      </c>
      <c r="J566" s="442" t="s">
        <v>643</v>
      </c>
      <c r="K566" s="802" t="s">
        <v>157</v>
      </c>
      <c r="L566" s="802" t="s">
        <v>62</v>
      </c>
      <c r="M566" s="784"/>
      <c r="N566" s="785"/>
    </row>
    <row r="567" spans="1:14" x14ac:dyDescent="0.25">
      <c r="A567" s="48">
        <v>44436</v>
      </c>
      <c r="B567" s="442" t="s">
        <v>625</v>
      </c>
      <c r="C567" s="442" t="s">
        <v>143</v>
      </c>
      <c r="D567" s="442" t="s">
        <v>91</v>
      </c>
      <c r="E567" s="930">
        <v>3500</v>
      </c>
      <c r="F567" s="490">
        <v>3518</v>
      </c>
      <c r="G567" s="826">
        <f t="shared" si="6"/>
        <v>0.99488345650938037</v>
      </c>
      <c r="H567" s="787" t="s">
        <v>42</v>
      </c>
      <c r="I567" s="802" t="s">
        <v>18</v>
      </c>
      <c r="J567" s="442" t="s">
        <v>643</v>
      </c>
      <c r="K567" s="802" t="s">
        <v>157</v>
      </c>
      <c r="L567" s="802" t="s">
        <v>62</v>
      </c>
      <c r="M567" s="784"/>
      <c r="N567" s="785"/>
    </row>
    <row r="568" spans="1:14" x14ac:dyDescent="0.25">
      <c r="A568" s="200">
        <v>44438</v>
      </c>
      <c r="B568" s="195" t="s">
        <v>68</v>
      </c>
      <c r="C568" s="195" t="s">
        <v>67</v>
      </c>
      <c r="D568" s="195" t="s">
        <v>90</v>
      </c>
      <c r="E568" s="198">
        <v>20000</v>
      </c>
      <c r="F568" s="490">
        <v>3518</v>
      </c>
      <c r="G568" s="826">
        <f t="shared" si="6"/>
        <v>5.6850483229107445</v>
      </c>
      <c r="H568" s="787" t="s">
        <v>71</v>
      </c>
      <c r="I568" s="802" t="s">
        <v>18</v>
      </c>
      <c r="J568" s="195" t="s">
        <v>627</v>
      </c>
      <c r="K568" s="802" t="s">
        <v>157</v>
      </c>
      <c r="L568" s="802" t="s">
        <v>62</v>
      </c>
      <c r="M568" s="784"/>
      <c r="N568" s="785"/>
    </row>
    <row r="569" spans="1:14" x14ac:dyDescent="0.25">
      <c r="A569" s="219">
        <v>44436</v>
      </c>
      <c r="B569" s="183" t="s">
        <v>715</v>
      </c>
      <c r="C569" s="195" t="s">
        <v>67</v>
      </c>
      <c r="D569" s="195" t="s">
        <v>52</v>
      </c>
      <c r="E569" s="867">
        <v>25000</v>
      </c>
      <c r="F569" s="490">
        <v>3518</v>
      </c>
      <c r="G569" s="826">
        <f t="shared" si="6"/>
        <v>7.1063104036384308</v>
      </c>
      <c r="H569" s="787" t="s">
        <v>53</v>
      </c>
      <c r="I569" s="802" t="s">
        <v>18</v>
      </c>
      <c r="J569" s="257" t="s">
        <v>733</v>
      </c>
      <c r="K569" s="802" t="s">
        <v>157</v>
      </c>
      <c r="L569" s="802" t="s">
        <v>62</v>
      </c>
      <c r="M569" s="784"/>
      <c r="N569" s="785"/>
    </row>
    <row r="570" spans="1:14" x14ac:dyDescent="0.25">
      <c r="A570" s="219">
        <v>44436</v>
      </c>
      <c r="B570" s="183" t="s">
        <v>68</v>
      </c>
      <c r="C570" s="195" t="s">
        <v>67</v>
      </c>
      <c r="D570" s="195" t="s">
        <v>52</v>
      </c>
      <c r="E570" s="867">
        <v>20000</v>
      </c>
      <c r="F570" s="490">
        <v>3518</v>
      </c>
      <c r="G570" s="826">
        <f t="shared" si="6"/>
        <v>5.6850483229107445</v>
      </c>
      <c r="H570" s="787" t="s">
        <v>53</v>
      </c>
      <c r="I570" s="802" t="s">
        <v>18</v>
      </c>
      <c r="J570" s="257" t="s">
        <v>580</v>
      </c>
      <c r="K570" s="802" t="s">
        <v>157</v>
      </c>
      <c r="L570" s="802" t="s">
        <v>62</v>
      </c>
      <c r="M570" s="784"/>
      <c r="N570" s="785"/>
    </row>
    <row r="571" spans="1:14" x14ac:dyDescent="0.25">
      <c r="A571" s="200">
        <v>44438</v>
      </c>
      <c r="B571" s="195" t="s">
        <v>68</v>
      </c>
      <c r="C571" s="195" t="s">
        <v>67</v>
      </c>
      <c r="D571" s="195" t="s">
        <v>90</v>
      </c>
      <c r="E571" s="198">
        <v>20000</v>
      </c>
      <c r="F571" s="490">
        <v>3518</v>
      </c>
      <c r="G571" s="826">
        <f t="shared" si="6"/>
        <v>5.6850483229107445</v>
      </c>
      <c r="H571" s="787" t="s">
        <v>71</v>
      </c>
      <c r="I571" s="802" t="s">
        <v>18</v>
      </c>
      <c r="J571" s="195" t="s">
        <v>627</v>
      </c>
      <c r="K571" s="802" t="s">
        <v>157</v>
      </c>
      <c r="L571" s="802" t="s">
        <v>62</v>
      </c>
      <c r="M571" s="784"/>
      <c r="N571" s="785"/>
    </row>
    <row r="572" spans="1:14" x14ac:dyDescent="0.25">
      <c r="A572" s="200">
        <v>44438</v>
      </c>
      <c r="B572" s="195" t="s">
        <v>68</v>
      </c>
      <c r="C572" s="195" t="s">
        <v>67</v>
      </c>
      <c r="D572" s="195" t="s">
        <v>90</v>
      </c>
      <c r="E572" s="198">
        <v>28000</v>
      </c>
      <c r="F572" s="490">
        <v>3518</v>
      </c>
      <c r="G572" s="826">
        <f t="shared" si="6"/>
        <v>7.959067652075043</v>
      </c>
      <c r="H572" s="787" t="s">
        <v>71</v>
      </c>
      <c r="I572" s="802" t="s">
        <v>18</v>
      </c>
      <c r="J572" s="195" t="s">
        <v>627</v>
      </c>
      <c r="K572" s="802" t="s">
        <v>157</v>
      </c>
      <c r="L572" s="802" t="s">
        <v>62</v>
      </c>
      <c r="M572" s="784"/>
      <c r="N572" s="785"/>
    </row>
    <row r="573" spans="1:14" x14ac:dyDescent="0.25">
      <c r="A573" s="200">
        <v>44438</v>
      </c>
      <c r="B573" s="195" t="s">
        <v>92</v>
      </c>
      <c r="C573" s="195" t="s">
        <v>92</v>
      </c>
      <c r="D573" s="195" t="s">
        <v>90</v>
      </c>
      <c r="E573" s="198">
        <v>4000</v>
      </c>
      <c r="F573" s="490">
        <v>3518</v>
      </c>
      <c r="G573" s="826">
        <f t="shared" si="6"/>
        <v>1.137009664582149</v>
      </c>
      <c r="H573" s="787" t="s">
        <v>71</v>
      </c>
      <c r="I573" s="802" t="s">
        <v>18</v>
      </c>
      <c r="J573" s="195" t="s">
        <v>627</v>
      </c>
      <c r="K573" s="802" t="s">
        <v>157</v>
      </c>
      <c r="L573" s="802" t="s">
        <v>62</v>
      </c>
      <c r="M573" s="784"/>
      <c r="N573" s="785"/>
    </row>
    <row r="574" spans="1:14" x14ac:dyDescent="0.25">
      <c r="A574" s="200">
        <v>44438</v>
      </c>
      <c r="B574" s="195" t="s">
        <v>92</v>
      </c>
      <c r="C574" s="195" t="s">
        <v>92</v>
      </c>
      <c r="D574" s="195" t="s">
        <v>90</v>
      </c>
      <c r="E574" s="198">
        <v>4000</v>
      </c>
      <c r="F574" s="490">
        <v>3518</v>
      </c>
      <c r="G574" s="826">
        <f t="shared" si="6"/>
        <v>1.137009664582149</v>
      </c>
      <c r="H574" s="787" t="s">
        <v>71</v>
      </c>
      <c r="I574" s="802" t="s">
        <v>18</v>
      </c>
      <c r="J574" s="195" t="s">
        <v>627</v>
      </c>
      <c r="K574" s="802" t="s">
        <v>157</v>
      </c>
      <c r="L574" s="802" t="s">
        <v>62</v>
      </c>
      <c r="M574" s="784"/>
      <c r="N574" s="785"/>
    </row>
    <row r="575" spans="1:14" x14ac:dyDescent="0.25">
      <c r="A575" s="200">
        <v>44438</v>
      </c>
      <c r="B575" s="195" t="s">
        <v>92</v>
      </c>
      <c r="C575" s="195" t="s">
        <v>92</v>
      </c>
      <c r="D575" s="195" t="s">
        <v>90</v>
      </c>
      <c r="E575" s="198">
        <v>2000</v>
      </c>
      <c r="F575" s="490">
        <v>3518</v>
      </c>
      <c r="G575" s="826">
        <f t="shared" ref="G575:G639" si="7">E575/F575</f>
        <v>0.56850483229107451</v>
      </c>
      <c r="H575" s="787" t="s">
        <v>71</v>
      </c>
      <c r="I575" s="802" t="s">
        <v>18</v>
      </c>
      <c r="J575" s="195" t="s">
        <v>627</v>
      </c>
      <c r="K575" s="802" t="s">
        <v>157</v>
      </c>
      <c r="L575" s="802" t="s">
        <v>62</v>
      </c>
      <c r="M575" s="784"/>
      <c r="N575" s="785"/>
    </row>
    <row r="576" spans="1:14" x14ac:dyDescent="0.25">
      <c r="A576" s="51">
        <v>44438</v>
      </c>
      <c r="B576" s="26" t="s">
        <v>68</v>
      </c>
      <c r="C576" s="26" t="s">
        <v>67</v>
      </c>
      <c r="D576" s="26" t="s">
        <v>90</v>
      </c>
      <c r="E576" s="813">
        <v>18000</v>
      </c>
      <c r="F576" s="490">
        <v>3518</v>
      </c>
      <c r="G576" s="826">
        <f t="shared" si="7"/>
        <v>5.1165434906196703</v>
      </c>
      <c r="H576" s="787" t="s">
        <v>70</v>
      </c>
      <c r="I576" s="802" t="s">
        <v>18</v>
      </c>
      <c r="J576" s="119" t="s">
        <v>630</v>
      </c>
      <c r="K576" s="802" t="s">
        <v>157</v>
      </c>
      <c r="L576" s="802" t="s">
        <v>62</v>
      </c>
      <c r="M576" s="784"/>
      <c r="N576" s="785"/>
    </row>
    <row r="577" spans="1:14" x14ac:dyDescent="0.25">
      <c r="A577" s="51">
        <v>44438</v>
      </c>
      <c r="B577" s="26" t="s">
        <v>68</v>
      </c>
      <c r="C577" s="26" t="s">
        <v>67</v>
      </c>
      <c r="D577" s="26" t="s">
        <v>90</v>
      </c>
      <c r="E577" s="813">
        <v>16000</v>
      </c>
      <c r="F577" s="490">
        <v>3518</v>
      </c>
      <c r="G577" s="826">
        <f t="shared" si="7"/>
        <v>4.5480386583285961</v>
      </c>
      <c r="H577" s="787" t="s">
        <v>70</v>
      </c>
      <c r="I577" s="802" t="s">
        <v>18</v>
      </c>
      <c r="J577" s="119" t="s">
        <v>630</v>
      </c>
      <c r="K577" s="802" t="s">
        <v>157</v>
      </c>
      <c r="L577" s="802" t="s">
        <v>62</v>
      </c>
      <c r="M577" s="784"/>
      <c r="N577" s="785"/>
    </row>
    <row r="578" spans="1:14" x14ac:dyDescent="0.25">
      <c r="A578" s="51">
        <v>44438</v>
      </c>
      <c r="B578" s="26" t="s">
        <v>68</v>
      </c>
      <c r="C578" s="26" t="s">
        <v>67</v>
      </c>
      <c r="D578" s="26" t="s">
        <v>90</v>
      </c>
      <c r="E578" s="813">
        <v>18000</v>
      </c>
      <c r="F578" s="490">
        <v>3518</v>
      </c>
      <c r="G578" s="826">
        <f t="shared" si="7"/>
        <v>5.1165434906196703</v>
      </c>
      <c r="H578" s="787" t="s">
        <v>70</v>
      </c>
      <c r="I578" s="802" t="s">
        <v>18</v>
      </c>
      <c r="J578" s="119" t="s">
        <v>630</v>
      </c>
      <c r="K578" s="802" t="s">
        <v>157</v>
      </c>
      <c r="L578" s="802" t="s">
        <v>62</v>
      </c>
      <c r="M578" s="784"/>
      <c r="N578" s="785"/>
    </row>
    <row r="579" spans="1:14" x14ac:dyDescent="0.25">
      <c r="A579" s="51">
        <v>44438</v>
      </c>
      <c r="B579" s="26" t="s">
        <v>68</v>
      </c>
      <c r="C579" s="26" t="s">
        <v>67</v>
      </c>
      <c r="D579" s="26" t="s">
        <v>90</v>
      </c>
      <c r="E579" s="813">
        <v>19000</v>
      </c>
      <c r="F579" s="490">
        <v>3518</v>
      </c>
      <c r="G579" s="826">
        <f t="shared" si="7"/>
        <v>5.4007959067652074</v>
      </c>
      <c r="H579" s="787" t="s">
        <v>70</v>
      </c>
      <c r="I579" s="802" t="s">
        <v>18</v>
      </c>
      <c r="J579" s="119" t="s">
        <v>630</v>
      </c>
      <c r="K579" s="802" t="s">
        <v>157</v>
      </c>
      <c r="L579" s="802" t="s">
        <v>62</v>
      </c>
      <c r="M579" s="784"/>
      <c r="N579" s="785"/>
    </row>
    <row r="580" spans="1:14" x14ac:dyDescent="0.25">
      <c r="A580" s="51">
        <v>44438</v>
      </c>
      <c r="B580" s="26" t="s">
        <v>92</v>
      </c>
      <c r="C580" s="26" t="s">
        <v>92</v>
      </c>
      <c r="D580" s="26" t="s">
        <v>90</v>
      </c>
      <c r="E580" s="813">
        <v>4000</v>
      </c>
      <c r="F580" s="490">
        <v>3518</v>
      </c>
      <c r="G580" s="826">
        <f t="shared" si="7"/>
        <v>1.137009664582149</v>
      </c>
      <c r="H580" s="787" t="s">
        <v>70</v>
      </c>
      <c r="I580" s="802" t="s">
        <v>18</v>
      </c>
      <c r="J580" s="119" t="s">
        <v>630</v>
      </c>
      <c r="K580" s="802" t="s">
        <v>157</v>
      </c>
      <c r="L580" s="802" t="s">
        <v>62</v>
      </c>
      <c r="M580" s="784"/>
      <c r="N580" s="785"/>
    </row>
    <row r="581" spans="1:14" x14ac:dyDescent="0.25">
      <c r="A581" s="51">
        <v>44438</v>
      </c>
      <c r="B581" s="26" t="s">
        <v>92</v>
      </c>
      <c r="C581" s="26" t="s">
        <v>92</v>
      </c>
      <c r="D581" s="26" t="s">
        <v>90</v>
      </c>
      <c r="E581" s="813">
        <v>4000</v>
      </c>
      <c r="F581" s="490">
        <v>3518</v>
      </c>
      <c r="G581" s="826">
        <f t="shared" si="7"/>
        <v>1.137009664582149</v>
      </c>
      <c r="H581" s="787" t="s">
        <v>70</v>
      </c>
      <c r="I581" s="802" t="s">
        <v>18</v>
      </c>
      <c r="J581" s="119" t="s">
        <v>630</v>
      </c>
      <c r="K581" s="802" t="s">
        <v>157</v>
      </c>
      <c r="L581" s="802" t="s">
        <v>62</v>
      </c>
      <c r="M581" s="784"/>
      <c r="N581" s="785"/>
    </row>
    <row r="582" spans="1:14" x14ac:dyDescent="0.25">
      <c r="A582" s="51">
        <v>44438</v>
      </c>
      <c r="B582" s="26" t="s">
        <v>92</v>
      </c>
      <c r="C582" s="26" t="s">
        <v>92</v>
      </c>
      <c r="D582" s="26" t="s">
        <v>90</v>
      </c>
      <c r="E582" s="813">
        <v>2000</v>
      </c>
      <c r="F582" s="490">
        <v>3518</v>
      </c>
      <c r="G582" s="826">
        <f t="shared" si="7"/>
        <v>0.56850483229107451</v>
      </c>
      <c r="H582" s="787" t="s">
        <v>70</v>
      </c>
      <c r="I582" s="802" t="s">
        <v>18</v>
      </c>
      <c r="J582" s="119" t="s">
        <v>630</v>
      </c>
      <c r="K582" s="802" t="s">
        <v>157</v>
      </c>
      <c r="L582" s="802" t="s">
        <v>62</v>
      </c>
      <c r="M582" s="784"/>
      <c r="N582" s="785"/>
    </row>
    <row r="583" spans="1:14" x14ac:dyDescent="0.25">
      <c r="A583" s="51">
        <v>44438</v>
      </c>
      <c r="B583" s="26" t="s">
        <v>68</v>
      </c>
      <c r="C583" s="26" t="s">
        <v>67</v>
      </c>
      <c r="D583" s="26" t="s">
        <v>90</v>
      </c>
      <c r="E583" s="813">
        <v>28000</v>
      </c>
      <c r="F583" s="490">
        <v>3518</v>
      </c>
      <c r="G583" s="826">
        <f t="shared" si="7"/>
        <v>7.959067652075043</v>
      </c>
      <c r="H583" s="787" t="s">
        <v>121</v>
      </c>
      <c r="I583" s="802" t="s">
        <v>18</v>
      </c>
      <c r="J583" s="225" t="s">
        <v>663</v>
      </c>
      <c r="K583" s="802" t="s">
        <v>157</v>
      </c>
      <c r="L583" s="802" t="s">
        <v>62</v>
      </c>
      <c r="M583" s="784"/>
      <c r="N583" s="785"/>
    </row>
    <row r="584" spans="1:14" x14ac:dyDescent="0.25">
      <c r="A584" s="51">
        <v>44438</v>
      </c>
      <c r="B584" s="26" t="s">
        <v>68</v>
      </c>
      <c r="C584" s="26" t="s">
        <v>67</v>
      </c>
      <c r="D584" s="26" t="s">
        <v>90</v>
      </c>
      <c r="E584" s="813">
        <v>19000</v>
      </c>
      <c r="F584" s="490">
        <v>3518</v>
      </c>
      <c r="G584" s="826">
        <f t="shared" si="7"/>
        <v>5.4007959067652074</v>
      </c>
      <c r="H584" s="787" t="s">
        <v>121</v>
      </c>
      <c r="I584" s="802" t="s">
        <v>18</v>
      </c>
      <c r="J584" s="225" t="s">
        <v>663</v>
      </c>
      <c r="K584" s="802" t="s">
        <v>157</v>
      </c>
      <c r="L584" s="802" t="s">
        <v>62</v>
      </c>
      <c r="M584" s="784"/>
      <c r="N584" s="785"/>
    </row>
    <row r="585" spans="1:14" x14ac:dyDescent="0.25">
      <c r="A585" s="51">
        <v>44438</v>
      </c>
      <c r="B585" s="26" t="s">
        <v>68</v>
      </c>
      <c r="C585" s="26" t="s">
        <v>67</v>
      </c>
      <c r="D585" s="26" t="s">
        <v>90</v>
      </c>
      <c r="E585" s="813">
        <v>9000</v>
      </c>
      <c r="F585" s="490">
        <v>3518</v>
      </c>
      <c r="G585" s="826">
        <f t="shared" si="7"/>
        <v>2.5582717453098351</v>
      </c>
      <c r="H585" s="787" t="s">
        <v>121</v>
      </c>
      <c r="I585" s="802" t="s">
        <v>18</v>
      </c>
      <c r="J585" s="225" t="s">
        <v>663</v>
      </c>
      <c r="K585" s="802" t="s">
        <v>157</v>
      </c>
      <c r="L585" s="802" t="s">
        <v>62</v>
      </c>
      <c r="M585" s="784"/>
      <c r="N585" s="785"/>
    </row>
    <row r="586" spans="1:14" x14ac:dyDescent="0.25">
      <c r="A586" s="51">
        <v>44438</v>
      </c>
      <c r="B586" s="26" t="s">
        <v>68</v>
      </c>
      <c r="C586" s="26" t="s">
        <v>67</v>
      </c>
      <c r="D586" s="26" t="s">
        <v>90</v>
      </c>
      <c r="E586" s="813">
        <v>8000</v>
      </c>
      <c r="F586" s="490">
        <v>3518</v>
      </c>
      <c r="G586" s="826">
        <f t="shared" si="7"/>
        <v>2.2740193291642981</v>
      </c>
      <c r="H586" s="787" t="s">
        <v>121</v>
      </c>
      <c r="I586" s="802" t="s">
        <v>18</v>
      </c>
      <c r="J586" s="225" t="s">
        <v>663</v>
      </c>
      <c r="K586" s="802" t="s">
        <v>157</v>
      </c>
      <c r="L586" s="802" t="s">
        <v>62</v>
      </c>
      <c r="M586" s="784"/>
      <c r="N586" s="785"/>
    </row>
    <row r="587" spans="1:14" x14ac:dyDescent="0.25">
      <c r="A587" s="51">
        <v>44438</v>
      </c>
      <c r="B587" s="26" t="s">
        <v>68</v>
      </c>
      <c r="C587" s="26" t="s">
        <v>67</v>
      </c>
      <c r="D587" s="26" t="s">
        <v>90</v>
      </c>
      <c r="E587" s="813">
        <v>8000</v>
      </c>
      <c r="F587" s="490">
        <v>3518</v>
      </c>
      <c r="G587" s="826">
        <f t="shared" si="7"/>
        <v>2.2740193291642981</v>
      </c>
      <c r="H587" s="787" t="s">
        <v>121</v>
      </c>
      <c r="I587" s="802" t="s">
        <v>18</v>
      </c>
      <c r="J587" s="225" t="s">
        <v>663</v>
      </c>
      <c r="K587" s="802" t="s">
        <v>157</v>
      </c>
      <c r="L587" s="802" t="s">
        <v>62</v>
      </c>
      <c r="M587" s="784"/>
      <c r="N587" s="785"/>
    </row>
    <row r="588" spans="1:14" x14ac:dyDescent="0.25">
      <c r="A588" s="51">
        <v>44438</v>
      </c>
      <c r="B588" s="26" t="s">
        <v>92</v>
      </c>
      <c r="C588" s="26" t="s">
        <v>92</v>
      </c>
      <c r="D588" s="26" t="s">
        <v>90</v>
      </c>
      <c r="E588" s="813">
        <v>7000</v>
      </c>
      <c r="F588" s="490">
        <v>3518</v>
      </c>
      <c r="G588" s="826">
        <f t="shared" si="7"/>
        <v>1.9897669130187607</v>
      </c>
      <c r="H588" s="787" t="s">
        <v>121</v>
      </c>
      <c r="I588" s="802" t="s">
        <v>18</v>
      </c>
      <c r="J588" s="225" t="s">
        <v>663</v>
      </c>
      <c r="K588" s="802" t="s">
        <v>157</v>
      </c>
      <c r="L588" s="802" t="s">
        <v>62</v>
      </c>
      <c r="M588" s="784"/>
      <c r="N588" s="785"/>
    </row>
    <row r="589" spans="1:14" x14ac:dyDescent="0.25">
      <c r="A589" s="51">
        <v>44438</v>
      </c>
      <c r="B589" s="26" t="s">
        <v>92</v>
      </c>
      <c r="C589" s="26" t="s">
        <v>92</v>
      </c>
      <c r="D589" s="26" t="s">
        <v>90</v>
      </c>
      <c r="E589" s="813">
        <v>3000</v>
      </c>
      <c r="F589" s="490">
        <v>3518</v>
      </c>
      <c r="G589" s="826">
        <f t="shared" si="7"/>
        <v>0.85275724843661171</v>
      </c>
      <c r="H589" s="787" t="s">
        <v>121</v>
      </c>
      <c r="I589" s="802" t="s">
        <v>18</v>
      </c>
      <c r="J589" s="225" t="s">
        <v>663</v>
      </c>
      <c r="K589" s="802" t="s">
        <v>157</v>
      </c>
      <c r="L589" s="802" t="s">
        <v>62</v>
      </c>
      <c r="M589" s="784"/>
      <c r="N589" s="785"/>
    </row>
    <row r="590" spans="1:14" x14ac:dyDescent="0.25">
      <c r="A590" s="51">
        <v>44438</v>
      </c>
      <c r="B590" s="830" t="s">
        <v>68</v>
      </c>
      <c r="C590" s="830" t="s">
        <v>67</v>
      </c>
      <c r="D590" s="830" t="s">
        <v>14</v>
      </c>
      <c r="E590" s="899">
        <v>5000</v>
      </c>
      <c r="F590" s="490">
        <v>3518</v>
      </c>
      <c r="G590" s="826">
        <f t="shared" si="7"/>
        <v>1.4212620807276861</v>
      </c>
      <c r="H590" s="787" t="s">
        <v>42</v>
      </c>
      <c r="I590" s="802" t="s">
        <v>18</v>
      </c>
      <c r="J590" s="442" t="s">
        <v>638</v>
      </c>
      <c r="K590" s="802" t="s">
        <v>157</v>
      </c>
      <c r="L590" s="802" t="s">
        <v>62</v>
      </c>
      <c r="M590" s="784"/>
      <c r="N590" s="785"/>
    </row>
    <row r="591" spans="1:14" x14ac:dyDescent="0.25">
      <c r="A591" s="51">
        <v>44438</v>
      </c>
      <c r="B591" s="830" t="s">
        <v>68</v>
      </c>
      <c r="C591" s="830" t="s">
        <v>67</v>
      </c>
      <c r="D591" s="830" t="s">
        <v>14</v>
      </c>
      <c r="E591" s="813">
        <v>5000</v>
      </c>
      <c r="F591" s="490">
        <v>3518</v>
      </c>
      <c r="G591" s="826">
        <f t="shared" si="7"/>
        <v>1.4212620807276861</v>
      </c>
      <c r="H591" s="787" t="s">
        <v>42</v>
      </c>
      <c r="I591" s="802" t="s">
        <v>18</v>
      </c>
      <c r="J591" s="442" t="s">
        <v>638</v>
      </c>
      <c r="K591" s="802" t="s">
        <v>157</v>
      </c>
      <c r="L591" s="802" t="s">
        <v>62</v>
      </c>
      <c r="M591" s="784"/>
      <c r="N591" s="785"/>
    </row>
    <row r="592" spans="1:14" x14ac:dyDescent="0.25">
      <c r="A592" s="51">
        <v>44438</v>
      </c>
      <c r="B592" s="830" t="s">
        <v>68</v>
      </c>
      <c r="C592" s="830" t="s">
        <v>67</v>
      </c>
      <c r="D592" s="830" t="s">
        <v>14</v>
      </c>
      <c r="E592" s="813">
        <v>5000</v>
      </c>
      <c r="F592" s="490">
        <v>3518</v>
      </c>
      <c r="G592" s="826">
        <f t="shared" si="7"/>
        <v>1.4212620807276861</v>
      </c>
      <c r="H592" s="787" t="s">
        <v>42</v>
      </c>
      <c r="I592" s="802" t="s">
        <v>18</v>
      </c>
      <c r="J592" s="442" t="s">
        <v>638</v>
      </c>
      <c r="K592" s="802" t="s">
        <v>157</v>
      </c>
      <c r="L592" s="802" t="s">
        <v>62</v>
      </c>
      <c r="M592" s="784"/>
      <c r="N592" s="785"/>
    </row>
    <row r="593" spans="1:14" x14ac:dyDescent="0.25">
      <c r="A593" s="51">
        <v>44438</v>
      </c>
      <c r="B593" s="830" t="s">
        <v>68</v>
      </c>
      <c r="C593" s="830" t="s">
        <v>67</v>
      </c>
      <c r="D593" s="830" t="s">
        <v>14</v>
      </c>
      <c r="E593" s="813">
        <v>6000</v>
      </c>
      <c r="F593" s="490">
        <v>3518</v>
      </c>
      <c r="G593" s="826">
        <f t="shared" si="7"/>
        <v>1.7055144968732234</v>
      </c>
      <c r="H593" s="787" t="s">
        <v>42</v>
      </c>
      <c r="I593" s="802" t="s">
        <v>18</v>
      </c>
      <c r="J593" s="442" t="s">
        <v>638</v>
      </c>
      <c r="K593" s="802" t="s">
        <v>157</v>
      </c>
      <c r="L593" s="802" t="s">
        <v>62</v>
      </c>
      <c r="M593" s="784"/>
      <c r="N593" s="785"/>
    </row>
    <row r="594" spans="1:14" x14ac:dyDescent="0.25">
      <c r="A594" s="51">
        <v>44438</v>
      </c>
      <c r="B594" s="26" t="s">
        <v>68</v>
      </c>
      <c r="C594" s="26" t="s">
        <v>67</v>
      </c>
      <c r="D594" s="26" t="s">
        <v>14</v>
      </c>
      <c r="E594" s="813">
        <v>9000</v>
      </c>
      <c r="F594" s="490">
        <v>3518</v>
      </c>
      <c r="G594" s="826">
        <f t="shared" si="7"/>
        <v>2.5582717453098351</v>
      </c>
      <c r="H594" s="787" t="s">
        <v>42</v>
      </c>
      <c r="I594" s="802" t="s">
        <v>18</v>
      </c>
      <c r="J594" s="442" t="s">
        <v>638</v>
      </c>
      <c r="K594" s="802" t="s">
        <v>157</v>
      </c>
      <c r="L594" s="802" t="s">
        <v>62</v>
      </c>
      <c r="M594" s="784"/>
      <c r="N594" s="785"/>
    </row>
    <row r="595" spans="1:14" x14ac:dyDescent="0.25">
      <c r="A595" s="51">
        <v>44438</v>
      </c>
      <c r="B595" s="26" t="s">
        <v>642</v>
      </c>
      <c r="C595" s="26" t="s">
        <v>220</v>
      </c>
      <c r="D595" s="26" t="s">
        <v>91</v>
      </c>
      <c r="E595" s="813">
        <v>324838</v>
      </c>
      <c r="F595" s="490">
        <v>3518</v>
      </c>
      <c r="G595" s="826">
        <f t="shared" si="7"/>
        <v>92.335986355884032</v>
      </c>
      <c r="H595" s="787" t="s">
        <v>42</v>
      </c>
      <c r="I595" s="802" t="s">
        <v>18</v>
      </c>
      <c r="J595" s="442" t="s">
        <v>650</v>
      </c>
      <c r="K595" s="802" t="s">
        <v>157</v>
      </c>
      <c r="L595" s="802" t="s">
        <v>62</v>
      </c>
      <c r="M595" s="784"/>
      <c r="N595" s="785"/>
    </row>
    <row r="596" spans="1:14" x14ac:dyDescent="0.25">
      <c r="A596" s="783">
        <v>44438</v>
      </c>
      <c r="B596" s="802" t="s">
        <v>144</v>
      </c>
      <c r="C596" s="802" t="s">
        <v>141</v>
      </c>
      <c r="D596" s="787" t="s">
        <v>91</v>
      </c>
      <c r="E596" s="934">
        <v>2000</v>
      </c>
      <c r="F596" s="490">
        <v>3518</v>
      </c>
      <c r="G596" s="826">
        <f t="shared" si="7"/>
        <v>0.56850483229107451</v>
      </c>
      <c r="H596" s="787" t="s">
        <v>119</v>
      </c>
      <c r="I596" s="802" t="s">
        <v>18</v>
      </c>
      <c r="J596" s="802" t="s">
        <v>718</v>
      </c>
      <c r="K596" s="802" t="s">
        <v>157</v>
      </c>
      <c r="L596" s="802" t="s">
        <v>62</v>
      </c>
      <c r="M596" s="784"/>
      <c r="N596" s="785"/>
    </row>
    <row r="597" spans="1:14" x14ac:dyDescent="0.25">
      <c r="A597" s="783">
        <v>44438</v>
      </c>
      <c r="B597" s="870" t="s">
        <v>644</v>
      </c>
      <c r="C597" s="802" t="s">
        <v>136</v>
      </c>
      <c r="D597" s="787" t="s">
        <v>52</v>
      </c>
      <c r="E597" s="934">
        <v>500000</v>
      </c>
      <c r="F597" s="490">
        <v>3518</v>
      </c>
      <c r="G597" s="826">
        <f t="shared" si="7"/>
        <v>142.12620807276861</v>
      </c>
      <c r="H597" s="787" t="s">
        <v>150</v>
      </c>
      <c r="I597" s="802" t="s">
        <v>18</v>
      </c>
      <c r="J597" s="802" t="s">
        <v>652</v>
      </c>
      <c r="K597" s="802" t="s">
        <v>157</v>
      </c>
      <c r="L597" s="802" t="s">
        <v>62</v>
      </c>
      <c r="M597" s="784"/>
      <c r="N597" s="785"/>
    </row>
    <row r="598" spans="1:14" x14ac:dyDescent="0.25">
      <c r="A598" s="783">
        <v>44438</v>
      </c>
      <c r="B598" s="870" t="s">
        <v>719</v>
      </c>
      <c r="C598" s="802" t="s">
        <v>136</v>
      </c>
      <c r="D598" s="787" t="s">
        <v>90</v>
      </c>
      <c r="E598" s="934">
        <v>740400</v>
      </c>
      <c r="F598" s="490">
        <v>3518</v>
      </c>
      <c r="G598" s="826">
        <f t="shared" si="7"/>
        <v>210.46048891415577</v>
      </c>
      <c r="H598" s="787" t="s">
        <v>150</v>
      </c>
      <c r="I598" s="802" t="s">
        <v>18</v>
      </c>
      <c r="J598" s="802" t="s">
        <v>651</v>
      </c>
      <c r="K598" s="802" t="s">
        <v>157</v>
      </c>
      <c r="L598" s="802" t="s">
        <v>62</v>
      </c>
      <c r="M598" s="784"/>
      <c r="N598" s="785"/>
    </row>
    <row r="599" spans="1:14" x14ac:dyDescent="0.25">
      <c r="A599" s="783">
        <v>44438</v>
      </c>
      <c r="B599" s="870" t="s">
        <v>645</v>
      </c>
      <c r="C599" s="802" t="s">
        <v>136</v>
      </c>
      <c r="D599" s="787" t="s">
        <v>52</v>
      </c>
      <c r="E599" s="934">
        <v>1314500</v>
      </c>
      <c r="F599" s="490">
        <v>3518</v>
      </c>
      <c r="G599" s="826">
        <f t="shared" si="7"/>
        <v>373.64980102330873</v>
      </c>
      <c r="H599" s="787" t="s">
        <v>150</v>
      </c>
      <c r="I599" s="802" t="s">
        <v>18</v>
      </c>
      <c r="J599" s="802" t="s">
        <v>653</v>
      </c>
      <c r="K599" s="802" t="s">
        <v>157</v>
      </c>
      <c r="L599" s="802" t="s">
        <v>62</v>
      </c>
      <c r="M599" s="784"/>
      <c r="N599" s="785"/>
    </row>
    <row r="600" spans="1:14" x14ac:dyDescent="0.25">
      <c r="A600" s="783">
        <v>44438</v>
      </c>
      <c r="B600" s="870" t="s">
        <v>498</v>
      </c>
      <c r="C600" s="802" t="s">
        <v>141</v>
      </c>
      <c r="D600" s="787" t="s">
        <v>91</v>
      </c>
      <c r="E600" s="934">
        <v>2600</v>
      </c>
      <c r="F600" s="490">
        <v>3518</v>
      </c>
      <c r="G600" s="826">
        <f t="shared" si="7"/>
        <v>0.73905628197839679</v>
      </c>
      <c r="H600" s="787" t="s">
        <v>150</v>
      </c>
      <c r="I600" s="802" t="s">
        <v>18</v>
      </c>
      <c r="J600" s="802" t="s">
        <v>720</v>
      </c>
      <c r="K600" s="802" t="s">
        <v>157</v>
      </c>
      <c r="L600" s="802" t="s">
        <v>62</v>
      </c>
      <c r="M600" s="784"/>
      <c r="N600" s="785"/>
    </row>
    <row r="601" spans="1:14" x14ac:dyDescent="0.25">
      <c r="A601" s="783">
        <v>44438</v>
      </c>
      <c r="B601" s="870" t="s">
        <v>498</v>
      </c>
      <c r="C601" s="802" t="s">
        <v>141</v>
      </c>
      <c r="D601" s="787" t="s">
        <v>91</v>
      </c>
      <c r="E601" s="934">
        <v>2600</v>
      </c>
      <c r="F601" s="490">
        <v>3518</v>
      </c>
      <c r="G601" s="826">
        <f t="shared" si="7"/>
        <v>0.73905628197839679</v>
      </c>
      <c r="H601" s="787" t="s">
        <v>150</v>
      </c>
      <c r="I601" s="802" t="s">
        <v>18</v>
      </c>
      <c r="J601" s="802" t="s">
        <v>721</v>
      </c>
      <c r="K601" s="802" t="s">
        <v>157</v>
      </c>
      <c r="L601" s="802" t="s">
        <v>62</v>
      </c>
      <c r="M601" s="784"/>
      <c r="N601" s="785"/>
    </row>
    <row r="602" spans="1:14" x14ac:dyDescent="0.25">
      <c r="A602" s="783">
        <v>44438</v>
      </c>
      <c r="B602" s="870" t="s">
        <v>498</v>
      </c>
      <c r="C602" s="802" t="s">
        <v>141</v>
      </c>
      <c r="D602" s="787" t="s">
        <v>91</v>
      </c>
      <c r="E602" s="934">
        <v>2600</v>
      </c>
      <c r="F602" s="490">
        <v>3518</v>
      </c>
      <c r="G602" s="826">
        <f t="shared" si="7"/>
        <v>0.73905628197839679</v>
      </c>
      <c r="H602" s="787" t="s">
        <v>150</v>
      </c>
      <c r="I602" s="802" t="s">
        <v>18</v>
      </c>
      <c r="J602" s="802" t="s">
        <v>722</v>
      </c>
      <c r="K602" s="802" t="s">
        <v>157</v>
      </c>
      <c r="L602" s="802" t="s">
        <v>62</v>
      </c>
      <c r="M602" s="784"/>
      <c r="N602" s="785"/>
    </row>
    <row r="603" spans="1:14" x14ac:dyDescent="0.25">
      <c r="A603" s="783">
        <v>44438</v>
      </c>
      <c r="B603" s="870" t="s">
        <v>498</v>
      </c>
      <c r="C603" s="802" t="s">
        <v>141</v>
      </c>
      <c r="D603" s="787" t="s">
        <v>91</v>
      </c>
      <c r="E603" s="934">
        <v>10000</v>
      </c>
      <c r="F603" s="490">
        <v>3518</v>
      </c>
      <c r="G603" s="826">
        <f t="shared" si="7"/>
        <v>2.8425241614553722</v>
      </c>
      <c r="H603" s="787" t="s">
        <v>150</v>
      </c>
      <c r="I603" s="802" t="s">
        <v>18</v>
      </c>
      <c r="J603" s="802" t="s">
        <v>723</v>
      </c>
      <c r="K603" s="802" t="s">
        <v>157</v>
      </c>
      <c r="L603" s="802" t="s">
        <v>62</v>
      </c>
      <c r="M603" s="784"/>
      <c r="N603" s="785"/>
    </row>
    <row r="604" spans="1:14" x14ac:dyDescent="0.25">
      <c r="A604" s="783">
        <v>44438</v>
      </c>
      <c r="B604" s="870" t="s">
        <v>647</v>
      </c>
      <c r="C604" s="802" t="s">
        <v>152</v>
      </c>
      <c r="D604" s="787" t="s">
        <v>91</v>
      </c>
      <c r="E604" s="934">
        <v>1450000</v>
      </c>
      <c r="F604" s="490">
        <v>3518</v>
      </c>
      <c r="G604" s="826">
        <f t="shared" si="7"/>
        <v>412.16600341102901</v>
      </c>
      <c r="H604" s="787" t="s">
        <v>150</v>
      </c>
      <c r="I604" s="802" t="s">
        <v>18</v>
      </c>
      <c r="J604" s="442" t="s">
        <v>655</v>
      </c>
      <c r="K604" s="802" t="s">
        <v>157</v>
      </c>
      <c r="L604" s="802" t="s">
        <v>62</v>
      </c>
      <c r="M604" s="784"/>
      <c r="N604" s="785"/>
    </row>
    <row r="605" spans="1:14" x14ac:dyDescent="0.25">
      <c r="A605" s="783">
        <v>44438</v>
      </c>
      <c r="B605" s="870" t="s">
        <v>648</v>
      </c>
      <c r="C605" s="802" t="s">
        <v>136</v>
      </c>
      <c r="D605" s="787" t="s">
        <v>14</v>
      </c>
      <c r="E605" s="934">
        <v>1935000</v>
      </c>
      <c r="F605" s="490">
        <v>3518</v>
      </c>
      <c r="G605" s="826">
        <f t="shared" si="7"/>
        <v>550.02842524161451</v>
      </c>
      <c r="H605" s="787" t="s">
        <v>150</v>
      </c>
      <c r="I605" s="802" t="s">
        <v>18</v>
      </c>
      <c r="J605" s="442" t="s">
        <v>656</v>
      </c>
      <c r="K605" s="802" t="s">
        <v>157</v>
      </c>
      <c r="L605" s="802" t="s">
        <v>62</v>
      </c>
      <c r="M605" s="784"/>
      <c r="N605" s="785"/>
    </row>
    <row r="606" spans="1:14" x14ac:dyDescent="0.25">
      <c r="A606" s="783">
        <v>44438</v>
      </c>
      <c r="B606" s="870" t="s">
        <v>740</v>
      </c>
      <c r="C606" s="802" t="s">
        <v>136</v>
      </c>
      <c r="D606" s="787" t="s">
        <v>90</v>
      </c>
      <c r="E606" s="934">
        <v>740400</v>
      </c>
      <c r="F606" s="490">
        <v>3518</v>
      </c>
      <c r="G606" s="826">
        <f t="shared" si="7"/>
        <v>210.46048891415577</v>
      </c>
      <c r="H606" s="787" t="s">
        <v>150</v>
      </c>
      <c r="I606" s="802" t="s">
        <v>18</v>
      </c>
      <c r="J606" s="442" t="s">
        <v>657</v>
      </c>
      <c r="K606" s="802" t="s">
        <v>157</v>
      </c>
      <c r="L606" s="802" t="s">
        <v>62</v>
      </c>
      <c r="M606" s="784"/>
      <c r="N606" s="785"/>
    </row>
    <row r="607" spans="1:14" x14ac:dyDescent="0.25">
      <c r="A607" s="783">
        <v>44438</v>
      </c>
      <c r="B607" s="870" t="s">
        <v>498</v>
      </c>
      <c r="C607" s="802" t="s">
        <v>141</v>
      </c>
      <c r="D607" s="787" t="s">
        <v>91</v>
      </c>
      <c r="E607" s="934">
        <v>2600</v>
      </c>
      <c r="F607" s="490">
        <v>3518</v>
      </c>
      <c r="G607" s="826">
        <f t="shared" si="7"/>
        <v>0.73905628197839679</v>
      </c>
      <c r="H607" s="787" t="s">
        <v>150</v>
      </c>
      <c r="I607" s="802" t="s">
        <v>18</v>
      </c>
      <c r="J607" s="802" t="s">
        <v>724</v>
      </c>
      <c r="K607" s="802" t="s">
        <v>157</v>
      </c>
      <c r="L607" s="802" t="s">
        <v>62</v>
      </c>
      <c r="M607" s="784"/>
      <c r="N607" s="785"/>
    </row>
    <row r="608" spans="1:14" x14ac:dyDescent="0.25">
      <c r="A608" s="783">
        <v>44438</v>
      </c>
      <c r="B608" s="870" t="s">
        <v>498</v>
      </c>
      <c r="C608" s="802" t="s">
        <v>141</v>
      </c>
      <c r="D608" s="787" t="s">
        <v>91</v>
      </c>
      <c r="E608" s="934">
        <v>2600</v>
      </c>
      <c r="F608" s="490">
        <v>3518</v>
      </c>
      <c r="G608" s="826">
        <f t="shared" si="7"/>
        <v>0.73905628197839679</v>
      </c>
      <c r="H608" s="787" t="s">
        <v>150</v>
      </c>
      <c r="I608" s="802" t="s">
        <v>18</v>
      </c>
      <c r="J608" s="802" t="s">
        <v>725</v>
      </c>
      <c r="K608" s="802" t="s">
        <v>157</v>
      </c>
      <c r="L608" s="802" t="s">
        <v>62</v>
      </c>
      <c r="M608" s="784"/>
      <c r="N608" s="785"/>
    </row>
    <row r="609" spans="1:14" x14ac:dyDescent="0.25">
      <c r="A609" s="783">
        <v>44438</v>
      </c>
      <c r="B609" s="870" t="s">
        <v>498</v>
      </c>
      <c r="C609" s="802" t="s">
        <v>141</v>
      </c>
      <c r="D609" s="787" t="s">
        <v>91</v>
      </c>
      <c r="E609" s="934">
        <v>2600</v>
      </c>
      <c r="F609" s="490">
        <v>3518</v>
      </c>
      <c r="G609" s="826">
        <f t="shared" si="7"/>
        <v>0.73905628197839679</v>
      </c>
      <c r="H609" s="787" t="s">
        <v>150</v>
      </c>
      <c r="I609" s="802" t="s">
        <v>18</v>
      </c>
      <c r="J609" s="802" t="s">
        <v>726</v>
      </c>
      <c r="K609" s="802" t="s">
        <v>157</v>
      </c>
      <c r="L609" s="802" t="s">
        <v>62</v>
      </c>
      <c r="M609" s="784"/>
      <c r="N609" s="785"/>
    </row>
    <row r="610" spans="1:14" x14ac:dyDescent="0.25">
      <c r="A610" s="783">
        <v>44438</v>
      </c>
      <c r="B610" s="870" t="s">
        <v>681</v>
      </c>
      <c r="C610" s="802" t="s">
        <v>152</v>
      </c>
      <c r="D610" s="787" t="s">
        <v>91</v>
      </c>
      <c r="E610" s="934">
        <v>300000</v>
      </c>
      <c r="F610" s="490">
        <v>3518</v>
      </c>
      <c r="G610" s="826">
        <f t="shared" si="7"/>
        <v>85.275724843661166</v>
      </c>
      <c r="H610" s="787" t="s">
        <v>42</v>
      </c>
      <c r="I610" s="802" t="s">
        <v>18</v>
      </c>
      <c r="J610" s="802" t="s">
        <v>727</v>
      </c>
      <c r="K610" s="802" t="s">
        <v>157</v>
      </c>
      <c r="L610" s="802" t="s">
        <v>62</v>
      </c>
      <c r="M610" s="784"/>
      <c r="N610" s="785"/>
    </row>
    <row r="611" spans="1:14" x14ac:dyDescent="0.25">
      <c r="A611" s="196">
        <v>44439</v>
      </c>
      <c r="B611" s="197" t="s">
        <v>109</v>
      </c>
      <c r="C611" s="197" t="s">
        <v>114</v>
      </c>
      <c r="D611" s="197" t="s">
        <v>14</v>
      </c>
      <c r="E611" s="198">
        <v>50000</v>
      </c>
      <c r="F611" s="490">
        <v>3518</v>
      </c>
      <c r="G611" s="826">
        <f t="shared" si="7"/>
        <v>14.212620807276862</v>
      </c>
      <c r="H611" s="787" t="s">
        <v>42</v>
      </c>
      <c r="I611" s="802" t="s">
        <v>18</v>
      </c>
      <c r="J611" s="442" t="s">
        <v>729</v>
      </c>
      <c r="K611" s="802" t="s">
        <v>157</v>
      </c>
      <c r="L611" s="802" t="s">
        <v>62</v>
      </c>
      <c r="M611" s="784"/>
      <c r="N611" s="785"/>
    </row>
    <row r="612" spans="1:14" x14ac:dyDescent="0.25">
      <c r="A612" s="196">
        <v>44439</v>
      </c>
      <c r="B612" s="195" t="s">
        <v>112</v>
      </c>
      <c r="C612" s="197" t="s">
        <v>114</v>
      </c>
      <c r="D612" s="197" t="s">
        <v>90</v>
      </c>
      <c r="E612" s="897">
        <v>40000</v>
      </c>
      <c r="F612" s="490">
        <v>3518</v>
      </c>
      <c r="G612" s="826">
        <f t="shared" si="7"/>
        <v>11.370096645821489</v>
      </c>
      <c r="H612" s="787" t="s">
        <v>70</v>
      </c>
      <c r="I612" s="802" t="s">
        <v>18</v>
      </c>
      <c r="J612" s="442" t="s">
        <v>729</v>
      </c>
      <c r="K612" s="802" t="s">
        <v>157</v>
      </c>
      <c r="L612" s="802" t="s">
        <v>62</v>
      </c>
      <c r="M612" s="784"/>
      <c r="N612" s="785"/>
    </row>
    <row r="613" spans="1:14" x14ac:dyDescent="0.25">
      <c r="A613" s="196">
        <v>44439</v>
      </c>
      <c r="B613" s="195" t="s">
        <v>123</v>
      </c>
      <c r="C613" s="197" t="s">
        <v>114</v>
      </c>
      <c r="D613" s="197" t="s">
        <v>90</v>
      </c>
      <c r="E613" s="204">
        <v>40000</v>
      </c>
      <c r="F613" s="490">
        <v>3518</v>
      </c>
      <c r="G613" s="826">
        <f t="shared" si="7"/>
        <v>11.370096645821489</v>
      </c>
      <c r="H613" s="787" t="s">
        <v>71</v>
      </c>
      <c r="I613" s="802" t="s">
        <v>18</v>
      </c>
      <c r="J613" s="442" t="s">
        <v>729</v>
      </c>
      <c r="K613" s="802" t="s">
        <v>157</v>
      </c>
      <c r="L613" s="802" t="s">
        <v>62</v>
      </c>
      <c r="M613" s="784"/>
      <c r="N613" s="785"/>
    </row>
    <row r="614" spans="1:14" x14ac:dyDescent="0.25">
      <c r="A614" s="196">
        <v>44439</v>
      </c>
      <c r="B614" s="195" t="s">
        <v>113</v>
      </c>
      <c r="C614" s="197" t="s">
        <v>114</v>
      </c>
      <c r="D614" s="197" t="s">
        <v>90</v>
      </c>
      <c r="E614" s="204">
        <v>40000</v>
      </c>
      <c r="F614" s="490">
        <v>3518</v>
      </c>
      <c r="G614" s="826">
        <f t="shared" si="7"/>
        <v>11.370096645821489</v>
      </c>
      <c r="H614" s="787" t="s">
        <v>121</v>
      </c>
      <c r="I614" s="802" t="s">
        <v>18</v>
      </c>
      <c r="J614" s="442" t="s">
        <v>729</v>
      </c>
      <c r="K614" s="802" t="s">
        <v>157</v>
      </c>
      <c r="L614" s="802" t="s">
        <v>62</v>
      </c>
      <c r="M614" s="784"/>
      <c r="N614" s="785"/>
    </row>
    <row r="615" spans="1:14" x14ac:dyDescent="0.25">
      <c r="A615" s="196">
        <v>44439</v>
      </c>
      <c r="B615" s="195" t="s">
        <v>110</v>
      </c>
      <c r="C615" s="197" t="s">
        <v>114</v>
      </c>
      <c r="D615" s="195" t="s">
        <v>52</v>
      </c>
      <c r="E615" s="897">
        <v>30000</v>
      </c>
      <c r="F615" s="490">
        <v>3518</v>
      </c>
      <c r="G615" s="826">
        <f t="shared" si="7"/>
        <v>8.5275724843661163</v>
      </c>
      <c r="H615" s="787" t="s">
        <v>53</v>
      </c>
      <c r="I615" s="802" t="s">
        <v>18</v>
      </c>
      <c r="J615" s="442" t="s">
        <v>729</v>
      </c>
      <c r="K615" s="802" t="s">
        <v>157</v>
      </c>
      <c r="L615" s="802" t="s">
        <v>62</v>
      </c>
      <c r="M615" s="784"/>
      <c r="N615" s="785"/>
    </row>
    <row r="616" spans="1:14" x14ac:dyDescent="0.25">
      <c r="A616" s="196">
        <v>44439</v>
      </c>
      <c r="B616" s="197" t="s">
        <v>111</v>
      </c>
      <c r="C616" s="197" t="s">
        <v>114</v>
      </c>
      <c r="D616" s="195" t="s">
        <v>52</v>
      </c>
      <c r="E616" s="203">
        <v>30000</v>
      </c>
      <c r="F616" s="490">
        <v>3518</v>
      </c>
      <c r="G616" s="826">
        <f t="shared" si="7"/>
        <v>8.5275724843661163</v>
      </c>
      <c r="H616" s="787" t="s">
        <v>96</v>
      </c>
      <c r="I616" s="802" t="s">
        <v>18</v>
      </c>
      <c r="J616" s="442" t="s">
        <v>729</v>
      </c>
      <c r="K616" s="802" t="s">
        <v>157</v>
      </c>
      <c r="L616" s="802" t="s">
        <v>62</v>
      </c>
      <c r="M616" s="784"/>
      <c r="N616" s="785"/>
    </row>
    <row r="617" spans="1:14" x14ac:dyDescent="0.25">
      <c r="A617" s="196">
        <v>44439</v>
      </c>
      <c r="B617" s="197" t="s">
        <v>118</v>
      </c>
      <c r="C617" s="197" t="s">
        <v>114</v>
      </c>
      <c r="D617" s="254" t="s">
        <v>91</v>
      </c>
      <c r="E617" s="198">
        <v>10000</v>
      </c>
      <c r="F617" s="490">
        <v>3518</v>
      </c>
      <c r="G617" s="826">
        <f t="shared" si="7"/>
        <v>2.8425241614553722</v>
      </c>
      <c r="H617" s="787" t="s">
        <v>115</v>
      </c>
      <c r="I617" s="802" t="s">
        <v>18</v>
      </c>
      <c r="J617" s="442" t="s">
        <v>729</v>
      </c>
      <c r="K617" s="802" t="s">
        <v>157</v>
      </c>
      <c r="L617" s="802" t="s">
        <v>62</v>
      </c>
      <c r="M617" s="784"/>
      <c r="N617" s="785"/>
    </row>
    <row r="618" spans="1:14" x14ac:dyDescent="0.25">
      <c r="A618" s="200">
        <v>44439</v>
      </c>
      <c r="B618" s="183" t="s">
        <v>68</v>
      </c>
      <c r="C618" s="183" t="s">
        <v>67</v>
      </c>
      <c r="D618" s="183" t="s">
        <v>90</v>
      </c>
      <c r="E618" s="198">
        <v>23000</v>
      </c>
      <c r="F618" s="490">
        <v>3518</v>
      </c>
      <c r="G618" s="826">
        <f t="shared" si="7"/>
        <v>6.5378055713473566</v>
      </c>
      <c r="H618" s="787" t="s">
        <v>71</v>
      </c>
      <c r="I618" s="802" t="s">
        <v>18</v>
      </c>
      <c r="J618" s="195" t="s">
        <v>658</v>
      </c>
      <c r="K618" s="802" t="s">
        <v>157</v>
      </c>
      <c r="L618" s="802" t="s">
        <v>62</v>
      </c>
      <c r="M618" s="784"/>
      <c r="N618" s="785"/>
    </row>
    <row r="619" spans="1:14" x14ac:dyDescent="0.25">
      <c r="A619" s="200">
        <v>44439</v>
      </c>
      <c r="B619" s="183" t="s">
        <v>68</v>
      </c>
      <c r="C619" s="183" t="s">
        <v>67</v>
      </c>
      <c r="D619" s="183" t="s">
        <v>90</v>
      </c>
      <c r="E619" s="198">
        <v>20000</v>
      </c>
      <c r="F619" s="490">
        <v>3518</v>
      </c>
      <c r="G619" s="826">
        <f t="shared" si="7"/>
        <v>5.6850483229107445</v>
      </c>
      <c r="H619" s="787" t="s">
        <v>71</v>
      </c>
      <c r="I619" s="802" t="s">
        <v>18</v>
      </c>
      <c r="J619" s="195" t="s">
        <v>658</v>
      </c>
      <c r="K619" s="802" t="s">
        <v>157</v>
      </c>
      <c r="L619" s="802" t="s">
        <v>62</v>
      </c>
      <c r="M619" s="784"/>
      <c r="N619" s="785"/>
    </row>
    <row r="620" spans="1:14" x14ac:dyDescent="0.25">
      <c r="A620" s="200">
        <v>44439</v>
      </c>
      <c r="B620" s="183" t="s">
        <v>68</v>
      </c>
      <c r="C620" s="183" t="s">
        <v>67</v>
      </c>
      <c r="D620" s="183" t="s">
        <v>90</v>
      </c>
      <c r="E620" s="198">
        <v>15000</v>
      </c>
      <c r="F620" s="490">
        <v>3518</v>
      </c>
      <c r="G620" s="826">
        <f t="shared" si="7"/>
        <v>4.2637862421830581</v>
      </c>
      <c r="H620" s="787" t="s">
        <v>71</v>
      </c>
      <c r="I620" s="802" t="s">
        <v>18</v>
      </c>
      <c r="J620" s="195" t="s">
        <v>658</v>
      </c>
      <c r="K620" s="802" t="s">
        <v>157</v>
      </c>
      <c r="L620" s="802" t="s">
        <v>62</v>
      </c>
      <c r="M620" s="784"/>
      <c r="N620" s="785"/>
    </row>
    <row r="621" spans="1:14" x14ac:dyDescent="0.25">
      <c r="A621" s="200">
        <v>44439</v>
      </c>
      <c r="B621" s="183" t="s">
        <v>68</v>
      </c>
      <c r="C621" s="183" t="s">
        <v>67</v>
      </c>
      <c r="D621" s="183" t="s">
        <v>90</v>
      </c>
      <c r="E621" s="198">
        <v>12000</v>
      </c>
      <c r="F621" s="490">
        <v>3518</v>
      </c>
      <c r="G621" s="826">
        <f t="shared" si="7"/>
        <v>3.4110289937464469</v>
      </c>
      <c r="H621" s="787" t="s">
        <v>71</v>
      </c>
      <c r="I621" s="802" t="s">
        <v>18</v>
      </c>
      <c r="J621" s="195" t="s">
        <v>658</v>
      </c>
      <c r="K621" s="802" t="s">
        <v>157</v>
      </c>
      <c r="L621" s="802" t="s">
        <v>62</v>
      </c>
      <c r="M621" s="784"/>
      <c r="N621" s="785"/>
    </row>
    <row r="622" spans="1:14" x14ac:dyDescent="0.25">
      <c r="A622" s="200">
        <v>44439</v>
      </c>
      <c r="B622" s="183" t="s">
        <v>92</v>
      </c>
      <c r="C622" s="183" t="s">
        <v>92</v>
      </c>
      <c r="D622" s="183" t="s">
        <v>90</v>
      </c>
      <c r="E622" s="198">
        <v>4000</v>
      </c>
      <c r="F622" s="490">
        <v>3518</v>
      </c>
      <c r="G622" s="826">
        <f t="shared" si="7"/>
        <v>1.137009664582149</v>
      </c>
      <c r="H622" s="787" t="s">
        <v>71</v>
      </c>
      <c r="I622" s="802" t="s">
        <v>18</v>
      </c>
      <c r="J622" s="195" t="s">
        <v>658</v>
      </c>
      <c r="K622" s="802" t="s">
        <v>157</v>
      </c>
      <c r="L622" s="802" t="s">
        <v>62</v>
      </c>
      <c r="M622" s="784"/>
      <c r="N622" s="785"/>
    </row>
    <row r="623" spans="1:14" x14ac:dyDescent="0.25">
      <c r="A623" s="200">
        <v>44439</v>
      </c>
      <c r="B623" s="183" t="s">
        <v>92</v>
      </c>
      <c r="C623" s="183" t="s">
        <v>92</v>
      </c>
      <c r="D623" s="183" t="s">
        <v>90</v>
      </c>
      <c r="E623" s="198">
        <v>2000</v>
      </c>
      <c r="F623" s="490">
        <v>3518</v>
      </c>
      <c r="G623" s="826">
        <f t="shared" si="7"/>
        <v>0.56850483229107451</v>
      </c>
      <c r="H623" s="787" t="s">
        <v>71</v>
      </c>
      <c r="I623" s="802" t="s">
        <v>18</v>
      </c>
      <c r="J623" s="195" t="s">
        <v>658</v>
      </c>
      <c r="K623" s="802" t="s">
        <v>157</v>
      </c>
      <c r="L623" s="802" t="s">
        <v>62</v>
      </c>
      <c r="M623" s="784"/>
      <c r="N623" s="785"/>
    </row>
    <row r="624" spans="1:14" x14ac:dyDescent="0.25">
      <c r="A624" s="200">
        <v>44439</v>
      </c>
      <c r="B624" s="183" t="s">
        <v>92</v>
      </c>
      <c r="C624" s="183" t="s">
        <v>92</v>
      </c>
      <c r="D624" s="183" t="s">
        <v>90</v>
      </c>
      <c r="E624" s="198">
        <v>2000</v>
      </c>
      <c r="F624" s="490">
        <v>3518</v>
      </c>
      <c r="G624" s="826">
        <f t="shared" si="7"/>
        <v>0.56850483229107451</v>
      </c>
      <c r="H624" s="787" t="s">
        <v>71</v>
      </c>
      <c r="I624" s="802" t="s">
        <v>18</v>
      </c>
      <c r="J624" s="195" t="s">
        <v>658</v>
      </c>
      <c r="K624" s="802" t="s">
        <v>157</v>
      </c>
      <c r="L624" s="802" t="s">
        <v>62</v>
      </c>
      <c r="M624" s="784"/>
      <c r="N624" s="785"/>
    </row>
    <row r="625" spans="1:14" x14ac:dyDescent="0.25">
      <c r="A625" s="200">
        <v>44439</v>
      </c>
      <c r="B625" s="183" t="s">
        <v>92</v>
      </c>
      <c r="C625" s="183" t="s">
        <v>92</v>
      </c>
      <c r="D625" s="183" t="s">
        <v>90</v>
      </c>
      <c r="E625" s="867">
        <v>12000</v>
      </c>
      <c r="F625" s="490">
        <v>3518</v>
      </c>
      <c r="G625" s="826">
        <f t="shared" si="7"/>
        <v>3.4110289937464469</v>
      </c>
      <c r="H625" s="787" t="s">
        <v>71</v>
      </c>
      <c r="I625" s="802" t="s">
        <v>18</v>
      </c>
      <c r="J625" s="195" t="s">
        <v>658</v>
      </c>
      <c r="K625" s="802" t="s">
        <v>157</v>
      </c>
      <c r="L625" s="802" t="s">
        <v>62</v>
      </c>
      <c r="M625" s="784"/>
      <c r="N625" s="785"/>
    </row>
    <row r="626" spans="1:14" x14ac:dyDescent="0.25">
      <c r="A626" s="51">
        <v>44439</v>
      </c>
      <c r="B626" s="26" t="s">
        <v>68</v>
      </c>
      <c r="C626" s="26" t="s">
        <v>67</v>
      </c>
      <c r="D626" s="26" t="s">
        <v>90</v>
      </c>
      <c r="E626" s="813">
        <v>15000</v>
      </c>
      <c r="F626" s="490">
        <v>3518</v>
      </c>
      <c r="G626" s="826">
        <f t="shared" si="7"/>
        <v>4.2637862421830581</v>
      </c>
      <c r="H626" s="787" t="s">
        <v>121</v>
      </c>
      <c r="I626" s="802" t="s">
        <v>18</v>
      </c>
      <c r="J626" s="225" t="s">
        <v>705</v>
      </c>
      <c r="K626" s="802" t="s">
        <v>157</v>
      </c>
      <c r="L626" s="802" t="s">
        <v>62</v>
      </c>
      <c r="M626" s="784"/>
      <c r="N626" s="785"/>
    </row>
    <row r="627" spans="1:14" x14ac:dyDescent="0.25">
      <c r="A627" s="51">
        <v>44439</v>
      </c>
      <c r="B627" s="26" t="s">
        <v>68</v>
      </c>
      <c r="C627" s="26" t="s">
        <v>67</v>
      </c>
      <c r="D627" s="26" t="s">
        <v>90</v>
      </c>
      <c r="E627" s="813">
        <v>15000</v>
      </c>
      <c r="F627" s="490">
        <v>3518</v>
      </c>
      <c r="G627" s="826">
        <f t="shared" si="7"/>
        <v>4.2637862421830581</v>
      </c>
      <c r="H627" s="787" t="s">
        <v>121</v>
      </c>
      <c r="I627" s="802" t="s">
        <v>18</v>
      </c>
      <c r="J627" s="225" t="s">
        <v>705</v>
      </c>
      <c r="K627" s="802" t="s">
        <v>157</v>
      </c>
      <c r="L627" s="802" t="s">
        <v>62</v>
      </c>
      <c r="M627" s="784"/>
      <c r="N627" s="785"/>
    </row>
    <row r="628" spans="1:14" x14ac:dyDescent="0.25">
      <c r="A628" s="51">
        <v>44439</v>
      </c>
      <c r="B628" s="26" t="s">
        <v>68</v>
      </c>
      <c r="C628" s="26" t="s">
        <v>67</v>
      </c>
      <c r="D628" s="26" t="s">
        <v>90</v>
      </c>
      <c r="E628" s="813">
        <v>20000</v>
      </c>
      <c r="F628" s="490">
        <v>3518</v>
      </c>
      <c r="G628" s="826">
        <f t="shared" si="7"/>
        <v>5.6850483229107445</v>
      </c>
      <c r="H628" s="787" t="s">
        <v>121</v>
      </c>
      <c r="I628" s="802" t="s">
        <v>18</v>
      </c>
      <c r="J628" s="225" t="s">
        <v>705</v>
      </c>
      <c r="K628" s="802" t="s">
        <v>157</v>
      </c>
      <c r="L628" s="802" t="s">
        <v>62</v>
      </c>
      <c r="M628" s="784"/>
      <c r="N628" s="785"/>
    </row>
    <row r="629" spans="1:14" x14ac:dyDescent="0.25">
      <c r="A629" s="51">
        <v>44439</v>
      </c>
      <c r="B629" s="26" t="s">
        <v>68</v>
      </c>
      <c r="C629" s="26" t="s">
        <v>67</v>
      </c>
      <c r="D629" s="26" t="s">
        <v>90</v>
      </c>
      <c r="E629" s="813">
        <v>10000</v>
      </c>
      <c r="F629" s="490">
        <v>3518</v>
      </c>
      <c r="G629" s="826">
        <f t="shared" si="7"/>
        <v>2.8425241614553722</v>
      </c>
      <c r="H629" s="787" t="s">
        <v>121</v>
      </c>
      <c r="I629" s="802" t="s">
        <v>18</v>
      </c>
      <c r="J629" s="225" t="s">
        <v>705</v>
      </c>
      <c r="K629" s="802" t="s">
        <v>157</v>
      </c>
      <c r="L629" s="802" t="s">
        <v>62</v>
      </c>
      <c r="M629" s="784"/>
      <c r="N629" s="785"/>
    </row>
    <row r="630" spans="1:14" x14ac:dyDescent="0.25">
      <c r="A630" s="51">
        <v>44439</v>
      </c>
      <c r="B630" s="26" t="s">
        <v>68</v>
      </c>
      <c r="C630" s="26" t="s">
        <v>67</v>
      </c>
      <c r="D630" s="26" t="s">
        <v>90</v>
      </c>
      <c r="E630" s="813">
        <v>8000</v>
      </c>
      <c r="F630" s="490">
        <v>3518</v>
      </c>
      <c r="G630" s="826">
        <f t="shared" si="7"/>
        <v>2.2740193291642981</v>
      </c>
      <c r="H630" s="787" t="s">
        <v>121</v>
      </c>
      <c r="I630" s="802" t="s">
        <v>18</v>
      </c>
      <c r="J630" s="225" t="s">
        <v>705</v>
      </c>
      <c r="K630" s="802" t="s">
        <v>157</v>
      </c>
      <c r="L630" s="802" t="s">
        <v>62</v>
      </c>
      <c r="M630" s="784"/>
      <c r="N630" s="785"/>
    </row>
    <row r="631" spans="1:14" x14ac:dyDescent="0.25">
      <c r="A631" s="51">
        <v>44439</v>
      </c>
      <c r="B631" s="26" t="s">
        <v>92</v>
      </c>
      <c r="C631" s="26" t="s">
        <v>92</v>
      </c>
      <c r="D631" s="26" t="s">
        <v>90</v>
      </c>
      <c r="E631" s="813">
        <v>7000</v>
      </c>
      <c r="F631" s="490">
        <v>3518</v>
      </c>
      <c r="G631" s="826">
        <f t="shared" si="7"/>
        <v>1.9897669130187607</v>
      </c>
      <c r="H631" s="787" t="s">
        <v>121</v>
      </c>
      <c r="I631" s="802" t="s">
        <v>18</v>
      </c>
      <c r="J631" s="225" t="s">
        <v>705</v>
      </c>
      <c r="K631" s="802" t="s">
        <v>157</v>
      </c>
      <c r="L631" s="802" t="s">
        <v>62</v>
      </c>
      <c r="M631" s="784"/>
      <c r="N631" s="785"/>
    </row>
    <row r="632" spans="1:14" x14ac:dyDescent="0.25">
      <c r="A632" s="51">
        <v>44439</v>
      </c>
      <c r="B632" s="26" t="s">
        <v>92</v>
      </c>
      <c r="C632" s="26" t="s">
        <v>92</v>
      </c>
      <c r="D632" s="26" t="s">
        <v>90</v>
      </c>
      <c r="E632" s="899">
        <v>3000</v>
      </c>
      <c r="F632" s="490">
        <v>3518</v>
      </c>
      <c r="G632" s="826">
        <f t="shared" si="7"/>
        <v>0.85275724843661171</v>
      </c>
      <c r="H632" s="787" t="s">
        <v>121</v>
      </c>
      <c r="I632" s="802" t="s">
        <v>18</v>
      </c>
      <c r="J632" s="225" t="s">
        <v>705</v>
      </c>
      <c r="K632" s="802" t="s">
        <v>157</v>
      </c>
      <c r="L632" s="802" t="s">
        <v>62</v>
      </c>
      <c r="M632" s="784"/>
      <c r="N632" s="785"/>
    </row>
    <row r="633" spans="1:14" x14ac:dyDescent="0.25">
      <c r="A633" s="51">
        <v>44439</v>
      </c>
      <c r="B633" s="26" t="s">
        <v>68</v>
      </c>
      <c r="C633" s="26" t="s">
        <v>67</v>
      </c>
      <c r="D633" s="26" t="s">
        <v>90</v>
      </c>
      <c r="E633" s="813">
        <v>16000</v>
      </c>
      <c r="F633" s="490">
        <v>3518</v>
      </c>
      <c r="G633" s="826">
        <f t="shared" si="7"/>
        <v>4.5480386583285961</v>
      </c>
      <c r="H633" s="787" t="s">
        <v>70</v>
      </c>
      <c r="I633" s="802" t="s">
        <v>18</v>
      </c>
      <c r="J633" s="119" t="s">
        <v>667</v>
      </c>
      <c r="K633" s="802" t="s">
        <v>157</v>
      </c>
      <c r="L633" s="802" t="s">
        <v>62</v>
      </c>
      <c r="M633" s="784"/>
      <c r="N633" s="785"/>
    </row>
    <row r="634" spans="1:14" x14ac:dyDescent="0.25">
      <c r="A634" s="51">
        <v>44439</v>
      </c>
      <c r="B634" s="26" t="s">
        <v>68</v>
      </c>
      <c r="C634" s="26" t="s">
        <v>67</v>
      </c>
      <c r="D634" s="26" t="s">
        <v>90</v>
      </c>
      <c r="E634" s="813">
        <v>14000</v>
      </c>
      <c r="F634" s="490">
        <v>3518</v>
      </c>
      <c r="G634" s="826">
        <f t="shared" si="7"/>
        <v>3.9795338260375215</v>
      </c>
      <c r="H634" s="787" t="s">
        <v>70</v>
      </c>
      <c r="I634" s="802" t="s">
        <v>18</v>
      </c>
      <c r="J634" s="119" t="s">
        <v>667</v>
      </c>
      <c r="K634" s="802" t="s">
        <v>157</v>
      </c>
      <c r="L634" s="802" t="s">
        <v>62</v>
      </c>
      <c r="M634" s="784"/>
      <c r="N634" s="785"/>
    </row>
    <row r="635" spans="1:14" x14ac:dyDescent="0.25">
      <c r="A635" s="51">
        <v>44439</v>
      </c>
      <c r="B635" s="26" t="s">
        <v>68</v>
      </c>
      <c r="C635" s="26" t="s">
        <v>67</v>
      </c>
      <c r="D635" s="26" t="s">
        <v>90</v>
      </c>
      <c r="E635" s="813">
        <v>20000</v>
      </c>
      <c r="F635" s="490">
        <v>3518</v>
      </c>
      <c r="G635" s="826">
        <f t="shared" si="7"/>
        <v>5.6850483229107445</v>
      </c>
      <c r="H635" s="787" t="s">
        <v>70</v>
      </c>
      <c r="I635" s="802" t="s">
        <v>18</v>
      </c>
      <c r="J635" s="119" t="s">
        <v>667</v>
      </c>
      <c r="K635" s="802" t="s">
        <v>157</v>
      </c>
      <c r="L635" s="802" t="s">
        <v>62</v>
      </c>
      <c r="M635" s="784"/>
      <c r="N635" s="785"/>
    </row>
    <row r="636" spans="1:14" x14ac:dyDescent="0.25">
      <c r="A636" s="51">
        <v>44439</v>
      </c>
      <c r="B636" s="26" t="s">
        <v>68</v>
      </c>
      <c r="C636" s="26" t="s">
        <v>67</v>
      </c>
      <c r="D636" s="26" t="s">
        <v>90</v>
      </c>
      <c r="E636" s="813">
        <v>14000</v>
      </c>
      <c r="F636" s="490">
        <v>3518</v>
      </c>
      <c r="G636" s="826">
        <f t="shared" si="7"/>
        <v>3.9795338260375215</v>
      </c>
      <c r="H636" s="787" t="s">
        <v>70</v>
      </c>
      <c r="I636" s="802" t="s">
        <v>18</v>
      </c>
      <c r="J636" s="119" t="s">
        <v>667</v>
      </c>
      <c r="K636" s="802" t="s">
        <v>157</v>
      </c>
      <c r="L636" s="802" t="s">
        <v>62</v>
      </c>
      <c r="M636" s="784"/>
      <c r="N636" s="785"/>
    </row>
    <row r="637" spans="1:14" x14ac:dyDescent="0.25">
      <c r="A637" s="51">
        <v>44439</v>
      </c>
      <c r="B637" s="26" t="s">
        <v>92</v>
      </c>
      <c r="C637" s="26" t="s">
        <v>92</v>
      </c>
      <c r="D637" s="26" t="s">
        <v>90</v>
      </c>
      <c r="E637" s="813">
        <v>2000</v>
      </c>
      <c r="F637" s="490">
        <v>3518</v>
      </c>
      <c r="G637" s="826">
        <f t="shared" si="7"/>
        <v>0.56850483229107451</v>
      </c>
      <c r="H637" s="787" t="s">
        <v>70</v>
      </c>
      <c r="I637" s="802" t="s">
        <v>18</v>
      </c>
      <c r="J637" s="119" t="s">
        <v>667</v>
      </c>
      <c r="K637" s="802" t="s">
        <v>157</v>
      </c>
      <c r="L637" s="802" t="s">
        <v>62</v>
      </c>
      <c r="M637" s="784"/>
      <c r="N637" s="785"/>
    </row>
    <row r="638" spans="1:14" x14ac:dyDescent="0.25">
      <c r="A638" s="51">
        <v>44439</v>
      </c>
      <c r="B638" s="26" t="s">
        <v>92</v>
      </c>
      <c r="C638" s="26" t="s">
        <v>92</v>
      </c>
      <c r="D638" s="26" t="s">
        <v>90</v>
      </c>
      <c r="E638" s="813">
        <v>6000</v>
      </c>
      <c r="F638" s="490">
        <v>3518</v>
      </c>
      <c r="G638" s="826">
        <f t="shared" si="7"/>
        <v>1.7055144968732234</v>
      </c>
      <c r="H638" s="787" t="s">
        <v>70</v>
      </c>
      <c r="I638" s="802" t="s">
        <v>18</v>
      </c>
      <c r="J638" s="119" t="s">
        <v>667</v>
      </c>
      <c r="K638" s="802" t="s">
        <v>157</v>
      </c>
      <c r="L638" s="802" t="s">
        <v>62</v>
      </c>
      <c r="M638" s="784"/>
      <c r="N638" s="785"/>
    </row>
    <row r="639" spans="1:14" x14ac:dyDescent="0.25">
      <c r="A639" s="51">
        <v>44439</v>
      </c>
      <c r="B639" s="26" t="s">
        <v>92</v>
      </c>
      <c r="C639" s="26" t="s">
        <v>92</v>
      </c>
      <c r="D639" s="26" t="s">
        <v>90</v>
      </c>
      <c r="E639" s="899">
        <v>2000</v>
      </c>
      <c r="F639" s="490">
        <v>3518</v>
      </c>
      <c r="G639" s="826">
        <f t="shared" si="7"/>
        <v>0.56850483229107451</v>
      </c>
      <c r="H639" s="787" t="s">
        <v>70</v>
      </c>
      <c r="I639" s="802" t="s">
        <v>18</v>
      </c>
      <c r="J639" s="119" t="s">
        <v>667</v>
      </c>
      <c r="K639" s="802" t="s">
        <v>157</v>
      </c>
      <c r="L639" s="802" t="s">
        <v>62</v>
      </c>
      <c r="M639" s="784"/>
      <c r="N639" s="785"/>
    </row>
    <row r="640" spans="1:14" x14ac:dyDescent="0.25">
      <c r="A640" s="51">
        <v>44439</v>
      </c>
      <c r="B640" s="26" t="s">
        <v>68</v>
      </c>
      <c r="C640" s="26" t="s">
        <v>67</v>
      </c>
      <c r="D640" s="26" t="s">
        <v>14</v>
      </c>
      <c r="E640" s="813">
        <v>10000</v>
      </c>
      <c r="F640" s="490">
        <v>3518</v>
      </c>
      <c r="G640" s="826">
        <f t="shared" ref="G640:G644" si="8">E640/F640</f>
        <v>2.8425241614553722</v>
      </c>
      <c r="H640" s="787" t="s">
        <v>42</v>
      </c>
      <c r="I640" s="802" t="s">
        <v>18</v>
      </c>
      <c r="J640" s="442" t="s">
        <v>730</v>
      </c>
      <c r="K640" s="802" t="s">
        <v>157</v>
      </c>
      <c r="L640" s="802" t="s">
        <v>62</v>
      </c>
      <c r="M640" s="784"/>
      <c r="N640" s="785"/>
    </row>
    <row r="641" spans="1:14" x14ac:dyDescent="0.25">
      <c r="A641" s="51">
        <v>44439</v>
      </c>
      <c r="B641" s="26" t="s">
        <v>68</v>
      </c>
      <c r="C641" s="26" t="s">
        <v>67</v>
      </c>
      <c r="D641" s="26" t="s">
        <v>14</v>
      </c>
      <c r="E641" s="813">
        <v>15000</v>
      </c>
      <c r="F641" s="490">
        <v>3518</v>
      </c>
      <c r="G641" s="826">
        <f t="shared" si="8"/>
        <v>4.2637862421830581</v>
      </c>
      <c r="H641" s="787" t="s">
        <v>42</v>
      </c>
      <c r="I641" s="802" t="s">
        <v>18</v>
      </c>
      <c r="J641" s="442" t="s">
        <v>730</v>
      </c>
      <c r="K641" s="802" t="s">
        <v>157</v>
      </c>
      <c r="L641" s="802" t="s">
        <v>62</v>
      </c>
      <c r="M641" s="784"/>
      <c r="N641" s="785"/>
    </row>
    <row r="642" spans="1:14" x14ac:dyDescent="0.25">
      <c r="A642" s="51">
        <v>44439</v>
      </c>
      <c r="B642" s="26" t="s">
        <v>68</v>
      </c>
      <c r="C642" s="26" t="s">
        <v>67</v>
      </c>
      <c r="D642" s="26" t="s">
        <v>14</v>
      </c>
      <c r="E642" s="813">
        <v>7000</v>
      </c>
      <c r="F642" s="490">
        <v>3518</v>
      </c>
      <c r="G642" s="826">
        <f t="shared" si="8"/>
        <v>1.9897669130187607</v>
      </c>
      <c r="H642" s="787" t="s">
        <v>42</v>
      </c>
      <c r="I642" s="802" t="s">
        <v>18</v>
      </c>
      <c r="J642" s="442" t="s">
        <v>730</v>
      </c>
      <c r="K642" s="802" t="s">
        <v>157</v>
      </c>
      <c r="L642" s="802" t="s">
        <v>62</v>
      </c>
      <c r="M642" s="784"/>
      <c r="N642" s="785"/>
    </row>
    <row r="643" spans="1:14" x14ac:dyDescent="0.25">
      <c r="A643" s="51">
        <v>44439</v>
      </c>
      <c r="B643" s="26" t="s">
        <v>68</v>
      </c>
      <c r="C643" s="26" t="s">
        <v>67</v>
      </c>
      <c r="D643" s="26" t="s">
        <v>14</v>
      </c>
      <c r="E643" s="899">
        <v>8000</v>
      </c>
      <c r="F643" s="490">
        <v>3518</v>
      </c>
      <c r="G643" s="826">
        <f t="shared" si="8"/>
        <v>2.2740193291642981</v>
      </c>
      <c r="H643" s="787" t="s">
        <v>42</v>
      </c>
      <c r="I643" s="802" t="s">
        <v>18</v>
      </c>
      <c r="J643" s="442" t="s">
        <v>730</v>
      </c>
      <c r="K643" s="802" t="s">
        <v>157</v>
      </c>
      <c r="L643" s="802" t="s">
        <v>62</v>
      </c>
      <c r="M643" s="784"/>
      <c r="N643" s="785"/>
    </row>
    <row r="644" spans="1:14" ht="15.75" thickBot="1" x14ac:dyDescent="0.3">
      <c r="A644" s="51">
        <v>44439</v>
      </c>
      <c r="B644" s="26" t="s">
        <v>734</v>
      </c>
      <c r="C644" s="26" t="s">
        <v>152</v>
      </c>
      <c r="D644" s="218" t="s">
        <v>91</v>
      </c>
      <c r="E644" s="935">
        <v>5000</v>
      </c>
      <c r="F644" s="490">
        <v>3518</v>
      </c>
      <c r="G644" s="919">
        <f t="shared" si="8"/>
        <v>1.4212620807276861</v>
      </c>
      <c r="H644" s="920" t="s">
        <v>42</v>
      </c>
      <c r="I644" s="802" t="s">
        <v>18</v>
      </c>
      <c r="J644" s="442" t="s">
        <v>735</v>
      </c>
      <c r="K644" s="802" t="s">
        <v>157</v>
      </c>
      <c r="L644" s="802" t="s">
        <v>62</v>
      </c>
      <c r="M644" s="784"/>
      <c r="N644" s="785"/>
    </row>
    <row r="645" spans="1:14" ht="24.75" customHeight="1" thickBot="1" x14ac:dyDescent="0.3">
      <c r="A645" s="783"/>
      <c r="B645" s="784"/>
      <c r="C645" s="784"/>
      <c r="D645" s="903"/>
      <c r="E645" s="905">
        <f>SUM(E3:E644)</f>
        <v>22028069.68</v>
      </c>
      <c r="F645" s="905"/>
      <c r="G645" s="905">
        <f>SUM(G3:G644)</f>
        <v>6261.5320295622505</v>
      </c>
      <c r="H645" s="904"/>
      <c r="I645" s="802"/>
      <c r="J645" s="784"/>
      <c r="K645" s="802"/>
      <c r="L645" s="802"/>
      <c r="M645" s="784"/>
      <c r="N645" s="785"/>
    </row>
  </sheetData>
  <autoFilter ref="A2:N645" xr:uid="{054DBF2A-E171-4D10-92B7-BAFE9BC059E0}"/>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F042-BBE4-4E4C-B701-92E5B6C5FCDF}">
  <dimension ref="A3:D14"/>
  <sheetViews>
    <sheetView workbookViewId="0">
      <selection activeCell="E16" sqref="E16"/>
    </sheetView>
  </sheetViews>
  <sheetFormatPr defaultRowHeight="15" x14ac:dyDescent="0.25"/>
  <cols>
    <col min="1" max="1" width="13.140625" bestFit="1" customWidth="1"/>
    <col min="2" max="2" width="36.5703125" bestFit="1" customWidth="1"/>
    <col min="3" max="3" width="15.85546875" bestFit="1" customWidth="1"/>
    <col min="4" max="4" width="18" customWidth="1"/>
  </cols>
  <sheetData>
    <row r="3" spans="1:4" x14ac:dyDescent="0.25">
      <c r="A3" s="706" t="s">
        <v>137</v>
      </c>
      <c r="B3" t="s">
        <v>287</v>
      </c>
      <c r="C3" t="s">
        <v>288</v>
      </c>
    </row>
    <row r="4" spans="1:4" x14ac:dyDescent="0.25">
      <c r="A4" s="252" t="s">
        <v>73</v>
      </c>
      <c r="B4" s="707">
        <v>1140000</v>
      </c>
      <c r="C4" s="707"/>
      <c r="D4" s="909">
        <f>GETPIVOTDATA("Sum of spent in national currency (Ugx)",$A$3,"Name","Airtime")-GETPIVOTDATA("Sum of Received",$A$3,"Name","Airtime")</f>
        <v>1140000</v>
      </c>
    </row>
    <row r="5" spans="1:4" x14ac:dyDescent="0.25">
      <c r="A5" s="252" t="s">
        <v>53</v>
      </c>
      <c r="B5" s="707">
        <v>795000</v>
      </c>
      <c r="C5" s="707"/>
      <c r="D5" s="909">
        <f>GETPIVOTDATA("Sum of spent in national currency (Ugx)",$A$3,"Name","Augustus")-GETPIVOTDATA("Sum of Received",$A$3,"Name","Augustus")</f>
        <v>795000</v>
      </c>
    </row>
    <row r="6" spans="1:4" x14ac:dyDescent="0.25">
      <c r="A6" s="252" t="s">
        <v>70</v>
      </c>
      <c r="B6" s="707">
        <v>1758000</v>
      </c>
      <c r="C6" s="707">
        <v>81000</v>
      </c>
      <c r="D6" s="909">
        <f>GETPIVOTDATA("Sum of spent in national currency (Ugx)",$A$3,"Name","i45")-GETPIVOTDATA("Sum of Received",$A$3,"Name","i45")</f>
        <v>1677000</v>
      </c>
    </row>
    <row r="7" spans="1:4" x14ac:dyDescent="0.25">
      <c r="A7" s="252" t="s">
        <v>71</v>
      </c>
      <c r="B7" s="707">
        <v>2155000</v>
      </c>
      <c r="C7" s="707">
        <v>61000</v>
      </c>
      <c r="D7" s="909">
        <f>GETPIVOTDATA("Sum of spent in national currency (Ugx)",$A$3,"Name","i67")-GETPIVOTDATA("Sum of Received",$A$3,"Name","i67")</f>
        <v>2094000</v>
      </c>
    </row>
    <row r="8" spans="1:4" x14ac:dyDescent="0.25">
      <c r="A8" s="252" t="s">
        <v>121</v>
      </c>
      <c r="B8" s="707">
        <v>1763000</v>
      </c>
      <c r="C8" s="707">
        <v>38000</v>
      </c>
      <c r="D8" s="909">
        <f>GETPIVOTDATA("Sum of spent in national currency (Ugx)",$A$3,"Name","i81")-GETPIVOTDATA("Sum of Received",$A$3,"Name","i81")</f>
        <v>1725000</v>
      </c>
    </row>
    <row r="9" spans="1:4" x14ac:dyDescent="0.25">
      <c r="A9" s="252" t="s">
        <v>42</v>
      </c>
      <c r="B9" s="707">
        <v>3485936</v>
      </c>
      <c r="C9" s="707">
        <v>91962</v>
      </c>
      <c r="D9" s="909">
        <f>GETPIVOTDATA("Sum of spent in national currency (Ugx)",$A$3,"Name","Lydia")-GETPIVOTDATA("Sum of Received",$A$3,"Name","Lydia")</f>
        <v>3393974</v>
      </c>
    </row>
    <row r="10" spans="1:4" x14ac:dyDescent="0.25">
      <c r="A10" s="252" t="s">
        <v>96</v>
      </c>
      <c r="B10" s="707">
        <v>55000</v>
      </c>
      <c r="C10" s="707"/>
      <c r="D10" s="909">
        <f>GETPIVOTDATA("Sum of spent in national currency (Ugx)",$A$3,"Name","Mary")-GETPIVOTDATA("Sum of Received",$A$3,"Name","Mary")</f>
        <v>55000</v>
      </c>
    </row>
    <row r="11" spans="1:4" x14ac:dyDescent="0.25">
      <c r="A11" s="252" t="s">
        <v>138</v>
      </c>
      <c r="B11" s="707">
        <v>305000</v>
      </c>
      <c r="C11" s="707">
        <v>13438000</v>
      </c>
    </row>
    <row r="12" spans="1:4" x14ac:dyDescent="0.25">
      <c r="A12" s="252" t="s">
        <v>139</v>
      </c>
      <c r="B12" s="707">
        <v>11456936</v>
      </c>
      <c r="C12" s="707">
        <v>13709962</v>
      </c>
    </row>
    <row r="14" spans="1:4" x14ac:dyDescent="0.25">
      <c r="C14" s="914">
        <f>GETPIVOTDATA("Sum of Received",$A$3,"Name","i45")+GETPIVOTDATA("Sum of Received",$A$3,"Name","i67")+GETPIVOTDATA("Sum of Received",$A$3,"Name","i81")+GETPIVOTDATA("Sum of Received",$A$3,"Name","Lydia")</f>
        <v>271962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4"/>
  <sheetViews>
    <sheetView workbookViewId="0">
      <pane xSplit="1" ySplit="2" topLeftCell="E192" activePane="bottomRight" state="frozen"/>
      <selection pane="topRight" activeCell="B1" sqref="B1"/>
      <selection pane="bottomLeft" activeCell="A4" sqref="A4"/>
      <selection pane="bottomRight" activeCell="M199" sqref="M199"/>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2" customWidth="1"/>
    <col min="6" max="6" width="15.140625" style="82" customWidth="1"/>
    <col min="7" max="7" width="21.140625" style="82"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39" t="s">
        <v>285</v>
      </c>
      <c r="B1" s="939"/>
      <c r="C1" s="939"/>
      <c r="D1" s="939"/>
      <c r="E1" s="939"/>
      <c r="F1" s="939"/>
      <c r="G1" s="939"/>
      <c r="H1" s="939"/>
      <c r="I1" s="939"/>
      <c r="J1" s="939"/>
      <c r="K1" s="939"/>
      <c r="L1" s="939"/>
      <c r="M1" s="939"/>
      <c r="N1" s="939"/>
    </row>
    <row r="2" spans="1:15" s="2" customFormat="1" ht="45.75" customHeight="1" x14ac:dyDescent="0.25">
      <c r="A2" s="45" t="s">
        <v>0</v>
      </c>
      <c r="B2" s="37" t="s">
        <v>5</v>
      </c>
      <c r="C2" s="37" t="s">
        <v>10</v>
      </c>
      <c r="D2" s="38" t="s">
        <v>8</v>
      </c>
      <c r="E2" s="38" t="s">
        <v>60</v>
      </c>
      <c r="F2" s="38" t="s">
        <v>34</v>
      </c>
      <c r="G2" s="39" t="s">
        <v>41</v>
      </c>
      <c r="H2" s="39" t="s">
        <v>2</v>
      </c>
      <c r="I2" s="39" t="s">
        <v>3</v>
      </c>
      <c r="J2" s="37" t="s">
        <v>9</v>
      </c>
      <c r="K2" s="37" t="s">
        <v>1</v>
      </c>
      <c r="L2" s="37" t="s">
        <v>4</v>
      </c>
      <c r="M2" s="40" t="s">
        <v>12</v>
      </c>
      <c r="N2" s="41" t="s">
        <v>11</v>
      </c>
      <c r="O2" s="423"/>
    </row>
    <row r="3" spans="1:15" s="23" customFormat="1" x14ac:dyDescent="0.25">
      <c r="A3" s="135">
        <v>44409</v>
      </c>
      <c r="B3" s="134" t="s">
        <v>153</v>
      </c>
      <c r="C3" s="568"/>
      <c r="D3" s="568"/>
      <c r="E3" s="569"/>
      <c r="F3" s="221"/>
      <c r="G3" s="221">
        <v>750650</v>
      </c>
      <c r="H3" s="36"/>
      <c r="I3" s="456" t="s">
        <v>18</v>
      </c>
      <c r="J3" s="653"/>
      <c r="K3" s="456" t="s">
        <v>157</v>
      </c>
      <c r="L3" s="456" t="s">
        <v>62</v>
      </c>
      <c r="M3" s="48"/>
      <c r="N3" s="48"/>
      <c r="O3" s="424"/>
    </row>
    <row r="4" spans="1:15" s="23" customFormat="1" x14ac:dyDescent="0.25">
      <c r="A4" s="224">
        <v>44410</v>
      </c>
      <c r="B4" s="225" t="s">
        <v>104</v>
      </c>
      <c r="C4" s="225" t="s">
        <v>50</v>
      </c>
      <c r="D4" s="226" t="s">
        <v>90</v>
      </c>
      <c r="E4" s="190">
        <v>73000</v>
      </c>
      <c r="F4" s="190"/>
      <c r="G4" s="199">
        <f>G3-E4+F4</f>
        <v>677650</v>
      </c>
      <c r="H4" s="36" t="s">
        <v>70</v>
      </c>
      <c r="I4" s="456" t="s">
        <v>18</v>
      </c>
      <c r="J4" s="637" t="s">
        <v>156</v>
      </c>
      <c r="K4" s="456" t="s">
        <v>157</v>
      </c>
      <c r="L4" s="456" t="s">
        <v>62</v>
      </c>
      <c r="M4" s="48"/>
      <c r="N4" s="48"/>
      <c r="O4" s="424"/>
    </row>
    <row r="5" spans="1:15" s="23" customFormat="1" x14ac:dyDescent="0.25">
      <c r="A5" s="224">
        <v>44410</v>
      </c>
      <c r="B5" s="225" t="s">
        <v>104</v>
      </c>
      <c r="C5" s="493" t="s">
        <v>50</v>
      </c>
      <c r="D5" s="493" t="s">
        <v>90</v>
      </c>
      <c r="E5" s="198">
        <v>90000</v>
      </c>
      <c r="F5" s="206"/>
      <c r="G5" s="199">
        <f>G4-E5+F5</f>
        <v>587650</v>
      </c>
      <c r="H5" s="288" t="s">
        <v>71</v>
      </c>
      <c r="I5" s="456" t="s">
        <v>18</v>
      </c>
      <c r="J5" s="701" t="s">
        <v>162</v>
      </c>
      <c r="K5" s="456" t="s">
        <v>157</v>
      </c>
      <c r="L5" s="456" t="s">
        <v>62</v>
      </c>
      <c r="M5" s="289"/>
      <c r="N5" s="48"/>
      <c r="O5" s="424"/>
    </row>
    <row r="6" spans="1:15" s="23" customFormat="1" x14ac:dyDescent="0.25">
      <c r="A6" s="224">
        <v>44410</v>
      </c>
      <c r="B6" s="225" t="s">
        <v>104</v>
      </c>
      <c r="C6" s="493" t="s">
        <v>50</v>
      </c>
      <c r="D6" s="493" t="s">
        <v>52</v>
      </c>
      <c r="E6" s="684">
        <v>35000</v>
      </c>
      <c r="F6" s="190"/>
      <c r="G6" s="199">
        <f t="shared" ref="G6:G13" si="0">G5-E6+F6</f>
        <v>552650</v>
      </c>
      <c r="H6" s="371" t="s">
        <v>53</v>
      </c>
      <c r="I6" s="456" t="s">
        <v>18</v>
      </c>
      <c r="J6" s="654" t="s">
        <v>166</v>
      </c>
      <c r="K6" s="456" t="s">
        <v>157</v>
      </c>
      <c r="L6" s="456" t="s">
        <v>62</v>
      </c>
      <c r="M6" s="231"/>
      <c r="N6" s="231"/>
      <c r="O6" s="424"/>
    </row>
    <row r="7" spans="1:15" s="23" customFormat="1" x14ac:dyDescent="0.25">
      <c r="A7" s="224">
        <v>44410</v>
      </c>
      <c r="B7" s="225" t="s">
        <v>104</v>
      </c>
      <c r="C7" s="493" t="s">
        <v>50</v>
      </c>
      <c r="D7" s="494" t="s">
        <v>90</v>
      </c>
      <c r="E7" s="684">
        <v>70000</v>
      </c>
      <c r="F7" s="210"/>
      <c r="G7" s="199">
        <f t="shared" si="0"/>
        <v>482650</v>
      </c>
      <c r="H7" s="371" t="s">
        <v>121</v>
      </c>
      <c r="I7" s="456" t="s">
        <v>18</v>
      </c>
      <c r="J7" s="225" t="s">
        <v>169</v>
      </c>
      <c r="K7" s="456" t="s">
        <v>157</v>
      </c>
      <c r="L7" s="456" t="s">
        <v>62</v>
      </c>
      <c r="M7" s="231"/>
      <c r="N7" s="231"/>
      <c r="O7" s="424"/>
    </row>
    <row r="8" spans="1:15" s="23" customFormat="1" x14ac:dyDescent="0.25">
      <c r="A8" s="716">
        <v>44411</v>
      </c>
      <c r="B8" s="197" t="s">
        <v>155</v>
      </c>
      <c r="C8" s="493" t="s">
        <v>50</v>
      </c>
      <c r="D8" s="494" t="s">
        <v>90</v>
      </c>
      <c r="E8" s="684"/>
      <c r="F8" s="204">
        <v>3000</v>
      </c>
      <c r="G8" s="199">
        <f t="shared" si="0"/>
        <v>485650</v>
      </c>
      <c r="H8" s="371" t="s">
        <v>70</v>
      </c>
      <c r="I8" s="456" t="s">
        <v>18</v>
      </c>
      <c r="J8" s="256" t="s">
        <v>156</v>
      </c>
      <c r="K8" s="456" t="s">
        <v>157</v>
      </c>
      <c r="L8" s="456" t="s">
        <v>62</v>
      </c>
      <c r="M8" s="231"/>
      <c r="N8" s="231"/>
      <c r="O8" s="424"/>
    </row>
    <row r="9" spans="1:15" s="23" customFormat="1" x14ac:dyDescent="0.25">
      <c r="A9" s="196">
        <v>44411</v>
      </c>
      <c r="B9" s="197" t="s">
        <v>155</v>
      </c>
      <c r="C9" s="493" t="s">
        <v>50</v>
      </c>
      <c r="D9" s="494" t="s">
        <v>90</v>
      </c>
      <c r="E9" s="684"/>
      <c r="F9" s="204">
        <v>6000</v>
      </c>
      <c r="G9" s="199">
        <f t="shared" si="0"/>
        <v>491650</v>
      </c>
      <c r="H9" s="371" t="s">
        <v>71</v>
      </c>
      <c r="I9" s="456" t="s">
        <v>18</v>
      </c>
      <c r="J9" s="701" t="s">
        <v>162</v>
      </c>
      <c r="K9" s="456" t="s">
        <v>157</v>
      </c>
      <c r="L9" s="456" t="s">
        <v>62</v>
      </c>
      <c r="M9" s="231"/>
      <c r="N9" s="231"/>
      <c r="O9" s="424"/>
    </row>
    <row r="10" spans="1:15" s="23" customFormat="1" x14ac:dyDescent="0.25">
      <c r="A10" s="196">
        <v>44411</v>
      </c>
      <c r="B10" s="197" t="s">
        <v>155</v>
      </c>
      <c r="C10" s="493" t="s">
        <v>50</v>
      </c>
      <c r="D10" s="494" t="s">
        <v>90</v>
      </c>
      <c r="E10" s="684"/>
      <c r="F10" s="190">
        <v>1000</v>
      </c>
      <c r="G10" s="199">
        <f t="shared" si="0"/>
        <v>492650</v>
      </c>
      <c r="H10" s="371" t="s">
        <v>121</v>
      </c>
      <c r="I10" s="456" t="s">
        <v>18</v>
      </c>
      <c r="J10" s="225" t="s">
        <v>169</v>
      </c>
      <c r="K10" s="456" t="s">
        <v>157</v>
      </c>
      <c r="L10" s="456" t="s">
        <v>62</v>
      </c>
      <c r="M10" s="231"/>
      <c r="N10" s="231"/>
      <c r="O10" s="424"/>
    </row>
    <row r="11" spans="1:15" s="23" customFormat="1" x14ac:dyDescent="0.25">
      <c r="A11" s="196">
        <v>44411</v>
      </c>
      <c r="B11" s="197" t="s">
        <v>104</v>
      </c>
      <c r="C11" s="493" t="s">
        <v>50</v>
      </c>
      <c r="D11" s="494" t="s">
        <v>90</v>
      </c>
      <c r="E11" s="684">
        <v>67000</v>
      </c>
      <c r="F11" s="190"/>
      <c r="G11" s="199">
        <f t="shared" si="0"/>
        <v>425650</v>
      </c>
      <c r="H11" s="371" t="s">
        <v>70</v>
      </c>
      <c r="I11" s="456" t="s">
        <v>18</v>
      </c>
      <c r="J11" s="637" t="s">
        <v>174</v>
      </c>
      <c r="K11" s="456" t="s">
        <v>157</v>
      </c>
      <c r="L11" s="456" t="s">
        <v>62</v>
      </c>
      <c r="M11" s="231"/>
      <c r="N11" s="231"/>
      <c r="O11" s="424"/>
    </row>
    <row r="12" spans="1:15" s="23" customFormat="1" x14ac:dyDescent="0.25">
      <c r="A12" s="196">
        <v>44411</v>
      </c>
      <c r="B12" s="197" t="s">
        <v>104</v>
      </c>
      <c r="C12" s="493" t="s">
        <v>50</v>
      </c>
      <c r="D12" s="494" t="s">
        <v>90</v>
      </c>
      <c r="E12" s="198">
        <v>72000</v>
      </c>
      <c r="F12" s="190"/>
      <c r="G12" s="199">
        <f t="shared" si="0"/>
        <v>353650</v>
      </c>
      <c r="H12" s="371" t="s">
        <v>71</v>
      </c>
      <c r="I12" s="456" t="s">
        <v>18</v>
      </c>
      <c r="J12" s="701" t="s">
        <v>178</v>
      </c>
      <c r="K12" s="456" t="s">
        <v>157</v>
      </c>
      <c r="L12" s="456" t="s">
        <v>62</v>
      </c>
      <c r="M12" s="231"/>
      <c r="N12" s="231"/>
      <c r="O12" s="424"/>
    </row>
    <row r="13" spans="1:15" x14ac:dyDescent="0.25">
      <c r="A13" s="196">
        <v>44411</v>
      </c>
      <c r="B13" s="197" t="s">
        <v>104</v>
      </c>
      <c r="C13" s="493" t="s">
        <v>50</v>
      </c>
      <c r="D13" s="494" t="s">
        <v>90</v>
      </c>
      <c r="E13" s="198">
        <v>83000</v>
      </c>
      <c r="F13" s="190"/>
      <c r="G13" s="199">
        <f t="shared" si="0"/>
        <v>270650</v>
      </c>
      <c r="H13" s="371" t="s">
        <v>121</v>
      </c>
      <c r="I13" s="456" t="s">
        <v>18</v>
      </c>
      <c r="J13" s="225" t="s">
        <v>183</v>
      </c>
      <c r="K13" s="456" t="s">
        <v>157</v>
      </c>
      <c r="L13" s="456" t="s">
        <v>62</v>
      </c>
      <c r="M13" s="42"/>
      <c r="N13" s="42"/>
      <c r="O13" s="425"/>
    </row>
    <row r="14" spans="1:15" x14ac:dyDescent="0.25">
      <c r="A14" s="196">
        <v>44411</v>
      </c>
      <c r="B14" s="197" t="s">
        <v>104</v>
      </c>
      <c r="C14" s="493" t="s">
        <v>50</v>
      </c>
      <c r="D14" s="494" t="s">
        <v>14</v>
      </c>
      <c r="E14" s="198">
        <v>19000</v>
      </c>
      <c r="F14" s="190"/>
      <c r="G14" s="199">
        <f t="shared" ref="G14:G22" si="1">G13-E14+F14</f>
        <v>251650</v>
      </c>
      <c r="H14" s="371" t="s">
        <v>42</v>
      </c>
      <c r="I14" s="456" t="s">
        <v>18</v>
      </c>
      <c r="J14" s="195" t="s">
        <v>189</v>
      </c>
      <c r="K14" s="456" t="s">
        <v>157</v>
      </c>
      <c r="L14" s="456" t="s">
        <v>62</v>
      </c>
      <c r="M14" s="42"/>
      <c r="N14" s="42"/>
      <c r="O14" s="425"/>
    </row>
    <row r="15" spans="1:15" x14ac:dyDescent="0.25">
      <c r="A15" s="196">
        <v>44411</v>
      </c>
      <c r="B15" s="197" t="s">
        <v>197</v>
      </c>
      <c r="C15" s="493" t="s">
        <v>198</v>
      </c>
      <c r="D15" s="494"/>
      <c r="E15" s="198"/>
      <c r="F15" s="190">
        <v>3163000</v>
      </c>
      <c r="G15" s="199">
        <f t="shared" si="1"/>
        <v>3414650</v>
      </c>
      <c r="H15" s="371"/>
      <c r="I15" s="456" t="s">
        <v>18</v>
      </c>
      <c r="J15" s="256" t="s">
        <v>199</v>
      </c>
      <c r="K15" s="456" t="s">
        <v>157</v>
      </c>
      <c r="L15" s="456" t="s">
        <v>62</v>
      </c>
      <c r="M15" s="42"/>
      <c r="N15" s="42"/>
      <c r="O15" s="425"/>
    </row>
    <row r="16" spans="1:15" x14ac:dyDescent="0.25">
      <c r="A16" s="196">
        <v>44411</v>
      </c>
      <c r="B16" s="197" t="s">
        <v>73</v>
      </c>
      <c r="C16" s="493" t="s">
        <v>50</v>
      </c>
      <c r="D16" s="291" t="s">
        <v>14</v>
      </c>
      <c r="E16" s="204">
        <v>220000</v>
      </c>
      <c r="F16" s="204"/>
      <c r="G16" s="199">
        <f t="shared" si="1"/>
        <v>3194650</v>
      </c>
      <c r="H16" s="371" t="s">
        <v>73</v>
      </c>
      <c r="I16" s="456" t="s">
        <v>18</v>
      </c>
      <c r="J16" s="256" t="s">
        <v>203</v>
      </c>
      <c r="K16" s="456" t="s">
        <v>157</v>
      </c>
      <c r="L16" s="456" t="s">
        <v>62</v>
      </c>
      <c r="M16" s="42"/>
      <c r="N16" s="42"/>
      <c r="O16" s="425"/>
    </row>
    <row r="17" spans="1:15" x14ac:dyDescent="0.25">
      <c r="A17" s="196">
        <v>44411</v>
      </c>
      <c r="B17" s="492" t="s">
        <v>207</v>
      </c>
      <c r="C17" s="492" t="s">
        <v>220</v>
      </c>
      <c r="D17" s="492" t="s">
        <v>91</v>
      </c>
      <c r="E17" s="495">
        <v>69000</v>
      </c>
      <c r="F17" s="495"/>
      <c r="G17" s="199">
        <f t="shared" si="1"/>
        <v>3125650</v>
      </c>
      <c r="H17" s="570" t="s">
        <v>42</v>
      </c>
      <c r="I17" s="496" t="s">
        <v>18</v>
      </c>
      <c r="J17" s="256" t="s">
        <v>205</v>
      </c>
      <c r="K17" s="456" t="s">
        <v>157</v>
      </c>
      <c r="L17" s="496" t="s">
        <v>62</v>
      </c>
      <c r="M17" s="42"/>
      <c r="N17" s="42"/>
      <c r="O17" s="425"/>
    </row>
    <row r="18" spans="1:15" x14ac:dyDescent="0.25">
      <c r="A18" s="196">
        <v>44411</v>
      </c>
      <c r="B18" s="492" t="s">
        <v>206</v>
      </c>
      <c r="C18" s="492" t="s">
        <v>220</v>
      </c>
      <c r="D18" s="492" t="s">
        <v>91</v>
      </c>
      <c r="E18" s="495">
        <v>28500</v>
      </c>
      <c r="F18" s="495"/>
      <c r="G18" s="199">
        <f t="shared" si="1"/>
        <v>3097150</v>
      </c>
      <c r="H18" s="570" t="s">
        <v>42</v>
      </c>
      <c r="I18" s="496" t="s">
        <v>18</v>
      </c>
      <c r="J18" s="256" t="s">
        <v>205</v>
      </c>
      <c r="K18" s="456" t="s">
        <v>157</v>
      </c>
      <c r="L18" s="496" t="s">
        <v>62</v>
      </c>
      <c r="M18" s="42"/>
      <c r="N18" s="42"/>
      <c r="O18" s="425"/>
    </row>
    <row r="19" spans="1:15" x14ac:dyDescent="0.25">
      <c r="A19" s="196">
        <v>44411</v>
      </c>
      <c r="B19" s="492" t="s">
        <v>208</v>
      </c>
      <c r="C19" s="492" t="s">
        <v>220</v>
      </c>
      <c r="D19" s="492" t="s">
        <v>91</v>
      </c>
      <c r="E19" s="495">
        <v>6800</v>
      </c>
      <c r="F19" s="495"/>
      <c r="G19" s="199">
        <f t="shared" si="1"/>
        <v>3090350</v>
      </c>
      <c r="H19" s="570" t="s">
        <v>42</v>
      </c>
      <c r="I19" s="496" t="s">
        <v>18</v>
      </c>
      <c r="J19" s="256" t="s">
        <v>205</v>
      </c>
      <c r="K19" s="456" t="s">
        <v>157</v>
      </c>
      <c r="L19" s="496" t="s">
        <v>62</v>
      </c>
      <c r="M19" s="42"/>
      <c r="N19" s="42"/>
      <c r="O19" s="425"/>
    </row>
    <row r="20" spans="1:15" x14ac:dyDescent="0.25">
      <c r="A20" s="196">
        <v>44411</v>
      </c>
      <c r="B20" s="492" t="s">
        <v>209</v>
      </c>
      <c r="C20" s="492" t="s">
        <v>220</v>
      </c>
      <c r="D20" s="492" t="s">
        <v>91</v>
      </c>
      <c r="E20" s="495">
        <v>14000</v>
      </c>
      <c r="F20" s="495"/>
      <c r="G20" s="199">
        <f t="shared" si="1"/>
        <v>3076350</v>
      </c>
      <c r="H20" s="570" t="s">
        <v>42</v>
      </c>
      <c r="I20" s="496" t="s">
        <v>18</v>
      </c>
      <c r="J20" s="256" t="s">
        <v>205</v>
      </c>
      <c r="K20" s="456" t="s">
        <v>157</v>
      </c>
      <c r="L20" s="496" t="s">
        <v>62</v>
      </c>
      <c r="M20" s="42"/>
      <c r="N20" s="42"/>
      <c r="O20" s="425"/>
    </row>
    <row r="21" spans="1:15" x14ac:dyDescent="0.25">
      <c r="A21" s="196">
        <v>44411</v>
      </c>
      <c r="B21" s="492" t="s">
        <v>210</v>
      </c>
      <c r="C21" s="492" t="s">
        <v>220</v>
      </c>
      <c r="D21" s="492" t="s">
        <v>91</v>
      </c>
      <c r="E21" s="495">
        <v>15000</v>
      </c>
      <c r="F21" s="495"/>
      <c r="G21" s="199">
        <f t="shared" si="1"/>
        <v>3061350</v>
      </c>
      <c r="H21" s="570" t="s">
        <v>42</v>
      </c>
      <c r="I21" s="496" t="s">
        <v>18</v>
      </c>
      <c r="J21" s="256" t="s">
        <v>205</v>
      </c>
      <c r="K21" s="456" t="s">
        <v>157</v>
      </c>
      <c r="L21" s="496" t="s">
        <v>62</v>
      </c>
      <c r="M21" s="42"/>
      <c r="N21" s="42"/>
      <c r="O21" s="425"/>
    </row>
    <row r="22" spans="1:15" x14ac:dyDescent="0.25">
      <c r="A22" s="196">
        <v>44411</v>
      </c>
      <c r="B22" s="492" t="s">
        <v>211</v>
      </c>
      <c r="C22" s="492" t="s">
        <v>220</v>
      </c>
      <c r="D22" s="492" t="s">
        <v>91</v>
      </c>
      <c r="E22" s="495">
        <v>8600</v>
      </c>
      <c r="F22" s="495"/>
      <c r="G22" s="199">
        <f t="shared" si="1"/>
        <v>3052750</v>
      </c>
      <c r="H22" s="570" t="s">
        <v>42</v>
      </c>
      <c r="I22" s="496" t="s">
        <v>18</v>
      </c>
      <c r="J22" s="256" t="s">
        <v>205</v>
      </c>
      <c r="K22" s="456" t="s">
        <v>157</v>
      </c>
      <c r="L22" s="496" t="s">
        <v>62</v>
      </c>
      <c r="M22" s="42"/>
      <c r="N22" s="42"/>
      <c r="O22" s="425"/>
    </row>
    <row r="23" spans="1:15" x14ac:dyDescent="0.25">
      <c r="A23" s="196">
        <v>44411</v>
      </c>
      <c r="B23" s="493" t="s">
        <v>212</v>
      </c>
      <c r="C23" s="492" t="s">
        <v>220</v>
      </c>
      <c r="D23" s="492" t="s">
        <v>91</v>
      </c>
      <c r="E23" s="203">
        <v>23000</v>
      </c>
      <c r="F23" s="203"/>
      <c r="G23" s="199">
        <f t="shared" ref="G23:G86" si="2">G22-E23+F23</f>
        <v>3029750</v>
      </c>
      <c r="H23" s="231" t="s">
        <v>42</v>
      </c>
      <c r="I23" s="456" t="s">
        <v>18</v>
      </c>
      <c r="J23" s="256" t="s">
        <v>205</v>
      </c>
      <c r="K23" s="456" t="s">
        <v>157</v>
      </c>
      <c r="L23" s="456" t="s">
        <v>62</v>
      </c>
      <c r="M23" s="42"/>
      <c r="N23" s="42"/>
      <c r="O23" s="425"/>
    </row>
    <row r="24" spans="1:15" x14ac:dyDescent="0.25">
      <c r="A24" s="196">
        <v>44411</v>
      </c>
      <c r="B24" s="492" t="s">
        <v>213</v>
      </c>
      <c r="C24" s="492" t="s">
        <v>220</v>
      </c>
      <c r="D24" s="492" t="s">
        <v>91</v>
      </c>
      <c r="E24" s="238">
        <v>28000</v>
      </c>
      <c r="F24" s="238"/>
      <c r="G24" s="674">
        <f t="shared" si="2"/>
        <v>3001750</v>
      </c>
      <c r="H24" s="675" t="s">
        <v>42</v>
      </c>
      <c r="I24" s="496" t="s">
        <v>18</v>
      </c>
      <c r="J24" s="256" t="s">
        <v>205</v>
      </c>
      <c r="K24" s="456" t="s">
        <v>157</v>
      </c>
      <c r="L24" s="496" t="s">
        <v>62</v>
      </c>
      <c r="M24" s="635"/>
      <c r="N24" s="635"/>
      <c r="O24" s="425"/>
    </row>
    <row r="25" spans="1:15" x14ac:dyDescent="0.25">
      <c r="A25" s="196">
        <v>44411</v>
      </c>
      <c r="B25" s="493" t="s">
        <v>214</v>
      </c>
      <c r="C25" s="492" t="s">
        <v>220</v>
      </c>
      <c r="D25" s="492" t="s">
        <v>91</v>
      </c>
      <c r="E25" s="248">
        <v>8500</v>
      </c>
      <c r="F25" s="248"/>
      <c r="G25" s="199">
        <f t="shared" si="2"/>
        <v>2993250</v>
      </c>
      <c r="H25" s="443" t="s">
        <v>42</v>
      </c>
      <c r="I25" s="456" t="s">
        <v>18</v>
      </c>
      <c r="J25" s="256" t="s">
        <v>205</v>
      </c>
      <c r="K25" s="456" t="s">
        <v>157</v>
      </c>
      <c r="L25" s="456" t="s">
        <v>62</v>
      </c>
      <c r="M25" s="42"/>
      <c r="N25" s="42"/>
      <c r="O25" s="425"/>
    </row>
    <row r="26" spans="1:15" x14ac:dyDescent="0.25">
      <c r="A26" s="196">
        <v>44411</v>
      </c>
      <c r="B26" s="493" t="s">
        <v>215</v>
      </c>
      <c r="C26" s="492" t="s">
        <v>220</v>
      </c>
      <c r="D26" s="492" t="s">
        <v>91</v>
      </c>
      <c r="E26" s="235">
        <v>10000</v>
      </c>
      <c r="F26" s="235"/>
      <c r="G26" s="199">
        <f t="shared" si="2"/>
        <v>2983250</v>
      </c>
      <c r="H26" s="443" t="s">
        <v>42</v>
      </c>
      <c r="I26" s="456" t="s">
        <v>18</v>
      </c>
      <c r="J26" s="256" t="s">
        <v>205</v>
      </c>
      <c r="K26" s="456" t="s">
        <v>157</v>
      </c>
      <c r="L26" s="456" t="s">
        <v>62</v>
      </c>
      <c r="M26" s="42"/>
      <c r="N26" s="42"/>
      <c r="O26" s="425"/>
    </row>
    <row r="27" spans="1:15" x14ac:dyDescent="0.25">
      <c r="A27" s="196">
        <v>44411</v>
      </c>
      <c r="B27" s="493" t="s">
        <v>216</v>
      </c>
      <c r="C27" s="492" t="s">
        <v>220</v>
      </c>
      <c r="D27" s="492" t="s">
        <v>91</v>
      </c>
      <c r="E27" s="235">
        <v>84000</v>
      </c>
      <c r="F27" s="235"/>
      <c r="G27" s="199">
        <f t="shared" si="2"/>
        <v>2899250</v>
      </c>
      <c r="H27" s="443" t="s">
        <v>42</v>
      </c>
      <c r="I27" s="456" t="s">
        <v>18</v>
      </c>
      <c r="J27" s="256" t="s">
        <v>205</v>
      </c>
      <c r="K27" s="456" t="s">
        <v>157</v>
      </c>
      <c r="L27" s="456" t="s">
        <v>62</v>
      </c>
      <c r="M27" s="42"/>
      <c r="N27" s="42"/>
      <c r="O27" s="425"/>
    </row>
    <row r="28" spans="1:15" ht="30" x14ac:dyDescent="0.25">
      <c r="A28" s="196">
        <v>44411</v>
      </c>
      <c r="B28" s="493" t="s">
        <v>217</v>
      </c>
      <c r="C28" s="492" t="s">
        <v>220</v>
      </c>
      <c r="D28" s="492" t="s">
        <v>91</v>
      </c>
      <c r="E28" s="239">
        <v>39000</v>
      </c>
      <c r="F28" s="239"/>
      <c r="G28" s="609">
        <f t="shared" si="2"/>
        <v>2860250</v>
      </c>
      <c r="H28" s="443" t="s">
        <v>42</v>
      </c>
      <c r="I28" s="456" t="s">
        <v>18</v>
      </c>
      <c r="J28" s="256" t="s">
        <v>205</v>
      </c>
      <c r="K28" s="456" t="s">
        <v>157</v>
      </c>
      <c r="L28" s="456" t="s">
        <v>62</v>
      </c>
      <c r="M28" s="42"/>
      <c r="N28" s="42"/>
      <c r="O28" s="425"/>
    </row>
    <row r="29" spans="1:15" x14ac:dyDescent="0.25">
      <c r="A29" s="196">
        <v>44411</v>
      </c>
      <c r="B29" s="493" t="s">
        <v>218</v>
      </c>
      <c r="C29" s="492" t="s">
        <v>220</v>
      </c>
      <c r="D29" s="492" t="s">
        <v>91</v>
      </c>
      <c r="E29" s="238">
        <v>12000</v>
      </c>
      <c r="F29" s="238"/>
      <c r="G29" s="609">
        <f t="shared" si="2"/>
        <v>2848250</v>
      </c>
      <c r="H29" s="443" t="s">
        <v>42</v>
      </c>
      <c r="I29" s="456" t="s">
        <v>18</v>
      </c>
      <c r="J29" s="256" t="s">
        <v>221</v>
      </c>
      <c r="K29" s="456" t="s">
        <v>157</v>
      </c>
      <c r="L29" s="456" t="s">
        <v>62</v>
      </c>
      <c r="M29" s="42"/>
      <c r="N29" s="42"/>
      <c r="O29" s="425"/>
    </row>
    <row r="30" spans="1:15" x14ac:dyDescent="0.25">
      <c r="A30" s="196">
        <v>44411</v>
      </c>
      <c r="B30" s="493" t="s">
        <v>219</v>
      </c>
      <c r="C30" s="492" t="s">
        <v>220</v>
      </c>
      <c r="D30" s="492" t="s">
        <v>91</v>
      </c>
      <c r="E30" s="238">
        <v>73500</v>
      </c>
      <c r="F30" s="235"/>
      <c r="G30" s="609">
        <f t="shared" si="2"/>
        <v>2774750</v>
      </c>
      <c r="H30" s="384" t="s">
        <v>42</v>
      </c>
      <c r="I30" s="456" t="s">
        <v>18</v>
      </c>
      <c r="J30" s="256" t="s">
        <v>221</v>
      </c>
      <c r="K30" s="456" t="s">
        <v>157</v>
      </c>
      <c r="L30" s="456" t="s">
        <v>62</v>
      </c>
      <c r="M30" s="42"/>
      <c r="N30" s="42"/>
      <c r="O30" s="425"/>
    </row>
    <row r="31" spans="1:15" x14ac:dyDescent="0.25">
      <c r="A31" s="196">
        <v>44412</v>
      </c>
      <c r="B31" s="493" t="s">
        <v>155</v>
      </c>
      <c r="C31" s="493" t="s">
        <v>50</v>
      </c>
      <c r="D31" s="494" t="s">
        <v>90</v>
      </c>
      <c r="E31" s="238"/>
      <c r="F31" s="235">
        <v>2000</v>
      </c>
      <c r="G31" s="609">
        <f t="shared" si="2"/>
        <v>2776750</v>
      </c>
      <c r="H31" s="384" t="s">
        <v>70</v>
      </c>
      <c r="I31" s="456" t="s">
        <v>18</v>
      </c>
      <c r="J31" s="637" t="s">
        <v>174</v>
      </c>
      <c r="K31" s="456" t="s">
        <v>157</v>
      </c>
      <c r="L31" s="456" t="s">
        <v>62</v>
      </c>
      <c r="M31" s="42"/>
      <c r="N31" s="42"/>
      <c r="O31" s="425"/>
    </row>
    <row r="32" spans="1:15" x14ac:dyDescent="0.25">
      <c r="A32" s="196">
        <v>44412</v>
      </c>
      <c r="B32" s="493" t="s">
        <v>155</v>
      </c>
      <c r="C32" s="493" t="s">
        <v>50</v>
      </c>
      <c r="D32" s="494" t="s">
        <v>90</v>
      </c>
      <c r="E32" s="238"/>
      <c r="F32" s="235">
        <v>1000</v>
      </c>
      <c r="G32" s="609">
        <f t="shared" si="2"/>
        <v>2777750</v>
      </c>
      <c r="H32" s="384" t="s">
        <v>71</v>
      </c>
      <c r="I32" s="456" t="s">
        <v>18</v>
      </c>
      <c r="J32" s="701" t="s">
        <v>178</v>
      </c>
      <c r="K32" s="456" t="s">
        <v>157</v>
      </c>
      <c r="L32" s="456" t="s">
        <v>62</v>
      </c>
      <c r="M32" s="42"/>
      <c r="N32" s="42"/>
      <c r="O32" s="425"/>
    </row>
    <row r="33" spans="1:15" x14ac:dyDescent="0.25">
      <c r="A33" s="196">
        <v>44412</v>
      </c>
      <c r="B33" s="493" t="s">
        <v>155</v>
      </c>
      <c r="C33" s="493" t="s">
        <v>50</v>
      </c>
      <c r="D33" s="494" t="s">
        <v>90</v>
      </c>
      <c r="E33" s="238"/>
      <c r="F33" s="235">
        <v>4000</v>
      </c>
      <c r="G33" s="609">
        <f t="shared" si="2"/>
        <v>2781750</v>
      </c>
      <c r="H33" s="384" t="s">
        <v>121</v>
      </c>
      <c r="I33" s="456" t="s">
        <v>18</v>
      </c>
      <c r="J33" s="225" t="s">
        <v>183</v>
      </c>
      <c r="K33" s="456" t="s">
        <v>157</v>
      </c>
      <c r="L33" s="456" t="s">
        <v>62</v>
      </c>
      <c r="M33" s="42"/>
      <c r="N33" s="42"/>
      <c r="O33" s="425"/>
    </row>
    <row r="34" spans="1:15" x14ac:dyDescent="0.25">
      <c r="A34" s="196">
        <v>44412</v>
      </c>
      <c r="B34" s="493" t="s">
        <v>104</v>
      </c>
      <c r="C34" s="493" t="s">
        <v>50</v>
      </c>
      <c r="D34" s="494" t="s">
        <v>90</v>
      </c>
      <c r="E34" s="249">
        <v>95000</v>
      </c>
      <c r="F34" s="239"/>
      <c r="G34" s="609">
        <f t="shared" si="2"/>
        <v>2686750</v>
      </c>
      <c r="H34" s="384" t="s">
        <v>53</v>
      </c>
      <c r="I34" s="456" t="s">
        <v>18</v>
      </c>
      <c r="J34" s="256" t="s">
        <v>222</v>
      </c>
      <c r="K34" s="456" t="s">
        <v>157</v>
      </c>
      <c r="L34" s="456" t="s">
        <v>62</v>
      </c>
      <c r="M34" s="42"/>
      <c r="N34" s="42"/>
      <c r="O34" s="425"/>
    </row>
    <row r="35" spans="1:15" x14ac:dyDescent="0.25">
      <c r="A35" s="196">
        <v>44412</v>
      </c>
      <c r="B35" s="493" t="s">
        <v>104</v>
      </c>
      <c r="C35" s="493" t="s">
        <v>50</v>
      </c>
      <c r="D35" s="494" t="s">
        <v>90</v>
      </c>
      <c r="E35" s="249">
        <v>85000</v>
      </c>
      <c r="F35" s="239"/>
      <c r="G35" s="609">
        <f t="shared" si="2"/>
        <v>2601750</v>
      </c>
      <c r="H35" s="384" t="s">
        <v>71</v>
      </c>
      <c r="I35" s="456" t="s">
        <v>18</v>
      </c>
      <c r="J35" s="701" t="s">
        <v>163</v>
      </c>
      <c r="K35" s="456" t="s">
        <v>157</v>
      </c>
      <c r="L35" s="456" t="s">
        <v>62</v>
      </c>
      <c r="M35" s="42"/>
      <c r="N35" s="42"/>
      <c r="O35" s="425"/>
    </row>
    <row r="36" spans="1:15" x14ac:dyDescent="0.25">
      <c r="A36" s="196">
        <v>44412</v>
      </c>
      <c r="B36" s="493" t="s">
        <v>104</v>
      </c>
      <c r="C36" s="493" t="s">
        <v>50</v>
      </c>
      <c r="D36" s="494" t="s">
        <v>90</v>
      </c>
      <c r="E36" s="249">
        <v>73000</v>
      </c>
      <c r="F36" s="239"/>
      <c r="G36" s="609">
        <f t="shared" si="2"/>
        <v>2528750</v>
      </c>
      <c r="H36" s="384" t="s">
        <v>70</v>
      </c>
      <c r="I36" s="456" t="s">
        <v>18</v>
      </c>
      <c r="J36" s="637" t="s">
        <v>225</v>
      </c>
      <c r="K36" s="456" t="s">
        <v>157</v>
      </c>
      <c r="L36" s="456" t="s">
        <v>62</v>
      </c>
      <c r="M36" s="42"/>
      <c r="N36" s="42"/>
      <c r="O36" s="425"/>
    </row>
    <row r="37" spans="1:15" x14ac:dyDescent="0.25">
      <c r="A37" s="196">
        <v>44412</v>
      </c>
      <c r="B37" s="493" t="s">
        <v>104</v>
      </c>
      <c r="C37" s="493" t="s">
        <v>50</v>
      </c>
      <c r="D37" s="494" t="s">
        <v>90</v>
      </c>
      <c r="E37" s="249">
        <v>83000</v>
      </c>
      <c r="F37" s="667"/>
      <c r="G37" s="609">
        <f t="shared" si="2"/>
        <v>2445750</v>
      </c>
      <c r="H37" s="443" t="s">
        <v>121</v>
      </c>
      <c r="I37" s="456" t="s">
        <v>18</v>
      </c>
      <c r="J37" s="225" t="s">
        <v>229</v>
      </c>
      <c r="K37" s="456" t="s">
        <v>157</v>
      </c>
      <c r="L37" s="456" t="s">
        <v>62</v>
      </c>
      <c r="M37" s="42"/>
      <c r="N37" s="42"/>
      <c r="O37" s="425"/>
    </row>
    <row r="38" spans="1:15" x14ac:dyDescent="0.25">
      <c r="A38" s="196">
        <v>44413</v>
      </c>
      <c r="B38" s="493" t="s">
        <v>155</v>
      </c>
      <c r="C38" s="493" t="s">
        <v>50</v>
      </c>
      <c r="D38" s="494" t="s">
        <v>90</v>
      </c>
      <c r="E38" s="249"/>
      <c r="F38" s="715">
        <v>2000</v>
      </c>
      <c r="G38" s="609">
        <f t="shared" si="2"/>
        <v>2447750</v>
      </c>
      <c r="H38" s="443" t="s">
        <v>71</v>
      </c>
      <c r="I38" s="456" t="s">
        <v>18</v>
      </c>
      <c r="J38" s="701" t="s">
        <v>163</v>
      </c>
      <c r="K38" s="456" t="s">
        <v>157</v>
      </c>
      <c r="L38" s="456" t="s">
        <v>62</v>
      </c>
      <c r="M38" s="42"/>
      <c r="N38" s="42"/>
      <c r="O38" s="425"/>
    </row>
    <row r="39" spans="1:15" x14ac:dyDescent="0.25">
      <c r="A39" s="196">
        <v>44413</v>
      </c>
      <c r="B39" s="493" t="s">
        <v>155</v>
      </c>
      <c r="C39" s="493" t="s">
        <v>50</v>
      </c>
      <c r="D39" s="494" t="s">
        <v>90</v>
      </c>
      <c r="E39" s="249"/>
      <c r="F39" s="715">
        <v>2000</v>
      </c>
      <c r="G39" s="609">
        <f t="shared" si="2"/>
        <v>2449750</v>
      </c>
      <c r="H39" s="443" t="s">
        <v>70</v>
      </c>
      <c r="I39" s="456" t="s">
        <v>18</v>
      </c>
      <c r="J39" s="637" t="s">
        <v>225</v>
      </c>
      <c r="K39" s="456" t="s">
        <v>157</v>
      </c>
      <c r="L39" s="456" t="s">
        <v>62</v>
      </c>
      <c r="M39" s="42"/>
      <c r="N39" s="42"/>
      <c r="O39" s="425"/>
    </row>
    <row r="40" spans="1:15" x14ac:dyDescent="0.25">
      <c r="A40" s="196">
        <v>44413</v>
      </c>
      <c r="B40" s="493" t="s">
        <v>155</v>
      </c>
      <c r="C40" s="493" t="s">
        <v>50</v>
      </c>
      <c r="D40" s="494" t="s">
        <v>90</v>
      </c>
      <c r="E40" s="249"/>
      <c r="F40" s="715">
        <v>3000</v>
      </c>
      <c r="G40" s="609">
        <f t="shared" si="2"/>
        <v>2452750</v>
      </c>
      <c r="H40" s="443" t="s">
        <v>121</v>
      </c>
      <c r="I40" s="456" t="s">
        <v>18</v>
      </c>
      <c r="J40" s="225" t="s">
        <v>229</v>
      </c>
      <c r="K40" s="456" t="s">
        <v>157</v>
      </c>
      <c r="L40" s="456" t="s">
        <v>62</v>
      </c>
      <c r="M40" s="42"/>
      <c r="N40" s="42"/>
      <c r="O40" s="425"/>
    </row>
    <row r="41" spans="1:15" x14ac:dyDescent="0.25">
      <c r="A41" s="196">
        <v>44413</v>
      </c>
      <c r="B41" s="493" t="s">
        <v>104</v>
      </c>
      <c r="C41" s="493" t="s">
        <v>50</v>
      </c>
      <c r="D41" s="494" t="s">
        <v>90</v>
      </c>
      <c r="E41" s="249">
        <v>79000</v>
      </c>
      <c r="F41" s="668"/>
      <c r="G41" s="609">
        <f t="shared" si="2"/>
        <v>2373750</v>
      </c>
      <c r="H41" s="443" t="s">
        <v>70</v>
      </c>
      <c r="I41" s="456" t="s">
        <v>18</v>
      </c>
      <c r="J41" s="637" t="s">
        <v>239</v>
      </c>
      <c r="K41" s="456" t="s">
        <v>157</v>
      </c>
      <c r="L41" s="456" t="s">
        <v>62</v>
      </c>
      <c r="M41" s="42"/>
      <c r="N41" s="42"/>
      <c r="O41" s="425"/>
    </row>
    <row r="42" spans="1:15" x14ac:dyDescent="0.25">
      <c r="A42" s="196">
        <v>44413</v>
      </c>
      <c r="B42" s="493" t="s">
        <v>104</v>
      </c>
      <c r="C42" s="493" t="s">
        <v>50</v>
      </c>
      <c r="D42" s="494" t="s">
        <v>90</v>
      </c>
      <c r="E42" s="249">
        <v>71000</v>
      </c>
      <c r="F42" s="667"/>
      <c r="G42" s="609">
        <f t="shared" si="2"/>
        <v>2302750</v>
      </c>
      <c r="H42" s="443" t="s">
        <v>121</v>
      </c>
      <c r="I42" s="456" t="s">
        <v>18</v>
      </c>
      <c r="J42" s="225" t="s">
        <v>240</v>
      </c>
      <c r="K42" s="456" t="s">
        <v>157</v>
      </c>
      <c r="L42" s="456" t="s">
        <v>62</v>
      </c>
      <c r="M42" s="42"/>
      <c r="N42" s="42"/>
      <c r="O42" s="425"/>
    </row>
    <row r="43" spans="1:15" ht="17.25" customHeight="1" x14ac:dyDescent="0.25">
      <c r="A43" s="196">
        <v>44413</v>
      </c>
      <c r="B43" s="493" t="s">
        <v>104</v>
      </c>
      <c r="C43" s="493" t="s">
        <v>50</v>
      </c>
      <c r="D43" s="494" t="s">
        <v>90</v>
      </c>
      <c r="E43" s="249">
        <v>273000</v>
      </c>
      <c r="F43" s="667"/>
      <c r="G43" s="609">
        <f t="shared" si="2"/>
        <v>2029750</v>
      </c>
      <c r="H43" s="443" t="s">
        <v>71</v>
      </c>
      <c r="I43" s="456" t="s">
        <v>18</v>
      </c>
      <c r="J43" s="256" t="s">
        <v>245</v>
      </c>
      <c r="K43" s="456" t="s">
        <v>157</v>
      </c>
      <c r="L43" s="456" t="s">
        <v>62</v>
      </c>
      <c r="M43" s="42"/>
      <c r="N43" s="42"/>
      <c r="O43" s="425"/>
    </row>
    <row r="44" spans="1:15" ht="17.25" customHeight="1" x14ac:dyDescent="0.25">
      <c r="A44" s="196">
        <v>44413</v>
      </c>
      <c r="B44" s="493" t="s">
        <v>234</v>
      </c>
      <c r="C44" s="493" t="s">
        <v>152</v>
      </c>
      <c r="D44" s="494" t="s">
        <v>91</v>
      </c>
      <c r="E44" s="238">
        <v>50000</v>
      </c>
      <c r="F44" s="925"/>
      <c r="G44" s="609">
        <f t="shared" si="2"/>
        <v>1979750</v>
      </c>
      <c r="H44" s="443" t="s">
        <v>42</v>
      </c>
      <c r="I44" s="456" t="s">
        <v>18</v>
      </c>
      <c r="J44" s="656" t="s">
        <v>251</v>
      </c>
      <c r="K44" s="456" t="s">
        <v>157</v>
      </c>
      <c r="L44" s="456" t="s">
        <v>62</v>
      </c>
      <c r="M44" s="42"/>
      <c r="N44" s="42"/>
      <c r="O44" s="425"/>
    </row>
    <row r="45" spans="1:15" ht="17.25" customHeight="1" x14ac:dyDescent="0.25">
      <c r="A45" s="196">
        <v>44414</v>
      </c>
      <c r="B45" s="493" t="s">
        <v>155</v>
      </c>
      <c r="C45" s="493" t="s">
        <v>50</v>
      </c>
      <c r="D45" s="494" t="s">
        <v>90</v>
      </c>
      <c r="E45" s="238"/>
      <c r="F45" s="669">
        <v>4000</v>
      </c>
      <c r="G45" s="609">
        <f t="shared" si="2"/>
        <v>1983750</v>
      </c>
      <c r="H45" s="443" t="s">
        <v>70</v>
      </c>
      <c r="I45" s="456" t="s">
        <v>18</v>
      </c>
      <c r="J45" s="637" t="s">
        <v>239</v>
      </c>
      <c r="K45" s="456" t="s">
        <v>157</v>
      </c>
      <c r="L45" s="456" t="s">
        <v>62</v>
      </c>
      <c r="M45" s="197"/>
      <c r="N45" s="197"/>
      <c r="O45" s="425"/>
    </row>
    <row r="46" spans="1:15" ht="17.25" customHeight="1" x14ac:dyDescent="0.25">
      <c r="A46" s="196">
        <v>44414</v>
      </c>
      <c r="B46" s="493" t="s">
        <v>155</v>
      </c>
      <c r="C46" s="493" t="s">
        <v>50</v>
      </c>
      <c r="D46" s="494" t="s">
        <v>90</v>
      </c>
      <c r="E46" s="586"/>
      <c r="F46" s="670">
        <v>3000</v>
      </c>
      <c r="G46" s="609">
        <f t="shared" si="2"/>
        <v>1986750</v>
      </c>
      <c r="H46" s="443" t="s">
        <v>121</v>
      </c>
      <c r="I46" s="456" t="s">
        <v>18</v>
      </c>
      <c r="J46" s="225" t="s">
        <v>240</v>
      </c>
      <c r="K46" s="456" t="s">
        <v>157</v>
      </c>
      <c r="L46" s="456" t="s">
        <v>62</v>
      </c>
      <c r="M46" s="197"/>
      <c r="N46" s="197"/>
      <c r="O46" s="425"/>
    </row>
    <row r="47" spans="1:15" ht="17.25" customHeight="1" x14ac:dyDescent="0.25">
      <c r="A47" s="196">
        <v>44414</v>
      </c>
      <c r="B47" s="493" t="s">
        <v>155</v>
      </c>
      <c r="C47" s="493" t="s">
        <v>50</v>
      </c>
      <c r="D47" s="494" t="s">
        <v>90</v>
      </c>
      <c r="E47" s="586"/>
      <c r="F47" s="670">
        <v>11000</v>
      </c>
      <c r="G47" s="609">
        <f t="shared" si="2"/>
        <v>1997750</v>
      </c>
      <c r="H47" s="443" t="s">
        <v>71</v>
      </c>
      <c r="I47" s="456" t="s">
        <v>18</v>
      </c>
      <c r="J47" s="256" t="s">
        <v>245</v>
      </c>
      <c r="K47" s="456" t="s">
        <v>157</v>
      </c>
      <c r="L47" s="456" t="s">
        <v>62</v>
      </c>
      <c r="M47" s="197"/>
      <c r="N47" s="197"/>
      <c r="O47" s="425"/>
    </row>
    <row r="48" spans="1:15" ht="17.25" customHeight="1" x14ac:dyDescent="0.25">
      <c r="A48" s="196">
        <v>44414</v>
      </c>
      <c r="B48" s="493" t="s">
        <v>104</v>
      </c>
      <c r="C48" s="493" t="s">
        <v>50</v>
      </c>
      <c r="D48" s="494" t="s">
        <v>90</v>
      </c>
      <c r="E48" s="586">
        <v>80000</v>
      </c>
      <c r="F48" s="670"/>
      <c r="G48" s="609">
        <f t="shared" si="2"/>
        <v>1917750</v>
      </c>
      <c r="H48" s="443" t="s">
        <v>71</v>
      </c>
      <c r="I48" s="456" t="s">
        <v>18</v>
      </c>
      <c r="J48" s="256" t="s">
        <v>247</v>
      </c>
      <c r="K48" s="456" t="s">
        <v>157</v>
      </c>
      <c r="L48" s="456" t="s">
        <v>62</v>
      </c>
      <c r="M48" s="197"/>
      <c r="N48" s="197"/>
      <c r="O48" s="425"/>
    </row>
    <row r="49" spans="1:15" ht="17.25" customHeight="1" x14ac:dyDescent="0.25">
      <c r="A49" s="196">
        <v>44414</v>
      </c>
      <c r="B49" s="493" t="s">
        <v>104</v>
      </c>
      <c r="C49" s="493" t="s">
        <v>50</v>
      </c>
      <c r="D49" s="494" t="s">
        <v>90</v>
      </c>
      <c r="E49" s="586">
        <v>74000</v>
      </c>
      <c r="F49" s="670"/>
      <c r="G49" s="609">
        <f t="shared" si="2"/>
        <v>1843750</v>
      </c>
      <c r="H49" s="443" t="s">
        <v>70</v>
      </c>
      <c r="I49" s="456" t="s">
        <v>18</v>
      </c>
      <c r="J49" s="637" t="s">
        <v>252</v>
      </c>
      <c r="K49" s="456" t="s">
        <v>157</v>
      </c>
      <c r="L49" s="456" t="s">
        <v>62</v>
      </c>
      <c r="M49" s="197"/>
      <c r="N49" s="197"/>
      <c r="O49" s="425"/>
    </row>
    <row r="50" spans="1:15" ht="17.25" customHeight="1" x14ac:dyDescent="0.25">
      <c r="A50" s="196">
        <v>44414</v>
      </c>
      <c r="B50" s="493" t="s">
        <v>104</v>
      </c>
      <c r="C50" s="493" t="s">
        <v>50</v>
      </c>
      <c r="D50" s="494" t="s">
        <v>90</v>
      </c>
      <c r="E50" s="586">
        <v>63000</v>
      </c>
      <c r="F50" s="670"/>
      <c r="G50" s="609">
        <f t="shared" si="2"/>
        <v>1780750</v>
      </c>
      <c r="H50" s="443" t="s">
        <v>121</v>
      </c>
      <c r="I50" s="456" t="s">
        <v>18</v>
      </c>
      <c r="J50" s="225" t="s">
        <v>257</v>
      </c>
      <c r="K50" s="456" t="s">
        <v>157</v>
      </c>
      <c r="L50" s="456" t="s">
        <v>62</v>
      </c>
      <c r="M50" s="197"/>
      <c r="N50" s="197"/>
      <c r="O50" s="425"/>
    </row>
    <row r="51" spans="1:15" ht="17.25" customHeight="1" x14ac:dyDescent="0.25">
      <c r="A51" s="196">
        <v>44415</v>
      </c>
      <c r="B51" s="493" t="s">
        <v>155</v>
      </c>
      <c r="C51" s="493" t="s">
        <v>50</v>
      </c>
      <c r="D51" s="494" t="s">
        <v>90</v>
      </c>
      <c r="E51" s="586"/>
      <c r="F51" s="670">
        <v>3000</v>
      </c>
      <c r="G51" s="609">
        <f t="shared" si="2"/>
        <v>1783750</v>
      </c>
      <c r="H51" s="443" t="s">
        <v>70</v>
      </c>
      <c r="I51" s="456" t="s">
        <v>18</v>
      </c>
      <c r="J51" s="637" t="s">
        <v>252</v>
      </c>
      <c r="K51" s="456" t="s">
        <v>157</v>
      </c>
      <c r="L51" s="456" t="s">
        <v>62</v>
      </c>
      <c r="M51" s="197"/>
      <c r="N51" s="197"/>
      <c r="O51" s="425"/>
    </row>
    <row r="52" spans="1:15" ht="17.25" customHeight="1" x14ac:dyDescent="0.25">
      <c r="A52" s="196">
        <v>44415</v>
      </c>
      <c r="B52" s="493" t="s">
        <v>155</v>
      </c>
      <c r="C52" s="493" t="s">
        <v>50</v>
      </c>
      <c r="D52" s="494" t="s">
        <v>90</v>
      </c>
      <c r="E52" s="586"/>
      <c r="F52" s="670">
        <v>2000</v>
      </c>
      <c r="G52" s="609">
        <f t="shared" si="2"/>
        <v>1785750</v>
      </c>
      <c r="H52" s="443" t="s">
        <v>121</v>
      </c>
      <c r="I52" s="456" t="s">
        <v>18</v>
      </c>
      <c r="J52" s="225" t="s">
        <v>257</v>
      </c>
      <c r="K52" s="456" t="s">
        <v>157</v>
      </c>
      <c r="L52" s="456" t="s">
        <v>62</v>
      </c>
      <c r="M52" s="197"/>
      <c r="N52" s="197"/>
      <c r="O52" s="425"/>
    </row>
    <row r="53" spans="1:15" ht="24.75" customHeight="1" x14ac:dyDescent="0.25">
      <c r="A53" s="227">
        <v>44415</v>
      </c>
      <c r="B53" s="492" t="s">
        <v>261</v>
      </c>
      <c r="C53" s="492" t="s">
        <v>152</v>
      </c>
      <c r="D53" s="776" t="s">
        <v>91</v>
      </c>
      <c r="E53" s="238">
        <v>50000</v>
      </c>
      <c r="F53" s="669"/>
      <c r="G53" s="609">
        <f t="shared" si="2"/>
        <v>1735750</v>
      </c>
      <c r="H53" s="443" t="s">
        <v>42</v>
      </c>
      <c r="I53" s="456" t="s">
        <v>18</v>
      </c>
      <c r="J53" s="256" t="s">
        <v>262</v>
      </c>
      <c r="K53" s="456" t="s">
        <v>157</v>
      </c>
      <c r="L53" s="456" t="s">
        <v>62</v>
      </c>
      <c r="M53" s="197"/>
      <c r="N53" s="197"/>
      <c r="O53" s="425"/>
    </row>
    <row r="54" spans="1:15" ht="17.25" customHeight="1" x14ac:dyDescent="0.25">
      <c r="A54" s="227">
        <v>44415</v>
      </c>
      <c r="B54" s="493" t="s">
        <v>104</v>
      </c>
      <c r="C54" s="493" t="s">
        <v>50</v>
      </c>
      <c r="D54" s="494" t="s">
        <v>90</v>
      </c>
      <c r="E54" s="586">
        <v>105000</v>
      </c>
      <c r="F54" s="670"/>
      <c r="G54" s="609">
        <f t="shared" si="2"/>
        <v>1630750</v>
      </c>
      <c r="H54" s="443" t="s">
        <v>70</v>
      </c>
      <c r="I54" s="456" t="s">
        <v>18</v>
      </c>
      <c r="J54" s="637" t="s">
        <v>264</v>
      </c>
      <c r="K54" s="456" t="s">
        <v>157</v>
      </c>
      <c r="L54" s="456" t="s">
        <v>62</v>
      </c>
      <c r="M54" s="197"/>
      <c r="N54" s="197"/>
      <c r="O54" s="425"/>
    </row>
    <row r="55" spans="1:15" x14ac:dyDescent="0.25">
      <c r="A55" s="227">
        <v>44415</v>
      </c>
      <c r="B55" s="493" t="s">
        <v>104</v>
      </c>
      <c r="C55" s="493" t="s">
        <v>50</v>
      </c>
      <c r="D55" s="197" t="s">
        <v>90</v>
      </c>
      <c r="E55" s="622">
        <v>120000</v>
      </c>
      <c r="F55" s="736"/>
      <c r="G55" s="609">
        <f t="shared" si="2"/>
        <v>1510750</v>
      </c>
      <c r="H55" s="255" t="s">
        <v>121</v>
      </c>
      <c r="I55" s="456" t="s">
        <v>18</v>
      </c>
      <c r="J55" s="225" t="s">
        <v>300</v>
      </c>
      <c r="K55" s="456" t="s">
        <v>157</v>
      </c>
      <c r="L55" s="456" t="s">
        <v>62</v>
      </c>
      <c r="M55" s="255"/>
      <c r="N55" s="255"/>
    </row>
    <row r="56" spans="1:15" x14ac:dyDescent="0.25">
      <c r="A56" s="227">
        <v>44415</v>
      </c>
      <c r="B56" s="493" t="s">
        <v>104</v>
      </c>
      <c r="C56" s="493" t="s">
        <v>50</v>
      </c>
      <c r="D56" s="197" t="s">
        <v>14</v>
      </c>
      <c r="E56" s="622">
        <v>319000</v>
      </c>
      <c r="F56" s="736"/>
      <c r="G56" s="609">
        <f t="shared" si="2"/>
        <v>1191750</v>
      </c>
      <c r="H56" s="255" t="s">
        <v>42</v>
      </c>
      <c r="I56" s="456" t="s">
        <v>18</v>
      </c>
      <c r="J56" s="616" t="s">
        <v>281</v>
      </c>
      <c r="K56" s="456" t="s">
        <v>157</v>
      </c>
      <c r="L56" s="456" t="s">
        <v>62</v>
      </c>
      <c r="M56" s="255"/>
      <c r="N56" s="255"/>
    </row>
    <row r="57" spans="1:15" ht="18" customHeight="1" x14ac:dyDescent="0.25">
      <c r="A57" s="227">
        <v>44415</v>
      </c>
      <c r="B57" s="492" t="s">
        <v>274</v>
      </c>
      <c r="C57" s="492" t="s">
        <v>275</v>
      </c>
      <c r="D57" s="228" t="s">
        <v>91</v>
      </c>
      <c r="E57" s="391">
        <v>200000</v>
      </c>
      <c r="F57" s="737"/>
      <c r="G57" s="609">
        <f t="shared" si="2"/>
        <v>991750</v>
      </c>
      <c r="H57" s="683" t="s">
        <v>42</v>
      </c>
      <c r="I57" s="456" t="s">
        <v>18</v>
      </c>
      <c r="J57" s="574" t="s">
        <v>284</v>
      </c>
      <c r="K57" s="456" t="s">
        <v>157</v>
      </c>
      <c r="L57" s="496" t="s">
        <v>62</v>
      </c>
      <c r="M57" s="683"/>
      <c r="N57" s="683"/>
    </row>
    <row r="58" spans="1:15" ht="18" customHeight="1" x14ac:dyDescent="0.25">
      <c r="A58" s="227">
        <v>44417</v>
      </c>
      <c r="B58" s="492" t="s">
        <v>155</v>
      </c>
      <c r="C58" s="492" t="s">
        <v>50</v>
      </c>
      <c r="D58" s="228" t="s">
        <v>90</v>
      </c>
      <c r="E58" s="391"/>
      <c r="F58" s="737">
        <v>9000</v>
      </c>
      <c r="G58" s="609">
        <f t="shared" si="2"/>
        <v>1000750</v>
      </c>
      <c r="H58" s="683" t="s">
        <v>70</v>
      </c>
      <c r="I58" s="456" t="s">
        <v>18</v>
      </c>
      <c r="J58" s="637" t="s">
        <v>264</v>
      </c>
      <c r="K58" s="456" t="s">
        <v>157</v>
      </c>
      <c r="L58" s="496" t="s">
        <v>62</v>
      </c>
      <c r="M58" s="683"/>
      <c r="N58" s="683"/>
    </row>
    <row r="59" spans="1:15" ht="18" customHeight="1" x14ac:dyDescent="0.25">
      <c r="A59" s="227">
        <v>44417</v>
      </c>
      <c r="B59" s="492" t="s">
        <v>155</v>
      </c>
      <c r="C59" s="492" t="s">
        <v>50</v>
      </c>
      <c r="D59" s="228" t="s">
        <v>90</v>
      </c>
      <c r="E59" s="391"/>
      <c r="F59" s="737">
        <v>3000</v>
      </c>
      <c r="G59" s="609">
        <f t="shared" si="2"/>
        <v>1003750</v>
      </c>
      <c r="H59" s="683" t="s">
        <v>121</v>
      </c>
      <c r="I59" s="456" t="s">
        <v>18</v>
      </c>
      <c r="J59" s="225" t="s">
        <v>257</v>
      </c>
      <c r="K59" s="456" t="s">
        <v>157</v>
      </c>
      <c r="L59" s="496" t="s">
        <v>62</v>
      </c>
      <c r="M59" s="683"/>
      <c r="N59" s="683"/>
    </row>
    <row r="60" spans="1:15" x14ac:dyDescent="0.25">
      <c r="A60" s="227">
        <v>44417</v>
      </c>
      <c r="B60" s="493" t="s">
        <v>104</v>
      </c>
      <c r="C60" s="493" t="s">
        <v>50</v>
      </c>
      <c r="D60" s="197" t="s">
        <v>90</v>
      </c>
      <c r="E60" s="391">
        <v>185000</v>
      </c>
      <c r="F60" s="737"/>
      <c r="G60" s="609">
        <f t="shared" si="2"/>
        <v>818750</v>
      </c>
      <c r="H60" s="255" t="s">
        <v>71</v>
      </c>
      <c r="I60" s="456" t="s">
        <v>18</v>
      </c>
      <c r="J60" s="256" t="s">
        <v>297</v>
      </c>
      <c r="K60" s="456" t="s">
        <v>157</v>
      </c>
      <c r="L60" s="496" t="s">
        <v>62</v>
      </c>
      <c r="M60" s="255"/>
      <c r="N60" s="255"/>
    </row>
    <row r="61" spans="1:15" x14ac:dyDescent="0.25">
      <c r="A61" s="227">
        <v>44417</v>
      </c>
      <c r="B61" s="493" t="s">
        <v>104</v>
      </c>
      <c r="C61" s="493" t="s">
        <v>50</v>
      </c>
      <c r="D61" s="197" t="s">
        <v>90</v>
      </c>
      <c r="E61" s="391">
        <v>148000</v>
      </c>
      <c r="F61" s="737"/>
      <c r="G61" s="609">
        <f t="shared" si="2"/>
        <v>670750</v>
      </c>
      <c r="H61" s="255" t="s">
        <v>121</v>
      </c>
      <c r="I61" s="456" t="s">
        <v>18</v>
      </c>
      <c r="J61" s="225" t="s">
        <v>316</v>
      </c>
      <c r="K61" s="456" t="s">
        <v>157</v>
      </c>
      <c r="L61" s="496" t="s">
        <v>62</v>
      </c>
      <c r="M61" s="255"/>
      <c r="N61" s="255"/>
    </row>
    <row r="62" spans="1:15" x14ac:dyDescent="0.25">
      <c r="A62" s="227">
        <v>44417</v>
      </c>
      <c r="B62" s="197" t="s">
        <v>104</v>
      </c>
      <c r="C62" s="197" t="s">
        <v>50</v>
      </c>
      <c r="D62" s="197" t="s">
        <v>90</v>
      </c>
      <c r="E62" s="586">
        <v>130000</v>
      </c>
      <c r="F62" s="737"/>
      <c r="G62" s="609">
        <f t="shared" si="2"/>
        <v>540750</v>
      </c>
      <c r="H62" s="255" t="s">
        <v>70</v>
      </c>
      <c r="I62" s="456" t="s">
        <v>18</v>
      </c>
      <c r="J62" s="637" t="s">
        <v>305</v>
      </c>
      <c r="K62" s="456" t="s">
        <v>157</v>
      </c>
      <c r="L62" s="496" t="s">
        <v>62</v>
      </c>
      <c r="M62" s="255"/>
      <c r="N62" s="255"/>
    </row>
    <row r="63" spans="1:15" x14ac:dyDescent="0.25">
      <c r="A63" s="227">
        <v>44417</v>
      </c>
      <c r="B63" s="197" t="s">
        <v>104</v>
      </c>
      <c r="C63" s="197" t="s">
        <v>50</v>
      </c>
      <c r="D63" s="197" t="s">
        <v>52</v>
      </c>
      <c r="E63" s="586">
        <v>12000</v>
      </c>
      <c r="F63" s="737"/>
      <c r="G63" s="609">
        <f t="shared" si="2"/>
        <v>528750</v>
      </c>
      <c r="H63" s="255" t="s">
        <v>53</v>
      </c>
      <c r="I63" s="456" t="s">
        <v>18</v>
      </c>
      <c r="J63" s="257" t="s">
        <v>311</v>
      </c>
      <c r="K63" s="456" t="s">
        <v>157</v>
      </c>
      <c r="L63" s="496" t="s">
        <v>62</v>
      </c>
      <c r="M63" s="255"/>
      <c r="N63" s="255"/>
    </row>
    <row r="64" spans="1:15" x14ac:dyDescent="0.25">
      <c r="A64" s="227">
        <v>44417</v>
      </c>
      <c r="B64" s="197" t="s">
        <v>104</v>
      </c>
      <c r="C64" s="197" t="s">
        <v>50</v>
      </c>
      <c r="D64" s="197" t="s">
        <v>52</v>
      </c>
      <c r="E64" s="622">
        <v>12000</v>
      </c>
      <c r="F64" s="737"/>
      <c r="G64" s="609">
        <f t="shared" si="2"/>
        <v>516750</v>
      </c>
      <c r="H64" s="255" t="s">
        <v>96</v>
      </c>
      <c r="I64" s="456" t="s">
        <v>18</v>
      </c>
      <c r="J64" s="257" t="s">
        <v>314</v>
      </c>
      <c r="K64" s="456" t="s">
        <v>157</v>
      </c>
      <c r="L64" s="456" t="s">
        <v>62</v>
      </c>
      <c r="M64" s="255"/>
      <c r="N64" s="255"/>
    </row>
    <row r="65" spans="1:14" x14ac:dyDescent="0.25">
      <c r="A65" s="227">
        <v>44418</v>
      </c>
      <c r="B65" s="197" t="s">
        <v>104</v>
      </c>
      <c r="C65" s="197" t="s">
        <v>50</v>
      </c>
      <c r="D65" s="197" t="s">
        <v>90</v>
      </c>
      <c r="E65" s="422">
        <v>83000</v>
      </c>
      <c r="F65" s="778"/>
      <c r="G65" s="609">
        <f t="shared" si="2"/>
        <v>433750</v>
      </c>
      <c r="H65" s="255" t="s">
        <v>121</v>
      </c>
      <c r="I65" s="456" t="s">
        <v>18</v>
      </c>
      <c r="J65" s="225" t="s">
        <v>404</v>
      </c>
      <c r="K65" s="456" t="s">
        <v>157</v>
      </c>
      <c r="L65" s="456" t="s">
        <v>62</v>
      </c>
      <c r="M65" s="255"/>
      <c r="N65" s="255"/>
    </row>
    <row r="66" spans="1:14" x14ac:dyDescent="0.25">
      <c r="A66" s="48">
        <v>44418</v>
      </c>
      <c r="B66" s="442" t="s">
        <v>104</v>
      </c>
      <c r="C66" s="442" t="s">
        <v>50</v>
      </c>
      <c r="D66" s="574" t="s">
        <v>90</v>
      </c>
      <c r="E66" s="779">
        <v>86000</v>
      </c>
      <c r="F66" s="779"/>
      <c r="G66" s="609">
        <f t="shared" si="2"/>
        <v>347750</v>
      </c>
      <c r="H66" s="443" t="s">
        <v>70</v>
      </c>
      <c r="I66" s="456" t="s">
        <v>18</v>
      </c>
      <c r="J66" s="637" t="s">
        <v>321</v>
      </c>
      <c r="K66" s="456" t="s">
        <v>157</v>
      </c>
      <c r="L66" s="456" t="s">
        <v>62</v>
      </c>
      <c r="M66" s="42"/>
      <c r="N66" s="42"/>
    </row>
    <row r="67" spans="1:14" x14ac:dyDescent="0.25">
      <c r="A67" s="48">
        <v>44418</v>
      </c>
      <c r="B67" s="442" t="s">
        <v>104</v>
      </c>
      <c r="C67" s="442" t="s">
        <v>50</v>
      </c>
      <c r="D67" s="574" t="s">
        <v>90</v>
      </c>
      <c r="E67" s="642">
        <v>85000</v>
      </c>
      <c r="F67" s="642"/>
      <c r="G67" s="609">
        <f t="shared" si="2"/>
        <v>262750</v>
      </c>
      <c r="H67" s="443" t="s">
        <v>71</v>
      </c>
      <c r="I67" s="456" t="s">
        <v>18</v>
      </c>
      <c r="J67" s="256" t="s">
        <v>325</v>
      </c>
      <c r="K67" s="456" t="s">
        <v>157</v>
      </c>
      <c r="L67" s="456" t="s">
        <v>62</v>
      </c>
      <c r="M67" s="42"/>
      <c r="N67" s="42"/>
    </row>
    <row r="68" spans="1:14" x14ac:dyDescent="0.25">
      <c r="A68" s="48">
        <v>44418</v>
      </c>
      <c r="B68" s="442" t="s">
        <v>104</v>
      </c>
      <c r="C68" s="442" t="s">
        <v>50</v>
      </c>
      <c r="D68" s="574" t="s">
        <v>52</v>
      </c>
      <c r="E68" s="642">
        <v>12000</v>
      </c>
      <c r="F68" s="642"/>
      <c r="G68" s="609">
        <f t="shared" si="2"/>
        <v>250750</v>
      </c>
      <c r="H68" s="443" t="s">
        <v>96</v>
      </c>
      <c r="I68" s="456" t="s">
        <v>18</v>
      </c>
      <c r="J68" s="383" t="s">
        <v>329</v>
      </c>
      <c r="K68" s="456" t="s">
        <v>157</v>
      </c>
      <c r="L68" s="456" t="s">
        <v>62</v>
      </c>
      <c r="M68" s="42"/>
      <c r="N68" s="42"/>
    </row>
    <row r="69" spans="1:14" x14ac:dyDescent="0.25">
      <c r="A69" s="48">
        <v>44418</v>
      </c>
      <c r="B69" s="442" t="s">
        <v>104</v>
      </c>
      <c r="C69" s="442" t="s">
        <v>50</v>
      </c>
      <c r="D69" s="574" t="s">
        <v>52</v>
      </c>
      <c r="E69" s="642">
        <v>32000</v>
      </c>
      <c r="F69" s="642"/>
      <c r="G69" s="609">
        <f t="shared" si="2"/>
        <v>218750</v>
      </c>
      <c r="H69" s="443" t="s">
        <v>53</v>
      </c>
      <c r="I69" s="456" t="s">
        <v>18</v>
      </c>
      <c r="J69" s="257" t="s">
        <v>330</v>
      </c>
      <c r="K69" s="456" t="s">
        <v>157</v>
      </c>
      <c r="L69" s="456" t="s">
        <v>62</v>
      </c>
      <c r="M69" s="42"/>
      <c r="N69" s="42"/>
    </row>
    <row r="70" spans="1:14" x14ac:dyDescent="0.25">
      <c r="A70" s="48">
        <v>44418</v>
      </c>
      <c r="B70" s="442" t="s">
        <v>155</v>
      </c>
      <c r="C70" s="442" t="s">
        <v>50</v>
      </c>
      <c r="D70" s="574" t="s">
        <v>90</v>
      </c>
      <c r="E70" s="642"/>
      <c r="F70" s="642">
        <v>4000</v>
      </c>
      <c r="G70" s="609">
        <f t="shared" si="2"/>
        <v>222750</v>
      </c>
      <c r="H70" s="443" t="s">
        <v>121</v>
      </c>
      <c r="I70" s="456" t="s">
        <v>18</v>
      </c>
      <c r="J70" s="225" t="s">
        <v>300</v>
      </c>
      <c r="K70" s="456" t="s">
        <v>157</v>
      </c>
      <c r="L70" s="456" t="s">
        <v>62</v>
      </c>
      <c r="M70" s="42"/>
      <c r="N70" s="42"/>
    </row>
    <row r="71" spans="1:14" x14ac:dyDescent="0.25">
      <c r="A71" s="48">
        <v>44418</v>
      </c>
      <c r="B71" s="442" t="s">
        <v>155</v>
      </c>
      <c r="C71" s="442" t="s">
        <v>50</v>
      </c>
      <c r="D71" s="574" t="s">
        <v>90</v>
      </c>
      <c r="E71" s="642"/>
      <c r="F71" s="642">
        <v>7000</v>
      </c>
      <c r="G71" s="609">
        <f t="shared" si="2"/>
        <v>229750</v>
      </c>
      <c r="H71" s="443" t="s">
        <v>70</v>
      </c>
      <c r="I71" s="456" t="s">
        <v>18</v>
      </c>
      <c r="J71" s="637" t="s">
        <v>305</v>
      </c>
      <c r="K71" s="456" t="s">
        <v>157</v>
      </c>
      <c r="L71" s="456" t="s">
        <v>62</v>
      </c>
      <c r="M71" s="42"/>
      <c r="N71" s="42"/>
    </row>
    <row r="72" spans="1:14" x14ac:dyDescent="0.25">
      <c r="A72" s="48">
        <v>44419</v>
      </c>
      <c r="B72" s="442" t="s">
        <v>155</v>
      </c>
      <c r="C72" s="442" t="s">
        <v>50</v>
      </c>
      <c r="D72" s="574" t="s">
        <v>90</v>
      </c>
      <c r="E72" s="608"/>
      <c r="F72" s="608">
        <v>3000</v>
      </c>
      <c r="G72" s="609">
        <f t="shared" si="2"/>
        <v>232750</v>
      </c>
      <c r="H72" s="442" t="s">
        <v>121</v>
      </c>
      <c r="I72" s="456" t="s">
        <v>18</v>
      </c>
      <c r="J72" s="637" t="s">
        <v>316</v>
      </c>
      <c r="K72" s="456" t="s">
        <v>157</v>
      </c>
      <c r="L72" s="456" t="s">
        <v>62</v>
      </c>
      <c r="M72" s="42"/>
      <c r="N72" s="42"/>
    </row>
    <row r="73" spans="1:14" x14ac:dyDescent="0.25">
      <c r="A73" s="48">
        <v>44419</v>
      </c>
      <c r="B73" s="442" t="s">
        <v>155</v>
      </c>
      <c r="C73" s="442" t="s">
        <v>50</v>
      </c>
      <c r="D73" s="574" t="s">
        <v>90</v>
      </c>
      <c r="E73" s="606"/>
      <c r="F73" s="606">
        <v>7000</v>
      </c>
      <c r="G73" s="609">
        <f t="shared" si="2"/>
        <v>239750</v>
      </c>
      <c r="H73" s="442" t="s">
        <v>70</v>
      </c>
      <c r="I73" s="456" t="s">
        <v>18</v>
      </c>
      <c r="J73" s="623" t="s">
        <v>321</v>
      </c>
      <c r="K73" s="456" t="s">
        <v>157</v>
      </c>
      <c r="L73" s="456" t="s">
        <v>62</v>
      </c>
      <c r="M73" s="42"/>
      <c r="N73" s="42"/>
    </row>
    <row r="74" spans="1:14" x14ac:dyDescent="0.25">
      <c r="A74" s="48">
        <v>44419</v>
      </c>
      <c r="B74" s="442" t="s">
        <v>155</v>
      </c>
      <c r="C74" s="442" t="s">
        <v>50</v>
      </c>
      <c r="D74" s="574" t="s">
        <v>90</v>
      </c>
      <c r="E74" s="640"/>
      <c r="F74" s="641">
        <v>1000</v>
      </c>
      <c r="G74" s="609">
        <f t="shared" si="2"/>
        <v>240750</v>
      </c>
      <c r="H74" s="442" t="s">
        <v>71</v>
      </c>
      <c r="I74" s="456" t="s">
        <v>18</v>
      </c>
      <c r="J74" s="623" t="s">
        <v>325</v>
      </c>
      <c r="K74" s="456" t="s">
        <v>157</v>
      </c>
      <c r="L74" s="456" t="s">
        <v>62</v>
      </c>
      <c r="M74" s="42"/>
      <c r="N74" s="42"/>
    </row>
    <row r="75" spans="1:14" x14ac:dyDescent="0.25">
      <c r="A75" s="48">
        <v>44419</v>
      </c>
      <c r="B75" s="442" t="s">
        <v>73</v>
      </c>
      <c r="C75" s="442" t="s">
        <v>50</v>
      </c>
      <c r="D75" s="574" t="s">
        <v>90</v>
      </c>
      <c r="E75" s="679">
        <v>220000</v>
      </c>
      <c r="F75" s="641"/>
      <c r="G75" s="609">
        <f t="shared" si="2"/>
        <v>20750</v>
      </c>
      <c r="H75" s="442" t="s">
        <v>73</v>
      </c>
      <c r="I75" s="456" t="s">
        <v>18</v>
      </c>
      <c r="J75" s="637" t="s">
        <v>332</v>
      </c>
      <c r="K75" s="456" t="s">
        <v>157</v>
      </c>
      <c r="L75" s="456" t="s">
        <v>62</v>
      </c>
      <c r="M75" s="42"/>
      <c r="N75" s="42"/>
    </row>
    <row r="76" spans="1:14" x14ac:dyDescent="0.25">
      <c r="A76" s="48">
        <v>44423</v>
      </c>
      <c r="B76" s="442" t="s">
        <v>373</v>
      </c>
      <c r="C76" s="442" t="s">
        <v>198</v>
      </c>
      <c r="D76" s="574"/>
      <c r="E76" s="641"/>
      <c r="F76" s="679">
        <v>3958000</v>
      </c>
      <c r="G76" s="609">
        <f t="shared" si="2"/>
        <v>3978750</v>
      </c>
      <c r="H76" s="442"/>
      <c r="I76" s="456" t="s">
        <v>18</v>
      </c>
      <c r="J76" s="623" t="s">
        <v>383</v>
      </c>
      <c r="K76" s="456" t="s">
        <v>157</v>
      </c>
      <c r="L76" s="456" t="s">
        <v>62</v>
      </c>
      <c r="M76" s="42"/>
      <c r="N76" s="42"/>
    </row>
    <row r="77" spans="1:14" x14ac:dyDescent="0.25">
      <c r="A77" s="48">
        <v>44424</v>
      </c>
      <c r="B77" s="442" t="s">
        <v>155</v>
      </c>
      <c r="C77" s="442" t="s">
        <v>50</v>
      </c>
      <c r="D77" s="442" t="s">
        <v>90</v>
      </c>
      <c r="E77" s="641"/>
      <c r="F77" s="641">
        <v>5000</v>
      </c>
      <c r="G77" s="609">
        <f t="shared" si="2"/>
        <v>3983750</v>
      </c>
      <c r="H77" s="442" t="s">
        <v>71</v>
      </c>
      <c r="I77" s="456" t="s">
        <v>18</v>
      </c>
      <c r="J77" s="623" t="s">
        <v>325</v>
      </c>
      <c r="K77" s="456" t="s">
        <v>157</v>
      </c>
      <c r="L77" s="456" t="s">
        <v>62</v>
      </c>
      <c r="M77" s="42"/>
      <c r="N77" s="42"/>
    </row>
    <row r="78" spans="1:14" x14ac:dyDescent="0.25">
      <c r="A78" s="48">
        <v>44424</v>
      </c>
      <c r="B78" s="442" t="s">
        <v>388</v>
      </c>
      <c r="C78" s="442" t="s">
        <v>50</v>
      </c>
      <c r="D78" s="442" t="s">
        <v>90</v>
      </c>
      <c r="E78" s="641">
        <v>88000</v>
      </c>
      <c r="F78" s="641"/>
      <c r="G78" s="609">
        <f t="shared" si="2"/>
        <v>3895750</v>
      </c>
      <c r="H78" s="442" t="s">
        <v>70</v>
      </c>
      <c r="I78" s="456" t="s">
        <v>18</v>
      </c>
      <c r="J78" s="384" t="s">
        <v>393</v>
      </c>
      <c r="K78" s="456" t="s">
        <v>157</v>
      </c>
      <c r="L78" s="456" t="s">
        <v>62</v>
      </c>
      <c r="M78" s="42"/>
      <c r="N78" s="42"/>
    </row>
    <row r="79" spans="1:14" x14ac:dyDescent="0.25">
      <c r="A79" s="48">
        <v>44424</v>
      </c>
      <c r="B79" s="442" t="s">
        <v>389</v>
      </c>
      <c r="C79" s="442" t="s">
        <v>50</v>
      </c>
      <c r="D79" s="442" t="s">
        <v>90</v>
      </c>
      <c r="E79" s="641">
        <v>253000</v>
      </c>
      <c r="F79" s="641"/>
      <c r="G79" s="609">
        <f t="shared" si="2"/>
        <v>3642750</v>
      </c>
      <c r="H79" s="442" t="s">
        <v>71</v>
      </c>
      <c r="I79" s="456" t="s">
        <v>18</v>
      </c>
      <c r="J79" s="256" t="s">
        <v>685</v>
      </c>
      <c r="K79" s="456" t="s">
        <v>157</v>
      </c>
      <c r="L79" s="456" t="s">
        <v>62</v>
      </c>
      <c r="M79" s="42"/>
      <c r="N79" s="42"/>
    </row>
    <row r="80" spans="1:14" x14ac:dyDescent="0.25">
      <c r="A80" s="48">
        <v>44424</v>
      </c>
      <c r="B80" s="442" t="s">
        <v>390</v>
      </c>
      <c r="C80" s="442" t="s">
        <v>50</v>
      </c>
      <c r="D80" s="442" t="s">
        <v>52</v>
      </c>
      <c r="E80" s="641">
        <v>38000</v>
      </c>
      <c r="F80" s="641"/>
      <c r="G80" s="609">
        <f t="shared" si="2"/>
        <v>3604750</v>
      </c>
      <c r="H80" s="442" t="s">
        <v>53</v>
      </c>
      <c r="I80" s="456" t="s">
        <v>18</v>
      </c>
      <c r="J80" s="257" t="s">
        <v>686</v>
      </c>
      <c r="K80" s="456" t="s">
        <v>157</v>
      </c>
      <c r="L80" s="456" t="s">
        <v>62</v>
      </c>
      <c r="M80" s="42"/>
      <c r="N80" s="42"/>
    </row>
    <row r="81" spans="1:14" x14ac:dyDescent="0.25">
      <c r="A81" s="48">
        <v>44424</v>
      </c>
      <c r="B81" s="442" t="s">
        <v>391</v>
      </c>
      <c r="C81" s="442" t="s">
        <v>50</v>
      </c>
      <c r="D81" s="442" t="s">
        <v>52</v>
      </c>
      <c r="E81" s="641">
        <v>31000</v>
      </c>
      <c r="F81" s="641"/>
      <c r="G81" s="609">
        <f t="shared" si="2"/>
        <v>3573750</v>
      </c>
      <c r="H81" s="442" t="s">
        <v>96</v>
      </c>
      <c r="I81" s="456" t="s">
        <v>18</v>
      </c>
      <c r="J81" s="701" t="s">
        <v>687</v>
      </c>
      <c r="K81" s="456" t="s">
        <v>157</v>
      </c>
      <c r="L81" s="456" t="s">
        <v>62</v>
      </c>
      <c r="M81" s="42"/>
      <c r="N81" s="42"/>
    </row>
    <row r="82" spans="1:14" x14ac:dyDescent="0.25">
      <c r="A82" s="48">
        <v>44424</v>
      </c>
      <c r="B82" s="442" t="s">
        <v>395</v>
      </c>
      <c r="C82" s="442" t="s">
        <v>50</v>
      </c>
      <c r="D82" s="442" t="s">
        <v>14</v>
      </c>
      <c r="E82" s="641">
        <v>67000</v>
      </c>
      <c r="F82" s="641"/>
      <c r="G82" s="609">
        <f t="shared" si="2"/>
        <v>3506750</v>
      </c>
      <c r="H82" s="442" t="s">
        <v>42</v>
      </c>
      <c r="I82" s="456" t="s">
        <v>18</v>
      </c>
      <c r="J82" s="883" t="s">
        <v>688</v>
      </c>
      <c r="K82" s="456" t="s">
        <v>157</v>
      </c>
      <c r="L82" s="456" t="s">
        <v>62</v>
      </c>
      <c r="M82" s="42"/>
      <c r="N82" s="42"/>
    </row>
    <row r="83" spans="1:14" x14ac:dyDescent="0.25">
      <c r="A83" s="48">
        <v>44424</v>
      </c>
      <c r="B83" s="442" t="s">
        <v>104</v>
      </c>
      <c r="C83" s="442" t="s">
        <v>50</v>
      </c>
      <c r="D83" s="442" t="s">
        <v>90</v>
      </c>
      <c r="E83" s="641">
        <v>79000</v>
      </c>
      <c r="F83" s="641"/>
      <c r="G83" s="609">
        <f t="shared" si="2"/>
        <v>3427750</v>
      </c>
      <c r="H83" s="442" t="s">
        <v>70</v>
      </c>
      <c r="I83" s="456" t="s">
        <v>18</v>
      </c>
      <c r="J83" s="384" t="s">
        <v>397</v>
      </c>
      <c r="K83" s="456" t="s">
        <v>157</v>
      </c>
      <c r="L83" s="456" t="s">
        <v>62</v>
      </c>
      <c r="M83" s="42"/>
      <c r="N83" s="42"/>
    </row>
    <row r="84" spans="1:14" x14ac:dyDescent="0.25">
      <c r="A84" s="48">
        <v>44424</v>
      </c>
      <c r="B84" s="442" t="s">
        <v>104</v>
      </c>
      <c r="C84" s="442" t="s">
        <v>50</v>
      </c>
      <c r="D84" s="442" t="s">
        <v>90</v>
      </c>
      <c r="E84" s="641">
        <v>80000</v>
      </c>
      <c r="F84" s="641"/>
      <c r="G84" s="609">
        <f t="shared" si="2"/>
        <v>3347750</v>
      </c>
      <c r="H84" s="442" t="s">
        <v>71</v>
      </c>
      <c r="I84" s="456" t="s">
        <v>18</v>
      </c>
      <c r="J84" s="256" t="s">
        <v>401</v>
      </c>
      <c r="K84" s="456" t="s">
        <v>157</v>
      </c>
      <c r="L84" s="456" t="s">
        <v>62</v>
      </c>
      <c r="M84" s="42"/>
      <c r="N84" s="42"/>
    </row>
    <row r="85" spans="1:14" x14ac:dyDescent="0.25">
      <c r="A85" s="48">
        <v>44424</v>
      </c>
      <c r="B85" s="442" t="s">
        <v>104</v>
      </c>
      <c r="C85" s="442" t="s">
        <v>50</v>
      </c>
      <c r="D85" s="442" t="s">
        <v>90</v>
      </c>
      <c r="E85" s="641">
        <v>84000</v>
      </c>
      <c r="F85" s="641"/>
      <c r="G85" s="609">
        <f t="shared" si="2"/>
        <v>3263750</v>
      </c>
      <c r="H85" s="442" t="s">
        <v>121</v>
      </c>
      <c r="I85" s="456" t="s">
        <v>18</v>
      </c>
      <c r="J85" s="225" t="s">
        <v>417</v>
      </c>
      <c r="K85" s="456" t="s">
        <v>157</v>
      </c>
      <c r="L85" s="456" t="s">
        <v>62</v>
      </c>
      <c r="M85" s="42"/>
      <c r="N85" s="42"/>
    </row>
    <row r="86" spans="1:14" x14ac:dyDescent="0.25">
      <c r="A86" s="48">
        <v>44424</v>
      </c>
      <c r="B86" s="442" t="s">
        <v>410</v>
      </c>
      <c r="C86" s="442" t="s">
        <v>220</v>
      </c>
      <c r="D86" s="442" t="s">
        <v>91</v>
      </c>
      <c r="E86" s="641">
        <v>24000</v>
      </c>
      <c r="F86" s="641"/>
      <c r="G86" s="609">
        <f t="shared" si="2"/>
        <v>3239750</v>
      </c>
      <c r="H86" s="442" t="s">
        <v>42</v>
      </c>
      <c r="I86" s="456" t="s">
        <v>18</v>
      </c>
      <c r="J86" s="256" t="s">
        <v>413</v>
      </c>
      <c r="K86" s="456" t="s">
        <v>157</v>
      </c>
      <c r="L86" s="456" t="s">
        <v>62</v>
      </c>
      <c r="M86" s="42"/>
      <c r="N86" s="42"/>
    </row>
    <row r="87" spans="1:14" x14ac:dyDescent="0.25">
      <c r="A87" s="48">
        <v>44424</v>
      </c>
      <c r="B87" s="442" t="s">
        <v>411</v>
      </c>
      <c r="C87" s="442" t="s">
        <v>220</v>
      </c>
      <c r="D87" s="442" t="s">
        <v>91</v>
      </c>
      <c r="E87" s="641">
        <v>75000</v>
      </c>
      <c r="F87" s="641"/>
      <c r="G87" s="609">
        <f t="shared" ref="G87:G151" si="3">G86-E87+F87</f>
        <v>3164750</v>
      </c>
      <c r="H87" s="442" t="s">
        <v>42</v>
      </c>
      <c r="I87" s="456" t="s">
        <v>18</v>
      </c>
      <c r="J87" s="256" t="s">
        <v>413</v>
      </c>
      <c r="K87" s="456" t="s">
        <v>157</v>
      </c>
      <c r="L87" s="456" t="s">
        <v>62</v>
      </c>
      <c r="M87" s="42"/>
      <c r="N87" s="42"/>
    </row>
    <row r="88" spans="1:14" x14ac:dyDescent="0.25">
      <c r="A88" s="48">
        <v>44424</v>
      </c>
      <c r="B88" s="442" t="s">
        <v>412</v>
      </c>
      <c r="C88" s="442" t="s">
        <v>152</v>
      </c>
      <c r="D88" s="442" t="s">
        <v>91</v>
      </c>
      <c r="E88" s="641">
        <v>85000</v>
      </c>
      <c r="F88" s="641"/>
      <c r="G88" s="609">
        <f t="shared" si="3"/>
        <v>3079750</v>
      </c>
      <c r="H88" s="442" t="s">
        <v>42</v>
      </c>
      <c r="I88" s="456" t="s">
        <v>18</v>
      </c>
      <c r="J88" s="256" t="s">
        <v>413</v>
      </c>
      <c r="K88" s="456" t="s">
        <v>157</v>
      </c>
      <c r="L88" s="456" t="s">
        <v>62</v>
      </c>
      <c r="M88" s="42"/>
      <c r="N88" s="42"/>
    </row>
    <row r="89" spans="1:14" x14ac:dyDescent="0.25">
      <c r="A89" s="48">
        <v>44424</v>
      </c>
      <c r="B89" s="442" t="s">
        <v>104</v>
      </c>
      <c r="C89" s="442" t="s">
        <v>50</v>
      </c>
      <c r="D89" s="442" t="s">
        <v>14</v>
      </c>
      <c r="E89" s="641">
        <v>75000</v>
      </c>
      <c r="F89" s="641"/>
      <c r="G89" s="609">
        <f t="shared" si="3"/>
        <v>3004750</v>
      </c>
      <c r="H89" s="442" t="s">
        <v>42</v>
      </c>
      <c r="I89" s="456" t="s">
        <v>18</v>
      </c>
      <c r="J89" s="218" t="s">
        <v>441</v>
      </c>
      <c r="K89" s="456" t="s">
        <v>157</v>
      </c>
      <c r="L89" s="456" t="s">
        <v>62</v>
      </c>
      <c r="M89" s="42"/>
      <c r="N89" s="42"/>
    </row>
    <row r="90" spans="1:14" x14ac:dyDescent="0.25">
      <c r="A90" s="48">
        <v>44425</v>
      </c>
      <c r="B90" s="442" t="s">
        <v>396</v>
      </c>
      <c r="C90" s="442" t="s">
        <v>50</v>
      </c>
      <c r="D90" s="442" t="s">
        <v>90</v>
      </c>
      <c r="E90" s="641"/>
      <c r="F90" s="641">
        <v>3000</v>
      </c>
      <c r="G90" s="609">
        <f t="shared" si="3"/>
        <v>3007750</v>
      </c>
      <c r="H90" s="442" t="s">
        <v>70</v>
      </c>
      <c r="I90" s="456" t="s">
        <v>18</v>
      </c>
      <c r="J90" s="384" t="s">
        <v>397</v>
      </c>
      <c r="K90" s="456" t="s">
        <v>157</v>
      </c>
      <c r="L90" s="456" t="s">
        <v>62</v>
      </c>
      <c r="M90" s="42"/>
      <c r="N90" s="42"/>
    </row>
    <row r="91" spans="1:14" x14ac:dyDescent="0.25">
      <c r="A91" s="48">
        <v>44425</v>
      </c>
      <c r="B91" s="442" t="s">
        <v>396</v>
      </c>
      <c r="C91" s="442" t="s">
        <v>50</v>
      </c>
      <c r="D91" s="442" t="s">
        <v>90</v>
      </c>
      <c r="E91" s="641"/>
      <c r="F91" s="641">
        <v>2000</v>
      </c>
      <c r="G91" s="609">
        <f t="shared" si="3"/>
        <v>3009750</v>
      </c>
      <c r="H91" s="442" t="s">
        <v>71</v>
      </c>
      <c r="I91" s="456" t="s">
        <v>18</v>
      </c>
      <c r="J91" s="256" t="s">
        <v>401</v>
      </c>
      <c r="K91" s="456" t="s">
        <v>157</v>
      </c>
      <c r="L91" s="456" t="s">
        <v>62</v>
      </c>
      <c r="M91" s="42"/>
      <c r="N91" s="42"/>
    </row>
    <row r="92" spans="1:14" x14ac:dyDescent="0.25">
      <c r="A92" s="456">
        <v>44425</v>
      </c>
      <c r="B92" s="442" t="s">
        <v>409</v>
      </c>
      <c r="C92" s="442" t="s">
        <v>50</v>
      </c>
      <c r="D92" s="442" t="s">
        <v>90</v>
      </c>
      <c r="E92" s="641">
        <v>8000</v>
      </c>
      <c r="F92" s="641"/>
      <c r="G92" s="609">
        <f t="shared" si="3"/>
        <v>3001750</v>
      </c>
      <c r="H92" s="442" t="s">
        <v>121</v>
      </c>
      <c r="I92" s="456" t="s">
        <v>18</v>
      </c>
      <c r="J92" s="225" t="s">
        <v>417</v>
      </c>
      <c r="K92" s="456" t="s">
        <v>157</v>
      </c>
      <c r="L92" s="456" t="s">
        <v>62</v>
      </c>
      <c r="M92" s="42"/>
      <c r="N92" s="42"/>
    </row>
    <row r="93" spans="1:14" x14ac:dyDescent="0.25">
      <c r="A93" s="48">
        <v>44425</v>
      </c>
      <c r="B93" s="442" t="s">
        <v>395</v>
      </c>
      <c r="C93" s="442" t="s">
        <v>50</v>
      </c>
      <c r="D93" s="442" t="s">
        <v>14</v>
      </c>
      <c r="E93" s="641">
        <v>5000</v>
      </c>
      <c r="F93" s="641"/>
      <c r="G93" s="609">
        <f t="shared" si="3"/>
        <v>2996750</v>
      </c>
      <c r="H93" s="442" t="s">
        <v>42</v>
      </c>
      <c r="I93" s="456" t="s">
        <v>18</v>
      </c>
      <c r="J93" s="218" t="s">
        <v>414</v>
      </c>
      <c r="K93" s="456" t="s">
        <v>157</v>
      </c>
      <c r="L93" s="456" t="s">
        <v>62</v>
      </c>
      <c r="M93" s="42"/>
      <c r="N93" s="42"/>
    </row>
    <row r="94" spans="1:14" x14ac:dyDescent="0.25">
      <c r="A94" s="48">
        <v>44425</v>
      </c>
      <c r="B94" s="442" t="s">
        <v>104</v>
      </c>
      <c r="C94" s="442" t="s">
        <v>50</v>
      </c>
      <c r="D94" s="442" t="s">
        <v>90</v>
      </c>
      <c r="E94" s="641">
        <v>118000</v>
      </c>
      <c r="F94" s="641"/>
      <c r="G94" s="609">
        <f t="shared" si="3"/>
        <v>2878750</v>
      </c>
      <c r="H94" s="442" t="s">
        <v>121</v>
      </c>
      <c r="I94" s="456" t="s">
        <v>18</v>
      </c>
      <c r="J94" s="225" t="s">
        <v>458</v>
      </c>
      <c r="K94" s="456" t="s">
        <v>157</v>
      </c>
      <c r="L94" s="456" t="s">
        <v>62</v>
      </c>
      <c r="M94" s="42"/>
      <c r="N94" s="42"/>
    </row>
    <row r="95" spans="1:14" x14ac:dyDescent="0.25">
      <c r="A95" s="48">
        <v>44425</v>
      </c>
      <c r="B95" s="442" t="s">
        <v>104</v>
      </c>
      <c r="C95" s="442" t="s">
        <v>50</v>
      </c>
      <c r="D95" s="442" t="s">
        <v>90</v>
      </c>
      <c r="E95" s="641">
        <v>115000</v>
      </c>
      <c r="F95" s="641"/>
      <c r="G95" s="609">
        <f t="shared" si="3"/>
        <v>2763750</v>
      </c>
      <c r="H95" s="442" t="s">
        <v>71</v>
      </c>
      <c r="I95" s="456" t="s">
        <v>18</v>
      </c>
      <c r="J95" s="256" t="s">
        <v>423</v>
      </c>
      <c r="K95" s="456" t="s">
        <v>157</v>
      </c>
      <c r="L95" s="456" t="s">
        <v>62</v>
      </c>
      <c r="M95" s="42"/>
      <c r="N95" s="42"/>
    </row>
    <row r="96" spans="1:14" x14ac:dyDescent="0.25">
      <c r="A96" s="48">
        <v>44425</v>
      </c>
      <c r="B96" s="442" t="s">
        <v>104</v>
      </c>
      <c r="C96" s="442" t="s">
        <v>50</v>
      </c>
      <c r="D96" s="442" t="s">
        <v>90</v>
      </c>
      <c r="E96" s="641">
        <v>115000</v>
      </c>
      <c r="F96" s="641"/>
      <c r="G96" s="609">
        <f t="shared" si="3"/>
        <v>2648750</v>
      </c>
      <c r="H96" s="442" t="s">
        <v>70</v>
      </c>
      <c r="I96" s="456" t="s">
        <v>18</v>
      </c>
      <c r="J96" s="384" t="s">
        <v>428</v>
      </c>
      <c r="K96" s="456" t="s">
        <v>157</v>
      </c>
      <c r="L96" s="456" t="s">
        <v>62</v>
      </c>
      <c r="M96" s="42"/>
      <c r="N96" s="42"/>
    </row>
    <row r="97" spans="1:14" x14ac:dyDescent="0.25">
      <c r="A97" s="48">
        <v>44425</v>
      </c>
      <c r="B97" s="442" t="s">
        <v>104</v>
      </c>
      <c r="C97" s="442" t="s">
        <v>50</v>
      </c>
      <c r="D97" s="442" t="s">
        <v>52</v>
      </c>
      <c r="E97" s="641">
        <v>21000</v>
      </c>
      <c r="F97" s="641"/>
      <c r="G97" s="609">
        <f t="shared" si="3"/>
        <v>2627750</v>
      </c>
      <c r="H97" s="442" t="s">
        <v>53</v>
      </c>
      <c r="I97" s="456" t="s">
        <v>18</v>
      </c>
      <c r="J97" s="257" t="s">
        <v>436</v>
      </c>
      <c r="K97" s="456" t="s">
        <v>157</v>
      </c>
      <c r="L97" s="456" t="s">
        <v>62</v>
      </c>
      <c r="M97" s="42"/>
      <c r="N97" s="42"/>
    </row>
    <row r="98" spans="1:14" x14ac:dyDescent="0.25">
      <c r="A98" s="48">
        <v>44425</v>
      </c>
      <c r="B98" s="442" t="s">
        <v>437</v>
      </c>
      <c r="C98" s="442" t="s">
        <v>220</v>
      </c>
      <c r="D98" s="442" t="s">
        <v>91</v>
      </c>
      <c r="E98" s="641">
        <v>10000</v>
      </c>
      <c r="F98" s="641"/>
      <c r="G98" s="609">
        <f t="shared" si="3"/>
        <v>2617750</v>
      </c>
      <c r="H98" s="442" t="s">
        <v>42</v>
      </c>
      <c r="I98" s="456" t="s">
        <v>18</v>
      </c>
      <c r="J98" s="637" t="s">
        <v>440</v>
      </c>
      <c r="K98" s="456" t="s">
        <v>157</v>
      </c>
      <c r="L98" s="456" t="s">
        <v>62</v>
      </c>
      <c r="M98" s="42"/>
      <c r="N98" s="42"/>
    </row>
    <row r="99" spans="1:14" x14ac:dyDescent="0.25">
      <c r="A99" s="48">
        <v>44425</v>
      </c>
      <c r="B99" s="442" t="s">
        <v>438</v>
      </c>
      <c r="C99" s="442" t="s">
        <v>220</v>
      </c>
      <c r="D99" s="442" t="s">
        <v>91</v>
      </c>
      <c r="E99" s="641">
        <v>2000</v>
      </c>
      <c r="F99" s="641"/>
      <c r="G99" s="609">
        <f t="shared" si="3"/>
        <v>2615750</v>
      </c>
      <c r="H99" s="442" t="s">
        <v>42</v>
      </c>
      <c r="I99" s="456" t="s">
        <v>18</v>
      </c>
      <c r="J99" s="637" t="s">
        <v>440</v>
      </c>
      <c r="K99" s="456" t="s">
        <v>157</v>
      </c>
      <c r="L99" s="456" t="s">
        <v>62</v>
      </c>
      <c r="M99" s="42"/>
      <c r="N99" s="42"/>
    </row>
    <row r="100" spans="1:14" x14ac:dyDescent="0.25">
      <c r="A100" s="48">
        <v>44425</v>
      </c>
      <c r="B100" s="442" t="s">
        <v>439</v>
      </c>
      <c r="C100" s="442" t="s">
        <v>220</v>
      </c>
      <c r="D100" s="442" t="s">
        <v>91</v>
      </c>
      <c r="E100" s="641">
        <v>13000</v>
      </c>
      <c r="F100" s="641"/>
      <c r="G100" s="609">
        <f t="shared" si="3"/>
        <v>2602750</v>
      </c>
      <c r="H100" s="442" t="s">
        <v>42</v>
      </c>
      <c r="I100" s="456" t="s">
        <v>18</v>
      </c>
      <c r="J100" s="637" t="s">
        <v>440</v>
      </c>
      <c r="K100" s="456" t="s">
        <v>157</v>
      </c>
      <c r="L100" s="456" t="s">
        <v>62</v>
      </c>
      <c r="M100" s="42"/>
      <c r="N100" s="42"/>
    </row>
    <row r="101" spans="1:14" x14ac:dyDescent="0.25">
      <c r="A101" s="48">
        <v>44425</v>
      </c>
      <c r="B101" s="442" t="s">
        <v>412</v>
      </c>
      <c r="C101" s="442" t="s">
        <v>152</v>
      </c>
      <c r="D101" s="442" t="s">
        <v>91</v>
      </c>
      <c r="E101" s="641">
        <v>25000</v>
      </c>
      <c r="F101" s="641"/>
      <c r="G101" s="609">
        <f t="shared" si="3"/>
        <v>2577750</v>
      </c>
      <c r="H101" s="442" t="s">
        <v>42</v>
      </c>
      <c r="I101" s="456" t="s">
        <v>18</v>
      </c>
      <c r="J101" s="637" t="s">
        <v>440</v>
      </c>
      <c r="K101" s="456" t="s">
        <v>157</v>
      </c>
      <c r="L101" s="456" t="s">
        <v>62</v>
      </c>
      <c r="M101" s="42"/>
      <c r="N101" s="42"/>
    </row>
    <row r="102" spans="1:14" x14ac:dyDescent="0.25">
      <c r="A102" s="48">
        <v>44425</v>
      </c>
      <c r="B102" s="442" t="s">
        <v>104</v>
      </c>
      <c r="C102" s="442" t="s">
        <v>50</v>
      </c>
      <c r="D102" s="442" t="s">
        <v>14</v>
      </c>
      <c r="E102" s="641">
        <v>19000</v>
      </c>
      <c r="F102" s="641"/>
      <c r="G102" s="609">
        <f t="shared" si="3"/>
        <v>2558750</v>
      </c>
      <c r="H102" s="442" t="s">
        <v>42</v>
      </c>
      <c r="I102" s="456" t="s">
        <v>18</v>
      </c>
      <c r="J102" s="218" t="s">
        <v>462</v>
      </c>
      <c r="K102" s="456" t="s">
        <v>157</v>
      </c>
      <c r="L102" s="456" t="s">
        <v>62</v>
      </c>
      <c r="M102" s="42"/>
      <c r="N102" s="42"/>
    </row>
    <row r="103" spans="1:14" x14ac:dyDescent="0.25">
      <c r="A103" s="48">
        <v>44425</v>
      </c>
      <c r="B103" s="442" t="s">
        <v>445</v>
      </c>
      <c r="C103" s="442" t="s">
        <v>220</v>
      </c>
      <c r="D103" s="442" t="s">
        <v>91</v>
      </c>
      <c r="E103" s="641">
        <v>370000</v>
      </c>
      <c r="F103" s="641"/>
      <c r="G103" s="609">
        <f t="shared" si="3"/>
        <v>2188750</v>
      </c>
      <c r="H103" s="442" t="s">
        <v>42</v>
      </c>
      <c r="I103" s="456" t="s">
        <v>18</v>
      </c>
      <c r="J103" s="218" t="s">
        <v>446</v>
      </c>
      <c r="K103" s="456" t="s">
        <v>157</v>
      </c>
      <c r="L103" s="456" t="s">
        <v>62</v>
      </c>
      <c r="M103" s="42"/>
      <c r="N103" s="42"/>
    </row>
    <row r="104" spans="1:14" x14ac:dyDescent="0.25">
      <c r="A104" s="48">
        <v>44426</v>
      </c>
      <c r="B104" s="442" t="s">
        <v>396</v>
      </c>
      <c r="C104" s="442" t="s">
        <v>50</v>
      </c>
      <c r="D104" s="442" t="s">
        <v>90</v>
      </c>
      <c r="E104" s="641"/>
      <c r="F104" s="641">
        <v>7000</v>
      </c>
      <c r="G104" s="609">
        <f t="shared" si="3"/>
        <v>2195750</v>
      </c>
      <c r="H104" s="442" t="s">
        <v>70</v>
      </c>
      <c r="I104" s="456" t="s">
        <v>18</v>
      </c>
      <c r="J104" s="384" t="s">
        <v>428</v>
      </c>
      <c r="K104" s="456" t="s">
        <v>157</v>
      </c>
      <c r="L104" s="456" t="s">
        <v>62</v>
      </c>
      <c r="M104" s="42"/>
      <c r="N104" s="42"/>
    </row>
    <row r="105" spans="1:14" x14ac:dyDescent="0.25">
      <c r="A105" s="48">
        <v>44426</v>
      </c>
      <c r="B105" s="442" t="s">
        <v>104</v>
      </c>
      <c r="C105" s="442" t="s">
        <v>50</v>
      </c>
      <c r="D105" s="442" t="s">
        <v>90</v>
      </c>
      <c r="E105" s="641">
        <v>40000</v>
      </c>
      <c r="F105" s="641"/>
      <c r="G105" s="609">
        <f t="shared" si="3"/>
        <v>2155750</v>
      </c>
      <c r="H105" s="442" t="s">
        <v>71</v>
      </c>
      <c r="I105" s="456" t="s">
        <v>18</v>
      </c>
      <c r="J105" s="256" t="s">
        <v>451</v>
      </c>
      <c r="K105" s="456" t="s">
        <v>157</v>
      </c>
      <c r="L105" s="456" t="s">
        <v>62</v>
      </c>
      <c r="M105" s="42"/>
      <c r="N105" s="42"/>
    </row>
    <row r="106" spans="1:14" x14ac:dyDescent="0.25">
      <c r="A106" s="48">
        <v>44426</v>
      </c>
      <c r="B106" s="442" t="s">
        <v>104</v>
      </c>
      <c r="C106" s="442" t="s">
        <v>50</v>
      </c>
      <c r="D106" s="442" t="s">
        <v>90</v>
      </c>
      <c r="E106" s="641">
        <v>60000</v>
      </c>
      <c r="F106" s="641"/>
      <c r="G106" s="609">
        <f t="shared" si="3"/>
        <v>2095750</v>
      </c>
      <c r="H106" s="442" t="s">
        <v>70</v>
      </c>
      <c r="I106" s="456" t="s">
        <v>18</v>
      </c>
      <c r="J106" s="384" t="s">
        <v>454</v>
      </c>
      <c r="K106" s="456" t="s">
        <v>157</v>
      </c>
      <c r="L106" s="456" t="s">
        <v>62</v>
      </c>
      <c r="M106" s="42"/>
      <c r="N106" s="42"/>
    </row>
    <row r="107" spans="1:14" x14ac:dyDescent="0.25">
      <c r="A107" s="48">
        <v>44426</v>
      </c>
      <c r="B107" s="442" t="s">
        <v>104</v>
      </c>
      <c r="C107" s="442" t="s">
        <v>50</v>
      </c>
      <c r="D107" s="442" t="s">
        <v>90</v>
      </c>
      <c r="E107" s="641">
        <v>70000</v>
      </c>
      <c r="F107" s="641"/>
      <c r="G107" s="609">
        <f t="shared" si="3"/>
        <v>2025750</v>
      </c>
      <c r="H107" s="442" t="s">
        <v>121</v>
      </c>
      <c r="I107" s="456" t="s">
        <v>18</v>
      </c>
      <c r="J107" s="225" t="s">
        <v>483</v>
      </c>
      <c r="K107" s="456" t="s">
        <v>157</v>
      </c>
      <c r="L107" s="456" t="s">
        <v>62</v>
      </c>
      <c r="M107" s="42"/>
      <c r="N107" s="42"/>
    </row>
    <row r="108" spans="1:14" x14ac:dyDescent="0.25">
      <c r="A108" s="48">
        <v>44426</v>
      </c>
      <c r="B108" s="442" t="s">
        <v>104</v>
      </c>
      <c r="C108" s="442" t="s">
        <v>50</v>
      </c>
      <c r="D108" s="442" t="s">
        <v>14</v>
      </c>
      <c r="E108" s="641">
        <v>84000</v>
      </c>
      <c r="F108" s="641"/>
      <c r="G108" s="609">
        <f t="shared" si="3"/>
        <v>1941750</v>
      </c>
      <c r="H108" s="442" t="s">
        <v>42</v>
      </c>
      <c r="I108" s="456" t="s">
        <v>18</v>
      </c>
      <c r="J108" s="218" t="s">
        <v>503</v>
      </c>
      <c r="K108" s="456" t="s">
        <v>157</v>
      </c>
      <c r="L108" s="456" t="s">
        <v>62</v>
      </c>
      <c r="M108" s="42"/>
      <c r="N108" s="42"/>
    </row>
    <row r="109" spans="1:14" x14ac:dyDescent="0.25">
      <c r="A109" s="48">
        <v>44426</v>
      </c>
      <c r="B109" s="442" t="s">
        <v>104</v>
      </c>
      <c r="C109" s="442" t="s">
        <v>50</v>
      </c>
      <c r="D109" s="442" t="s">
        <v>90</v>
      </c>
      <c r="E109" s="641">
        <v>55000</v>
      </c>
      <c r="F109" s="641"/>
      <c r="G109" s="609">
        <f t="shared" si="3"/>
        <v>1886750</v>
      </c>
      <c r="H109" s="442" t="s">
        <v>71</v>
      </c>
      <c r="I109" s="456" t="s">
        <v>18</v>
      </c>
      <c r="J109" s="256" t="s">
        <v>452</v>
      </c>
      <c r="K109" s="456" t="s">
        <v>157</v>
      </c>
      <c r="L109" s="456" t="s">
        <v>62</v>
      </c>
      <c r="M109" s="42"/>
      <c r="N109" s="42"/>
    </row>
    <row r="110" spans="1:14" x14ac:dyDescent="0.25">
      <c r="A110" s="48">
        <v>44426</v>
      </c>
      <c r="B110" s="442" t="s">
        <v>447</v>
      </c>
      <c r="C110" s="442" t="s">
        <v>220</v>
      </c>
      <c r="D110" s="442" t="s">
        <v>91</v>
      </c>
      <c r="E110" s="641">
        <v>36000</v>
      </c>
      <c r="F110" s="641"/>
      <c r="G110" s="609">
        <f t="shared" si="3"/>
        <v>1850750</v>
      </c>
      <c r="H110" s="442" t="s">
        <v>42</v>
      </c>
      <c r="I110" s="456" t="s">
        <v>18</v>
      </c>
      <c r="J110" s="256" t="s">
        <v>473</v>
      </c>
      <c r="K110" s="456" t="s">
        <v>157</v>
      </c>
      <c r="L110" s="456" t="s">
        <v>62</v>
      </c>
      <c r="M110" s="42"/>
      <c r="N110" s="42"/>
    </row>
    <row r="111" spans="1:14" x14ac:dyDescent="0.25">
      <c r="A111" s="48">
        <v>44426</v>
      </c>
      <c r="B111" s="442" t="s">
        <v>448</v>
      </c>
      <c r="C111" s="442" t="s">
        <v>220</v>
      </c>
      <c r="D111" s="442" t="s">
        <v>91</v>
      </c>
      <c r="E111" s="679">
        <v>6800</v>
      </c>
      <c r="F111" s="641"/>
      <c r="G111" s="609">
        <f t="shared" si="3"/>
        <v>1843950</v>
      </c>
      <c r="H111" s="442" t="s">
        <v>42</v>
      </c>
      <c r="I111" s="456" t="s">
        <v>18</v>
      </c>
      <c r="J111" s="256" t="s">
        <v>473</v>
      </c>
      <c r="K111" s="456" t="s">
        <v>157</v>
      </c>
      <c r="L111" s="456" t="s">
        <v>62</v>
      </c>
      <c r="M111" s="42"/>
      <c r="N111" s="42"/>
    </row>
    <row r="112" spans="1:14" x14ac:dyDescent="0.25">
      <c r="A112" s="48">
        <v>44426</v>
      </c>
      <c r="B112" s="442" t="s">
        <v>449</v>
      </c>
      <c r="C112" s="442" t="s">
        <v>220</v>
      </c>
      <c r="D112" s="442" t="s">
        <v>91</v>
      </c>
      <c r="E112" s="680">
        <v>14000</v>
      </c>
      <c r="F112" s="649"/>
      <c r="G112" s="609">
        <f t="shared" si="3"/>
        <v>1829950</v>
      </c>
      <c r="H112" s="442" t="s">
        <v>42</v>
      </c>
      <c r="I112" s="456" t="s">
        <v>18</v>
      </c>
      <c r="J112" s="256" t="s">
        <v>473</v>
      </c>
      <c r="K112" s="456" t="s">
        <v>157</v>
      </c>
      <c r="L112" s="456" t="s">
        <v>62</v>
      </c>
      <c r="M112" s="42"/>
      <c r="N112" s="42"/>
    </row>
    <row r="113" spans="1:14" x14ac:dyDescent="0.25">
      <c r="A113" s="48">
        <v>44426</v>
      </c>
      <c r="B113" s="442" t="s">
        <v>449</v>
      </c>
      <c r="C113" s="442" t="s">
        <v>220</v>
      </c>
      <c r="D113" s="442" t="s">
        <v>91</v>
      </c>
      <c r="E113" s="214">
        <v>15000</v>
      </c>
      <c r="F113" s="634"/>
      <c r="G113" s="609">
        <f t="shared" si="3"/>
        <v>1814950</v>
      </c>
      <c r="H113" s="443" t="s">
        <v>42</v>
      </c>
      <c r="I113" s="456" t="s">
        <v>18</v>
      </c>
      <c r="J113" s="256" t="s">
        <v>473</v>
      </c>
      <c r="K113" s="456" t="s">
        <v>157</v>
      </c>
      <c r="L113" s="456" t="s">
        <v>62</v>
      </c>
      <c r="M113" s="42"/>
      <c r="N113" s="42"/>
    </row>
    <row r="114" spans="1:14" x14ac:dyDescent="0.25">
      <c r="A114" s="48">
        <v>44426</v>
      </c>
      <c r="B114" s="442" t="s">
        <v>450</v>
      </c>
      <c r="C114" s="442" t="s">
        <v>220</v>
      </c>
      <c r="D114" s="442" t="s">
        <v>91</v>
      </c>
      <c r="E114" s="681">
        <v>60000</v>
      </c>
      <c r="F114" s="650"/>
      <c r="G114" s="609">
        <f t="shared" si="3"/>
        <v>1754950</v>
      </c>
      <c r="H114" s="442" t="s">
        <v>42</v>
      </c>
      <c r="I114" s="456" t="s">
        <v>18</v>
      </c>
      <c r="J114" s="256" t="s">
        <v>473</v>
      </c>
      <c r="K114" s="456" t="s">
        <v>157</v>
      </c>
      <c r="L114" s="456" t="s">
        <v>62</v>
      </c>
      <c r="M114" s="42"/>
      <c r="N114" s="42"/>
    </row>
    <row r="115" spans="1:14" x14ac:dyDescent="0.25">
      <c r="A115" s="48">
        <v>44426</v>
      </c>
      <c r="B115" s="442" t="s">
        <v>73</v>
      </c>
      <c r="C115" s="442" t="s">
        <v>50</v>
      </c>
      <c r="D115" s="442" t="s">
        <v>14</v>
      </c>
      <c r="E115" s="679">
        <v>220000</v>
      </c>
      <c r="F115" s="43"/>
      <c r="G115" s="609">
        <f t="shared" si="3"/>
        <v>1534950</v>
      </c>
      <c r="H115" s="442" t="s">
        <v>73</v>
      </c>
      <c r="I115" s="456" t="s">
        <v>18</v>
      </c>
      <c r="J115" s="256" t="s">
        <v>474</v>
      </c>
      <c r="K115" s="456" t="s">
        <v>157</v>
      </c>
      <c r="L115" s="456" t="s">
        <v>62</v>
      </c>
      <c r="M115" s="42"/>
      <c r="N115" s="42"/>
    </row>
    <row r="116" spans="1:14" x14ac:dyDescent="0.25">
      <c r="A116" s="48">
        <v>44426</v>
      </c>
      <c r="B116" s="442" t="s">
        <v>396</v>
      </c>
      <c r="C116" s="442" t="s">
        <v>50</v>
      </c>
      <c r="D116" s="442" t="s">
        <v>90</v>
      </c>
      <c r="E116" s="679"/>
      <c r="F116" s="641">
        <v>14000</v>
      </c>
      <c r="G116" s="609">
        <f t="shared" si="3"/>
        <v>1548950</v>
      </c>
      <c r="H116" s="442" t="s">
        <v>71</v>
      </c>
      <c r="I116" s="456" t="s">
        <v>18</v>
      </c>
      <c r="J116" s="256" t="s">
        <v>451</v>
      </c>
      <c r="K116" s="456" t="s">
        <v>157</v>
      </c>
      <c r="L116" s="456" t="s">
        <v>62</v>
      </c>
      <c r="M116" s="42"/>
      <c r="N116" s="42"/>
    </row>
    <row r="117" spans="1:14" x14ac:dyDescent="0.25">
      <c r="A117" s="48">
        <v>44427</v>
      </c>
      <c r="B117" s="442" t="s">
        <v>396</v>
      </c>
      <c r="C117" s="442" t="s">
        <v>50</v>
      </c>
      <c r="D117" s="442" t="s">
        <v>90</v>
      </c>
      <c r="E117" s="679"/>
      <c r="F117" s="641">
        <v>4000</v>
      </c>
      <c r="G117" s="609">
        <f t="shared" si="3"/>
        <v>1552950</v>
      </c>
      <c r="H117" s="442" t="s">
        <v>70</v>
      </c>
      <c r="I117" s="456" t="s">
        <v>18</v>
      </c>
      <c r="J117" s="384" t="s">
        <v>454</v>
      </c>
      <c r="K117" s="456" t="s">
        <v>157</v>
      </c>
      <c r="L117" s="456" t="s">
        <v>62</v>
      </c>
      <c r="M117" s="42"/>
      <c r="N117" s="42"/>
    </row>
    <row r="118" spans="1:14" x14ac:dyDescent="0.25">
      <c r="A118" s="48">
        <v>44427</v>
      </c>
      <c r="B118" s="442" t="s">
        <v>396</v>
      </c>
      <c r="C118" s="442" t="s">
        <v>50</v>
      </c>
      <c r="D118" s="442" t="s">
        <v>90</v>
      </c>
      <c r="E118" s="641"/>
      <c r="F118" s="641">
        <v>3000</v>
      </c>
      <c r="G118" s="609">
        <f t="shared" si="3"/>
        <v>1555950</v>
      </c>
      <c r="H118" s="442" t="s">
        <v>121</v>
      </c>
      <c r="I118" s="456" t="s">
        <v>18</v>
      </c>
      <c r="J118" s="225" t="s">
        <v>483</v>
      </c>
      <c r="K118" s="456" t="s">
        <v>157</v>
      </c>
      <c r="L118" s="456" t="s">
        <v>62</v>
      </c>
      <c r="M118" s="42"/>
      <c r="N118" s="42"/>
    </row>
    <row r="119" spans="1:14" x14ac:dyDescent="0.25">
      <c r="A119" s="48">
        <v>44427</v>
      </c>
      <c r="B119" s="442" t="s">
        <v>396</v>
      </c>
      <c r="C119" s="442" t="s">
        <v>50</v>
      </c>
      <c r="D119" s="442" t="s">
        <v>14</v>
      </c>
      <c r="E119" s="641"/>
      <c r="F119" s="641">
        <v>4000</v>
      </c>
      <c r="G119" s="609">
        <f t="shared" si="3"/>
        <v>1559950</v>
      </c>
      <c r="H119" s="442" t="s">
        <v>42</v>
      </c>
      <c r="I119" s="456" t="s">
        <v>18</v>
      </c>
      <c r="J119" s="218" t="s">
        <v>462</v>
      </c>
      <c r="K119" s="456" t="s">
        <v>157</v>
      </c>
      <c r="L119" s="456" t="s">
        <v>62</v>
      </c>
      <c r="M119" s="42"/>
      <c r="N119" s="42"/>
    </row>
    <row r="120" spans="1:14" x14ac:dyDescent="0.25">
      <c r="A120" s="48">
        <v>44427</v>
      </c>
      <c r="B120" s="442" t="s">
        <v>396</v>
      </c>
      <c r="C120" s="442" t="s">
        <v>50</v>
      </c>
      <c r="D120" s="442" t="s">
        <v>90</v>
      </c>
      <c r="E120" s="641"/>
      <c r="F120" s="641">
        <v>2000</v>
      </c>
      <c r="G120" s="609">
        <f t="shared" si="3"/>
        <v>1561950</v>
      </c>
      <c r="H120" s="442" t="s">
        <v>71</v>
      </c>
      <c r="I120" s="456" t="s">
        <v>18</v>
      </c>
      <c r="J120" s="256" t="s">
        <v>452</v>
      </c>
      <c r="K120" s="456" t="s">
        <v>157</v>
      </c>
      <c r="L120" s="456" t="s">
        <v>62</v>
      </c>
      <c r="M120" s="42"/>
      <c r="N120" s="42"/>
    </row>
    <row r="121" spans="1:14" x14ac:dyDescent="0.25">
      <c r="A121" s="48">
        <v>44427</v>
      </c>
      <c r="B121" s="442" t="s">
        <v>104</v>
      </c>
      <c r="C121" s="442" t="s">
        <v>50</v>
      </c>
      <c r="D121" s="442" t="s">
        <v>90</v>
      </c>
      <c r="E121" s="641">
        <v>81000</v>
      </c>
      <c r="F121" s="641"/>
      <c r="G121" s="609">
        <f t="shared" si="3"/>
        <v>1480950</v>
      </c>
      <c r="H121" s="442" t="s">
        <v>71</v>
      </c>
      <c r="I121" s="456" t="s">
        <v>18</v>
      </c>
      <c r="J121" s="256" t="s">
        <v>469</v>
      </c>
      <c r="K121" s="456" t="s">
        <v>157</v>
      </c>
      <c r="L121" s="456" t="s">
        <v>62</v>
      </c>
      <c r="M121" s="42"/>
      <c r="N121" s="42"/>
    </row>
    <row r="122" spans="1:14" x14ac:dyDescent="0.25">
      <c r="A122" s="48">
        <v>44427</v>
      </c>
      <c r="B122" s="442" t="s">
        <v>104</v>
      </c>
      <c r="C122" s="442" t="s">
        <v>50</v>
      </c>
      <c r="D122" s="442" t="s">
        <v>90</v>
      </c>
      <c r="E122" s="641">
        <v>86000</v>
      </c>
      <c r="F122" s="641"/>
      <c r="G122" s="609">
        <f t="shared" si="3"/>
        <v>1394950</v>
      </c>
      <c r="H122" s="442" t="s">
        <v>121</v>
      </c>
      <c r="I122" s="456" t="s">
        <v>18</v>
      </c>
      <c r="J122" s="225" t="s">
        <v>511</v>
      </c>
      <c r="K122" s="456" t="s">
        <v>157</v>
      </c>
      <c r="L122" s="456" t="s">
        <v>62</v>
      </c>
      <c r="M122" s="42"/>
      <c r="N122" s="42"/>
    </row>
    <row r="123" spans="1:14" x14ac:dyDescent="0.25">
      <c r="A123" s="48">
        <v>44427</v>
      </c>
      <c r="B123" s="442" t="s">
        <v>104</v>
      </c>
      <c r="C123" s="442" t="s">
        <v>50</v>
      </c>
      <c r="D123" s="442" t="s">
        <v>90</v>
      </c>
      <c r="E123" s="641">
        <v>80000</v>
      </c>
      <c r="F123" s="641"/>
      <c r="G123" s="609">
        <f t="shared" si="3"/>
        <v>1314950</v>
      </c>
      <c r="H123" s="442" t="s">
        <v>70</v>
      </c>
      <c r="I123" s="456" t="s">
        <v>18</v>
      </c>
      <c r="J123" s="384" t="s">
        <v>480</v>
      </c>
      <c r="K123" s="456" t="s">
        <v>157</v>
      </c>
      <c r="L123" s="456" t="s">
        <v>62</v>
      </c>
      <c r="M123" s="42"/>
      <c r="N123" s="42"/>
    </row>
    <row r="124" spans="1:14" x14ac:dyDescent="0.25">
      <c r="A124" s="48">
        <v>44427</v>
      </c>
      <c r="B124" s="442" t="s">
        <v>104</v>
      </c>
      <c r="C124" s="442" t="s">
        <v>50</v>
      </c>
      <c r="D124" s="442" t="s">
        <v>52</v>
      </c>
      <c r="E124" s="641">
        <v>94000</v>
      </c>
      <c r="F124" s="641"/>
      <c r="G124" s="609">
        <f t="shared" si="3"/>
        <v>1220950</v>
      </c>
      <c r="H124" s="442" t="s">
        <v>53</v>
      </c>
      <c r="I124" s="456" t="s">
        <v>18</v>
      </c>
      <c r="J124" s="257" t="s">
        <v>488</v>
      </c>
      <c r="K124" s="456" t="s">
        <v>157</v>
      </c>
      <c r="L124" s="456" t="s">
        <v>62</v>
      </c>
      <c r="M124" s="42"/>
      <c r="N124" s="42"/>
    </row>
    <row r="125" spans="1:14" x14ac:dyDescent="0.25">
      <c r="A125" s="48">
        <v>44427</v>
      </c>
      <c r="B125" s="442" t="s">
        <v>475</v>
      </c>
      <c r="C125" s="442" t="s">
        <v>198</v>
      </c>
      <c r="D125" s="442"/>
      <c r="E125" s="641">
        <v>305000</v>
      </c>
      <c r="F125" s="641"/>
      <c r="G125" s="609">
        <f t="shared" si="3"/>
        <v>915950</v>
      </c>
      <c r="H125" s="442"/>
      <c r="I125" s="456" t="s">
        <v>18</v>
      </c>
      <c r="J125" s="218" t="s">
        <v>495</v>
      </c>
      <c r="K125" s="456" t="s">
        <v>157</v>
      </c>
      <c r="L125" s="456" t="s">
        <v>62</v>
      </c>
      <c r="M125" s="42"/>
      <c r="N125" s="42"/>
    </row>
    <row r="126" spans="1:14" x14ac:dyDescent="0.25">
      <c r="A126" s="48">
        <v>44427</v>
      </c>
      <c r="B126" s="442" t="s">
        <v>104</v>
      </c>
      <c r="C126" s="442" t="s">
        <v>50</v>
      </c>
      <c r="D126" s="442" t="s">
        <v>14</v>
      </c>
      <c r="E126" s="641">
        <v>114000</v>
      </c>
      <c r="F126" s="641"/>
      <c r="G126" s="609">
        <f t="shared" si="3"/>
        <v>801950</v>
      </c>
      <c r="H126" s="442" t="s">
        <v>42</v>
      </c>
      <c r="I126" s="456" t="s">
        <v>18</v>
      </c>
      <c r="J126" s="26" t="s">
        <v>504</v>
      </c>
      <c r="K126" s="456" t="s">
        <v>157</v>
      </c>
      <c r="L126" s="456" t="s">
        <v>62</v>
      </c>
      <c r="M126" s="42"/>
      <c r="N126" s="42"/>
    </row>
    <row r="127" spans="1:14" x14ac:dyDescent="0.25">
      <c r="A127" s="456">
        <v>44428</v>
      </c>
      <c r="B127" s="442" t="s">
        <v>396</v>
      </c>
      <c r="C127" s="442" t="s">
        <v>50</v>
      </c>
      <c r="D127" s="442" t="s">
        <v>90</v>
      </c>
      <c r="E127" s="641"/>
      <c r="F127" s="641">
        <v>2000</v>
      </c>
      <c r="G127" s="609">
        <f t="shared" si="3"/>
        <v>803950</v>
      </c>
      <c r="H127" s="442" t="s">
        <v>71</v>
      </c>
      <c r="I127" s="456" t="s">
        <v>18</v>
      </c>
      <c r="J127" s="256" t="s">
        <v>469</v>
      </c>
      <c r="K127" s="456" t="s">
        <v>157</v>
      </c>
      <c r="L127" s="456" t="s">
        <v>62</v>
      </c>
      <c r="M127" s="42"/>
      <c r="N127" s="42"/>
    </row>
    <row r="128" spans="1:14" x14ac:dyDescent="0.25">
      <c r="A128" s="456">
        <v>44428</v>
      </c>
      <c r="B128" s="442" t="s">
        <v>396</v>
      </c>
      <c r="C128" s="442" t="s">
        <v>50</v>
      </c>
      <c r="D128" s="442" t="s">
        <v>90</v>
      </c>
      <c r="E128" s="641"/>
      <c r="F128" s="641">
        <v>5000</v>
      </c>
      <c r="G128" s="609">
        <f t="shared" si="3"/>
        <v>808950</v>
      </c>
      <c r="H128" s="442" t="s">
        <v>70</v>
      </c>
      <c r="I128" s="456" t="s">
        <v>18</v>
      </c>
      <c r="J128" s="384" t="s">
        <v>480</v>
      </c>
      <c r="K128" s="456" t="s">
        <v>157</v>
      </c>
      <c r="L128" s="456" t="s">
        <v>62</v>
      </c>
      <c r="M128" s="42"/>
      <c r="N128" s="42"/>
    </row>
    <row r="129" spans="1:14" x14ac:dyDescent="0.25">
      <c r="A129" s="456">
        <v>44428</v>
      </c>
      <c r="B129" s="442" t="s">
        <v>104</v>
      </c>
      <c r="C129" s="442" t="s">
        <v>50</v>
      </c>
      <c r="D129" s="442" t="s">
        <v>90</v>
      </c>
      <c r="E129" s="641">
        <v>87000</v>
      </c>
      <c r="F129" s="641"/>
      <c r="G129" s="609">
        <f t="shared" si="3"/>
        <v>721950</v>
      </c>
      <c r="H129" s="442" t="s">
        <v>121</v>
      </c>
      <c r="I129" s="456" t="s">
        <v>18</v>
      </c>
      <c r="J129" s="225" t="s">
        <v>528</v>
      </c>
      <c r="K129" s="456" t="s">
        <v>157</v>
      </c>
      <c r="L129" s="456" t="s">
        <v>62</v>
      </c>
      <c r="M129" s="42"/>
      <c r="N129" s="42"/>
    </row>
    <row r="130" spans="1:14" x14ac:dyDescent="0.25">
      <c r="A130" s="456">
        <v>44428</v>
      </c>
      <c r="B130" s="442" t="s">
        <v>104</v>
      </c>
      <c r="C130" s="442" t="s">
        <v>50</v>
      </c>
      <c r="D130" s="442" t="s">
        <v>90</v>
      </c>
      <c r="E130" s="641">
        <v>72000</v>
      </c>
      <c r="F130" s="641"/>
      <c r="G130" s="609">
        <f t="shared" si="3"/>
        <v>649950</v>
      </c>
      <c r="H130" s="442" t="s">
        <v>70</v>
      </c>
      <c r="I130" s="456" t="s">
        <v>18</v>
      </c>
      <c r="J130" s="384" t="s">
        <v>514</v>
      </c>
      <c r="K130" s="456" t="s">
        <v>157</v>
      </c>
      <c r="L130" s="456" t="s">
        <v>62</v>
      </c>
      <c r="M130" s="42"/>
      <c r="N130" s="42"/>
    </row>
    <row r="131" spans="1:14" x14ac:dyDescent="0.25">
      <c r="A131" s="456">
        <v>44428</v>
      </c>
      <c r="B131" s="442" t="s">
        <v>104</v>
      </c>
      <c r="C131" s="442" t="s">
        <v>50</v>
      </c>
      <c r="D131" s="442" t="s">
        <v>90</v>
      </c>
      <c r="E131" s="641">
        <v>74000</v>
      </c>
      <c r="F131" s="641"/>
      <c r="G131" s="609">
        <f t="shared" si="3"/>
        <v>575950</v>
      </c>
      <c r="H131" s="442" t="s">
        <v>71</v>
      </c>
      <c r="I131" s="456" t="s">
        <v>18</v>
      </c>
      <c r="J131" s="256" t="s">
        <v>519</v>
      </c>
      <c r="K131" s="456" t="s">
        <v>157</v>
      </c>
      <c r="L131" s="456" t="s">
        <v>62</v>
      </c>
      <c r="M131" s="42"/>
      <c r="N131" s="42"/>
    </row>
    <row r="132" spans="1:14" x14ac:dyDescent="0.25">
      <c r="A132" s="456">
        <v>44431</v>
      </c>
      <c r="B132" s="442" t="s">
        <v>396</v>
      </c>
      <c r="C132" s="442" t="s">
        <v>50</v>
      </c>
      <c r="D132" s="442" t="s">
        <v>90</v>
      </c>
      <c r="E132" s="641"/>
      <c r="F132" s="641">
        <v>1000</v>
      </c>
      <c r="G132" s="609">
        <f t="shared" si="3"/>
        <v>576950</v>
      </c>
      <c r="H132" s="442" t="s">
        <v>121</v>
      </c>
      <c r="I132" s="456" t="s">
        <v>18</v>
      </c>
      <c r="J132" s="225" t="s">
        <v>528</v>
      </c>
      <c r="K132" s="456" t="s">
        <v>157</v>
      </c>
      <c r="L132" s="456" t="s">
        <v>62</v>
      </c>
      <c r="M132" s="42"/>
      <c r="N132" s="42"/>
    </row>
    <row r="133" spans="1:14" x14ac:dyDescent="0.25">
      <c r="A133" s="456">
        <v>44431</v>
      </c>
      <c r="B133" s="442" t="s">
        <v>396</v>
      </c>
      <c r="C133" s="442" t="s">
        <v>50</v>
      </c>
      <c r="D133" s="442" t="s">
        <v>90</v>
      </c>
      <c r="E133" s="641"/>
      <c r="F133" s="641">
        <v>4000</v>
      </c>
      <c r="G133" s="609">
        <f t="shared" si="3"/>
        <v>580950</v>
      </c>
      <c r="H133" s="442" t="s">
        <v>70</v>
      </c>
      <c r="I133" s="456" t="s">
        <v>18</v>
      </c>
      <c r="J133" s="384" t="s">
        <v>514</v>
      </c>
      <c r="K133" s="456" t="s">
        <v>157</v>
      </c>
      <c r="L133" s="456" t="s">
        <v>62</v>
      </c>
      <c r="M133" s="42"/>
      <c r="N133" s="42"/>
    </row>
    <row r="134" spans="1:14" x14ac:dyDescent="0.25">
      <c r="A134" s="456">
        <v>44431</v>
      </c>
      <c r="B134" s="442" t="s">
        <v>396</v>
      </c>
      <c r="C134" s="442" t="s">
        <v>50</v>
      </c>
      <c r="D134" s="442" t="s">
        <v>90</v>
      </c>
      <c r="E134" s="641"/>
      <c r="F134" s="641">
        <v>2000</v>
      </c>
      <c r="G134" s="609">
        <f t="shared" si="3"/>
        <v>582950</v>
      </c>
      <c r="H134" s="442" t="s">
        <v>71</v>
      </c>
      <c r="I134" s="456" t="s">
        <v>18</v>
      </c>
      <c r="J134" s="256" t="s">
        <v>519</v>
      </c>
      <c r="K134" s="456" t="s">
        <v>157</v>
      </c>
      <c r="L134" s="456" t="s">
        <v>62</v>
      </c>
      <c r="M134" s="42"/>
      <c r="N134" s="42"/>
    </row>
    <row r="135" spans="1:14" x14ac:dyDescent="0.25">
      <c r="A135" s="456">
        <v>44431</v>
      </c>
      <c r="B135" s="442" t="s">
        <v>104</v>
      </c>
      <c r="C135" s="442" t="s">
        <v>50</v>
      </c>
      <c r="D135" s="442" t="s">
        <v>90</v>
      </c>
      <c r="E135" s="641">
        <v>85000</v>
      </c>
      <c r="F135" s="641"/>
      <c r="G135" s="609">
        <f t="shared" si="3"/>
        <v>497950</v>
      </c>
      <c r="H135" s="442" t="s">
        <v>71</v>
      </c>
      <c r="I135" s="456" t="s">
        <v>18</v>
      </c>
      <c r="J135" s="256" t="s">
        <v>524</v>
      </c>
      <c r="K135" s="456" t="s">
        <v>157</v>
      </c>
      <c r="L135" s="456" t="s">
        <v>62</v>
      </c>
      <c r="M135" s="42"/>
      <c r="N135" s="42"/>
    </row>
    <row r="136" spans="1:14" x14ac:dyDescent="0.25">
      <c r="A136" s="456">
        <v>44431</v>
      </c>
      <c r="B136" s="442" t="s">
        <v>104</v>
      </c>
      <c r="C136" s="442" t="s">
        <v>50</v>
      </c>
      <c r="D136" s="442" t="s">
        <v>90</v>
      </c>
      <c r="E136" s="641">
        <v>102000</v>
      </c>
      <c r="F136" s="641"/>
      <c r="G136" s="609">
        <f t="shared" si="3"/>
        <v>395950</v>
      </c>
      <c r="H136" s="442" t="s">
        <v>121</v>
      </c>
      <c r="I136" s="456" t="s">
        <v>18</v>
      </c>
      <c r="J136" s="225" t="s">
        <v>544</v>
      </c>
      <c r="K136" s="456" t="s">
        <v>157</v>
      </c>
      <c r="L136" s="456" t="s">
        <v>62</v>
      </c>
      <c r="M136" s="42"/>
      <c r="N136" s="42"/>
    </row>
    <row r="137" spans="1:14" x14ac:dyDescent="0.25">
      <c r="A137" s="456">
        <v>44431</v>
      </c>
      <c r="B137" s="442" t="s">
        <v>104</v>
      </c>
      <c r="C137" s="442" t="s">
        <v>50</v>
      </c>
      <c r="D137" s="442" t="s">
        <v>90</v>
      </c>
      <c r="E137" s="641">
        <v>83000</v>
      </c>
      <c r="F137" s="641"/>
      <c r="G137" s="609">
        <f t="shared" si="3"/>
        <v>312950</v>
      </c>
      <c r="H137" s="442" t="s">
        <v>70</v>
      </c>
      <c r="I137" s="456" t="s">
        <v>18</v>
      </c>
      <c r="J137" s="384" t="s">
        <v>533</v>
      </c>
      <c r="K137" s="456" t="s">
        <v>157</v>
      </c>
      <c r="L137" s="456" t="s">
        <v>62</v>
      </c>
      <c r="M137" s="42"/>
      <c r="N137" s="42"/>
    </row>
    <row r="138" spans="1:14" x14ac:dyDescent="0.25">
      <c r="A138" s="456">
        <v>44431</v>
      </c>
      <c r="B138" s="442" t="s">
        <v>104</v>
      </c>
      <c r="C138" s="442" t="s">
        <v>50</v>
      </c>
      <c r="D138" s="442" t="s">
        <v>14</v>
      </c>
      <c r="E138" s="641">
        <v>131000</v>
      </c>
      <c r="F138" s="641"/>
      <c r="G138" s="609">
        <f t="shared" si="3"/>
        <v>181950</v>
      </c>
      <c r="H138" s="442" t="s">
        <v>53</v>
      </c>
      <c r="I138" s="456" t="s">
        <v>18</v>
      </c>
      <c r="J138" s="256" t="s">
        <v>538</v>
      </c>
      <c r="K138" s="456" t="s">
        <v>157</v>
      </c>
      <c r="L138" s="456" t="s">
        <v>62</v>
      </c>
      <c r="M138" s="42"/>
      <c r="N138" s="42"/>
    </row>
    <row r="139" spans="1:14" x14ac:dyDescent="0.25">
      <c r="A139" s="456">
        <v>44431</v>
      </c>
      <c r="B139" s="442" t="s">
        <v>104</v>
      </c>
      <c r="C139" s="442" t="s">
        <v>50</v>
      </c>
      <c r="D139" s="442" t="s">
        <v>14</v>
      </c>
      <c r="E139" s="641">
        <v>11000</v>
      </c>
      <c r="F139" s="641"/>
      <c r="G139" s="609">
        <f t="shared" si="3"/>
        <v>170950</v>
      </c>
      <c r="H139" s="442" t="s">
        <v>42</v>
      </c>
      <c r="I139" s="456" t="s">
        <v>18</v>
      </c>
      <c r="J139" s="26" t="s">
        <v>539</v>
      </c>
      <c r="K139" s="456" t="s">
        <v>157</v>
      </c>
      <c r="L139" s="456" t="s">
        <v>62</v>
      </c>
      <c r="M139" s="42"/>
      <c r="N139" s="42"/>
    </row>
    <row r="140" spans="1:14" x14ac:dyDescent="0.25">
      <c r="A140" s="48">
        <v>44431</v>
      </c>
      <c r="B140" s="442" t="s">
        <v>523</v>
      </c>
      <c r="C140" s="442" t="s">
        <v>198</v>
      </c>
      <c r="D140" s="442"/>
      <c r="E140" s="641"/>
      <c r="F140" s="641">
        <v>3627000</v>
      </c>
      <c r="G140" s="609">
        <f t="shared" si="3"/>
        <v>3797950</v>
      </c>
      <c r="H140" s="442"/>
      <c r="I140" s="456" t="s">
        <v>18</v>
      </c>
      <c r="J140" s="637" t="s">
        <v>540</v>
      </c>
      <c r="K140" s="456" t="s">
        <v>157</v>
      </c>
      <c r="L140" s="456" t="s">
        <v>62</v>
      </c>
      <c r="M140" s="42"/>
      <c r="N140" s="42"/>
    </row>
    <row r="141" spans="1:14" x14ac:dyDescent="0.25">
      <c r="A141" s="48">
        <v>44431</v>
      </c>
      <c r="B141" s="442" t="s">
        <v>73</v>
      </c>
      <c r="C141" s="442" t="s">
        <v>50</v>
      </c>
      <c r="D141" s="442" t="s">
        <v>14</v>
      </c>
      <c r="E141" s="641">
        <v>240000</v>
      </c>
      <c r="F141" s="641"/>
      <c r="G141" s="609">
        <f t="shared" si="3"/>
        <v>3557950</v>
      </c>
      <c r="H141" s="442" t="s">
        <v>73</v>
      </c>
      <c r="I141" s="456" t="s">
        <v>18</v>
      </c>
      <c r="J141" s="637" t="s">
        <v>552</v>
      </c>
      <c r="K141" s="456" t="s">
        <v>157</v>
      </c>
      <c r="L141" s="456" t="s">
        <v>62</v>
      </c>
      <c r="M141" s="42"/>
      <c r="N141" s="42"/>
    </row>
    <row r="142" spans="1:14" x14ac:dyDescent="0.25">
      <c r="A142" s="48">
        <v>44432</v>
      </c>
      <c r="B142" s="442" t="s">
        <v>396</v>
      </c>
      <c r="C142" s="442" t="s">
        <v>50</v>
      </c>
      <c r="D142" s="442" t="s">
        <v>90</v>
      </c>
      <c r="E142" s="641"/>
      <c r="F142" s="641">
        <v>2000</v>
      </c>
      <c r="G142" s="609">
        <f t="shared" si="3"/>
        <v>3559950</v>
      </c>
      <c r="H142" s="442" t="s">
        <v>71</v>
      </c>
      <c r="I142" s="456" t="s">
        <v>18</v>
      </c>
      <c r="J142" s="256" t="s">
        <v>524</v>
      </c>
      <c r="K142" s="456" t="s">
        <v>157</v>
      </c>
      <c r="L142" s="456" t="s">
        <v>62</v>
      </c>
      <c r="M142" s="42"/>
      <c r="N142" s="42"/>
    </row>
    <row r="143" spans="1:14" x14ac:dyDescent="0.25">
      <c r="A143" s="48">
        <v>44432</v>
      </c>
      <c r="B143" s="442" t="s">
        <v>396</v>
      </c>
      <c r="C143" s="442" t="s">
        <v>50</v>
      </c>
      <c r="D143" s="442" t="s">
        <v>90</v>
      </c>
      <c r="E143" s="641"/>
      <c r="F143" s="641">
        <v>1000</v>
      </c>
      <c r="G143" s="609">
        <f t="shared" si="3"/>
        <v>3560950</v>
      </c>
      <c r="H143" s="442" t="s">
        <v>121</v>
      </c>
      <c r="I143" s="456" t="s">
        <v>18</v>
      </c>
      <c r="J143" s="225" t="s">
        <v>544</v>
      </c>
      <c r="K143" s="456" t="s">
        <v>157</v>
      </c>
      <c r="L143" s="456" t="s">
        <v>62</v>
      </c>
      <c r="M143" s="42"/>
      <c r="N143" s="42"/>
    </row>
    <row r="144" spans="1:14" x14ac:dyDescent="0.25">
      <c r="A144" s="48">
        <v>44432</v>
      </c>
      <c r="B144" s="442" t="s">
        <v>396</v>
      </c>
      <c r="C144" s="442" t="s">
        <v>50</v>
      </c>
      <c r="D144" s="442" t="s">
        <v>90</v>
      </c>
      <c r="E144" s="641"/>
      <c r="F144" s="641">
        <v>3000</v>
      </c>
      <c r="G144" s="609">
        <f t="shared" si="3"/>
        <v>3563950</v>
      </c>
      <c r="H144" s="442" t="s">
        <v>70</v>
      </c>
      <c r="I144" s="456" t="s">
        <v>18</v>
      </c>
      <c r="J144" s="384" t="s">
        <v>533</v>
      </c>
      <c r="K144" s="456" t="s">
        <v>157</v>
      </c>
      <c r="L144" s="456" t="s">
        <v>62</v>
      </c>
      <c r="M144" s="42"/>
      <c r="N144" s="42"/>
    </row>
    <row r="145" spans="1:14" x14ac:dyDescent="0.25">
      <c r="A145" s="48">
        <v>44432</v>
      </c>
      <c r="B145" s="442" t="s">
        <v>104</v>
      </c>
      <c r="C145" s="442" t="s">
        <v>50</v>
      </c>
      <c r="D145" s="442" t="s">
        <v>90</v>
      </c>
      <c r="E145" s="641">
        <v>85000</v>
      </c>
      <c r="F145" s="641"/>
      <c r="G145" s="609">
        <f t="shared" si="3"/>
        <v>3478950</v>
      </c>
      <c r="H145" s="442" t="s">
        <v>71</v>
      </c>
      <c r="I145" s="456" t="s">
        <v>18</v>
      </c>
      <c r="J145" s="256" t="s">
        <v>525</v>
      </c>
      <c r="K145" s="456" t="s">
        <v>157</v>
      </c>
      <c r="L145" s="456" t="s">
        <v>62</v>
      </c>
      <c r="M145" s="42"/>
      <c r="N145" s="42"/>
    </row>
    <row r="146" spans="1:14" x14ac:dyDescent="0.25">
      <c r="A146" s="48">
        <v>44432</v>
      </c>
      <c r="B146" s="442" t="s">
        <v>104</v>
      </c>
      <c r="C146" s="442" t="s">
        <v>50</v>
      </c>
      <c r="D146" s="442" t="s">
        <v>90</v>
      </c>
      <c r="E146" s="641">
        <v>83000</v>
      </c>
      <c r="F146" s="641"/>
      <c r="G146" s="609">
        <f t="shared" si="3"/>
        <v>3395950</v>
      </c>
      <c r="H146" s="442" t="s">
        <v>121</v>
      </c>
      <c r="I146" s="456" t="s">
        <v>18</v>
      </c>
      <c r="J146" s="225" t="s">
        <v>564</v>
      </c>
      <c r="K146" s="456" t="s">
        <v>157</v>
      </c>
      <c r="L146" s="456" t="s">
        <v>62</v>
      </c>
      <c r="M146" s="42"/>
      <c r="N146" s="42"/>
    </row>
    <row r="147" spans="1:14" x14ac:dyDescent="0.25">
      <c r="A147" s="48">
        <v>44432</v>
      </c>
      <c r="B147" s="442" t="s">
        <v>104</v>
      </c>
      <c r="C147" s="442" t="s">
        <v>50</v>
      </c>
      <c r="D147" s="442" t="s">
        <v>90</v>
      </c>
      <c r="E147" s="641">
        <v>84000</v>
      </c>
      <c r="F147" s="641"/>
      <c r="G147" s="609">
        <f t="shared" si="3"/>
        <v>3311950</v>
      </c>
      <c r="H147" s="442" t="s">
        <v>70</v>
      </c>
      <c r="I147" s="456" t="s">
        <v>18</v>
      </c>
      <c r="J147" s="384" t="s">
        <v>553</v>
      </c>
      <c r="K147" s="456" t="s">
        <v>157</v>
      </c>
      <c r="L147" s="456" t="s">
        <v>62</v>
      </c>
      <c r="M147" s="42"/>
      <c r="N147" s="42"/>
    </row>
    <row r="148" spans="1:14" x14ac:dyDescent="0.25">
      <c r="A148" s="48">
        <v>44432</v>
      </c>
      <c r="B148" s="442" t="s">
        <v>104</v>
      </c>
      <c r="C148" s="442" t="s">
        <v>50</v>
      </c>
      <c r="D148" s="442" t="s">
        <v>14</v>
      </c>
      <c r="E148" s="641">
        <v>28000</v>
      </c>
      <c r="F148" s="641"/>
      <c r="G148" s="609">
        <f t="shared" si="3"/>
        <v>3283950</v>
      </c>
      <c r="H148" s="442" t="s">
        <v>42</v>
      </c>
      <c r="I148" s="456" t="s">
        <v>18</v>
      </c>
      <c r="J148" s="26" t="s">
        <v>554</v>
      </c>
      <c r="K148" s="456" t="s">
        <v>157</v>
      </c>
      <c r="L148" s="456" t="s">
        <v>62</v>
      </c>
      <c r="M148" s="42"/>
      <c r="N148" s="42"/>
    </row>
    <row r="149" spans="1:14" x14ac:dyDescent="0.25">
      <c r="A149" s="48">
        <v>44432</v>
      </c>
      <c r="B149" s="442" t="s">
        <v>549</v>
      </c>
      <c r="C149" s="442" t="s">
        <v>220</v>
      </c>
      <c r="D149" s="442" t="s">
        <v>91</v>
      </c>
      <c r="E149" s="641">
        <v>40000</v>
      </c>
      <c r="F149" s="641"/>
      <c r="G149" s="609">
        <f t="shared" si="3"/>
        <v>3243950</v>
      </c>
      <c r="H149" s="442" t="s">
        <v>42</v>
      </c>
      <c r="I149" s="456" t="s">
        <v>18</v>
      </c>
      <c r="J149" s="26" t="s">
        <v>581</v>
      </c>
      <c r="K149" s="456" t="s">
        <v>157</v>
      </c>
      <c r="L149" s="456" t="s">
        <v>62</v>
      </c>
      <c r="M149" s="42"/>
      <c r="N149" s="42"/>
    </row>
    <row r="150" spans="1:14" x14ac:dyDescent="0.25">
      <c r="A150" s="48">
        <v>44432</v>
      </c>
      <c r="B150" s="442" t="s">
        <v>208</v>
      </c>
      <c r="C150" s="442" t="s">
        <v>220</v>
      </c>
      <c r="D150" s="442" t="s">
        <v>91</v>
      </c>
      <c r="E150" s="641">
        <v>6800</v>
      </c>
      <c r="F150" s="641"/>
      <c r="G150" s="609">
        <f t="shared" si="3"/>
        <v>3237150</v>
      </c>
      <c r="H150" s="442" t="s">
        <v>42</v>
      </c>
      <c r="I150" s="456" t="s">
        <v>18</v>
      </c>
      <c r="J150" s="26" t="s">
        <v>581</v>
      </c>
      <c r="K150" s="456" t="s">
        <v>157</v>
      </c>
      <c r="L150" s="456" t="s">
        <v>62</v>
      </c>
      <c r="M150" s="42"/>
      <c r="N150" s="42"/>
    </row>
    <row r="151" spans="1:14" x14ac:dyDescent="0.25">
      <c r="A151" s="48">
        <v>44432</v>
      </c>
      <c r="B151" s="442" t="s">
        <v>550</v>
      </c>
      <c r="C151" s="442" t="s">
        <v>220</v>
      </c>
      <c r="D151" s="442" t="s">
        <v>91</v>
      </c>
      <c r="E151" s="641">
        <v>17000</v>
      </c>
      <c r="F151" s="641"/>
      <c r="G151" s="609">
        <f t="shared" si="3"/>
        <v>3220150</v>
      </c>
      <c r="H151" s="442" t="s">
        <v>42</v>
      </c>
      <c r="I151" s="456" t="s">
        <v>18</v>
      </c>
      <c r="J151" s="26" t="s">
        <v>581</v>
      </c>
      <c r="K151" s="456" t="s">
        <v>157</v>
      </c>
      <c r="L151" s="456" t="s">
        <v>62</v>
      </c>
      <c r="M151" s="42"/>
      <c r="N151" s="42"/>
    </row>
    <row r="152" spans="1:14" x14ac:dyDescent="0.25">
      <c r="A152" s="48">
        <v>44432</v>
      </c>
      <c r="B152" s="442" t="s">
        <v>551</v>
      </c>
      <c r="C152" s="442" t="s">
        <v>220</v>
      </c>
      <c r="D152" s="442" t="s">
        <v>91</v>
      </c>
      <c r="E152" s="679">
        <v>84000</v>
      </c>
      <c r="F152" s="641"/>
      <c r="G152" s="609">
        <f t="shared" ref="G152:G203" si="4">G151-E152+F152</f>
        <v>3136150</v>
      </c>
      <c r="H152" s="442" t="s">
        <v>42</v>
      </c>
      <c r="I152" s="456" t="s">
        <v>18</v>
      </c>
      <c r="J152" s="26" t="s">
        <v>581</v>
      </c>
      <c r="K152" s="456" t="s">
        <v>157</v>
      </c>
      <c r="L152" s="456" t="s">
        <v>62</v>
      </c>
      <c r="M152" s="42"/>
      <c r="N152" s="42"/>
    </row>
    <row r="153" spans="1:14" x14ac:dyDescent="0.25">
      <c r="A153" s="48">
        <v>44433</v>
      </c>
      <c r="B153" s="442" t="s">
        <v>396</v>
      </c>
      <c r="C153" s="442" t="s">
        <v>50</v>
      </c>
      <c r="D153" s="442" t="s">
        <v>90</v>
      </c>
      <c r="E153" s="679"/>
      <c r="F153" s="641">
        <v>2000</v>
      </c>
      <c r="G153" s="609">
        <f t="shared" si="4"/>
        <v>3138150</v>
      </c>
      <c r="H153" s="442" t="s">
        <v>71</v>
      </c>
      <c r="I153" s="456" t="s">
        <v>18</v>
      </c>
      <c r="J153" s="256" t="s">
        <v>525</v>
      </c>
      <c r="K153" s="456" t="s">
        <v>157</v>
      </c>
      <c r="L153" s="456" t="s">
        <v>62</v>
      </c>
      <c r="M153" s="42"/>
      <c r="N153" s="42"/>
    </row>
    <row r="154" spans="1:14" x14ac:dyDescent="0.25">
      <c r="A154" s="48">
        <v>44433</v>
      </c>
      <c r="B154" s="442" t="s">
        <v>396</v>
      </c>
      <c r="C154" s="442" t="s">
        <v>50</v>
      </c>
      <c r="D154" s="442" t="s">
        <v>14</v>
      </c>
      <c r="E154" s="679"/>
      <c r="F154" s="641">
        <v>22000</v>
      </c>
      <c r="G154" s="609">
        <f t="shared" si="4"/>
        <v>3160150</v>
      </c>
      <c r="H154" s="442" t="s">
        <v>42</v>
      </c>
      <c r="I154" s="456" t="s">
        <v>18</v>
      </c>
      <c r="J154" s="26" t="s">
        <v>554</v>
      </c>
      <c r="K154" s="456" t="s">
        <v>157</v>
      </c>
      <c r="L154" s="456" t="s">
        <v>62</v>
      </c>
      <c r="M154" s="42"/>
      <c r="N154" s="42"/>
    </row>
    <row r="155" spans="1:14" x14ac:dyDescent="0.25">
      <c r="A155" s="48">
        <v>44433</v>
      </c>
      <c r="B155" s="442" t="s">
        <v>396</v>
      </c>
      <c r="C155" s="442" t="s">
        <v>50</v>
      </c>
      <c r="D155" s="442" t="s">
        <v>90</v>
      </c>
      <c r="E155" s="679"/>
      <c r="F155" s="641">
        <v>4000</v>
      </c>
      <c r="G155" s="609">
        <f t="shared" si="4"/>
        <v>3164150</v>
      </c>
      <c r="H155" s="442" t="s">
        <v>70</v>
      </c>
      <c r="I155" s="456" t="s">
        <v>18</v>
      </c>
      <c r="J155" s="384" t="s">
        <v>553</v>
      </c>
      <c r="K155" s="456" t="s">
        <v>157</v>
      </c>
      <c r="L155" s="456" t="s">
        <v>62</v>
      </c>
      <c r="M155" s="42"/>
      <c r="N155" s="42"/>
    </row>
    <row r="156" spans="1:14" x14ac:dyDescent="0.25">
      <c r="A156" s="48">
        <v>44433</v>
      </c>
      <c r="B156" s="442" t="s">
        <v>104</v>
      </c>
      <c r="C156" s="442" t="s">
        <v>50</v>
      </c>
      <c r="D156" s="442" t="s">
        <v>90</v>
      </c>
      <c r="E156" s="679">
        <v>92000</v>
      </c>
      <c r="F156" s="641"/>
      <c r="G156" s="609">
        <f t="shared" si="4"/>
        <v>3072150</v>
      </c>
      <c r="H156" s="442" t="s">
        <v>71</v>
      </c>
      <c r="I156" s="456" t="s">
        <v>18</v>
      </c>
      <c r="J156" s="256" t="s">
        <v>558</v>
      </c>
      <c r="K156" s="456" t="s">
        <v>157</v>
      </c>
      <c r="L156" s="456" t="s">
        <v>62</v>
      </c>
      <c r="M156" s="42"/>
      <c r="N156" s="42"/>
    </row>
    <row r="157" spans="1:14" x14ac:dyDescent="0.25">
      <c r="A157" s="48">
        <v>44433</v>
      </c>
      <c r="B157" s="442" t="s">
        <v>104</v>
      </c>
      <c r="C157" s="442" t="s">
        <v>50</v>
      </c>
      <c r="D157" s="442" t="s">
        <v>90</v>
      </c>
      <c r="E157" s="679">
        <v>93000</v>
      </c>
      <c r="F157" s="641"/>
      <c r="G157" s="609">
        <f t="shared" si="4"/>
        <v>2979150</v>
      </c>
      <c r="H157" s="442" t="s">
        <v>121</v>
      </c>
      <c r="I157" s="456" t="s">
        <v>18</v>
      </c>
      <c r="J157" s="225" t="s">
        <v>594</v>
      </c>
      <c r="K157" s="456" t="s">
        <v>157</v>
      </c>
      <c r="L157" s="456" t="s">
        <v>62</v>
      </c>
      <c r="M157" s="42"/>
      <c r="N157" s="42"/>
    </row>
    <row r="158" spans="1:14" x14ac:dyDescent="0.25">
      <c r="A158" s="48">
        <v>44433</v>
      </c>
      <c r="B158" s="442" t="s">
        <v>104</v>
      </c>
      <c r="C158" s="442" t="s">
        <v>50</v>
      </c>
      <c r="D158" s="442" t="s">
        <v>90</v>
      </c>
      <c r="E158" s="679">
        <v>88000</v>
      </c>
      <c r="F158" s="641"/>
      <c r="G158" s="609">
        <f t="shared" si="4"/>
        <v>2891150</v>
      </c>
      <c r="H158" s="442" t="s">
        <v>70</v>
      </c>
      <c r="I158" s="456" t="s">
        <v>18</v>
      </c>
      <c r="J158" s="119" t="s">
        <v>568</v>
      </c>
      <c r="K158" s="456" t="s">
        <v>157</v>
      </c>
      <c r="L158" s="456" t="s">
        <v>62</v>
      </c>
      <c r="M158" s="42"/>
      <c r="N158" s="42"/>
    </row>
    <row r="159" spans="1:14" x14ac:dyDescent="0.25">
      <c r="A159" s="48">
        <v>44433</v>
      </c>
      <c r="B159" s="442" t="s">
        <v>104</v>
      </c>
      <c r="C159" s="442" t="s">
        <v>50</v>
      </c>
      <c r="D159" s="442" t="s">
        <v>14</v>
      </c>
      <c r="E159" s="641">
        <v>376800</v>
      </c>
      <c r="F159" s="641"/>
      <c r="G159" s="609">
        <f t="shared" si="4"/>
        <v>2514350</v>
      </c>
      <c r="H159" s="442" t="s">
        <v>42</v>
      </c>
      <c r="I159" s="456" t="s">
        <v>18</v>
      </c>
      <c r="J159" s="256" t="s">
        <v>578</v>
      </c>
      <c r="K159" s="456" t="s">
        <v>157</v>
      </c>
      <c r="L159" s="456" t="s">
        <v>62</v>
      </c>
      <c r="M159" s="42"/>
      <c r="N159" s="42"/>
    </row>
    <row r="160" spans="1:14" x14ac:dyDescent="0.25">
      <c r="A160" s="48">
        <v>44433</v>
      </c>
      <c r="B160" s="442" t="s">
        <v>104</v>
      </c>
      <c r="C160" s="442" t="s">
        <v>50</v>
      </c>
      <c r="D160" s="442" t="s">
        <v>14</v>
      </c>
      <c r="E160" s="641">
        <v>21000</v>
      </c>
      <c r="F160" s="641"/>
      <c r="G160" s="609">
        <f t="shared" si="4"/>
        <v>2493350</v>
      </c>
      <c r="H160" s="442" t="s">
        <v>42</v>
      </c>
      <c r="I160" s="456" t="s">
        <v>18</v>
      </c>
      <c r="J160" s="26" t="s">
        <v>579</v>
      </c>
      <c r="K160" s="456" t="s">
        <v>157</v>
      </c>
      <c r="L160" s="456" t="s">
        <v>62</v>
      </c>
      <c r="M160" s="42"/>
      <c r="N160" s="42"/>
    </row>
    <row r="161" spans="1:14" x14ac:dyDescent="0.25">
      <c r="A161" s="48">
        <v>44433</v>
      </c>
      <c r="B161" s="442" t="s">
        <v>104</v>
      </c>
      <c r="C161" s="442" t="s">
        <v>50</v>
      </c>
      <c r="D161" s="442" t="s">
        <v>52</v>
      </c>
      <c r="E161" s="641">
        <v>225000</v>
      </c>
      <c r="F161" s="641"/>
      <c r="G161" s="609">
        <f t="shared" si="4"/>
        <v>2268350</v>
      </c>
      <c r="H161" s="256" t="s">
        <v>53</v>
      </c>
      <c r="I161" s="456" t="s">
        <v>18</v>
      </c>
      <c r="J161" s="442" t="s">
        <v>580</v>
      </c>
      <c r="K161" s="456" t="s">
        <v>157</v>
      </c>
      <c r="L161" s="456" t="s">
        <v>62</v>
      </c>
      <c r="M161" s="42"/>
      <c r="N161" s="42"/>
    </row>
    <row r="162" spans="1:14" x14ac:dyDescent="0.25">
      <c r="A162" s="48">
        <v>44433</v>
      </c>
      <c r="B162" s="442" t="s">
        <v>556</v>
      </c>
      <c r="C162" s="442" t="s">
        <v>220</v>
      </c>
      <c r="D162" s="442" t="s">
        <v>91</v>
      </c>
      <c r="E162" s="641">
        <v>10000</v>
      </c>
      <c r="F162" s="641"/>
      <c r="G162" s="609">
        <f t="shared" si="4"/>
        <v>2258350</v>
      </c>
      <c r="H162" s="442" t="s">
        <v>42</v>
      </c>
      <c r="I162" s="456" t="s">
        <v>18</v>
      </c>
      <c r="J162" s="442" t="s">
        <v>582</v>
      </c>
      <c r="K162" s="456" t="s">
        <v>157</v>
      </c>
      <c r="L162" s="456" t="s">
        <v>62</v>
      </c>
      <c r="M162" s="42"/>
      <c r="N162" s="42"/>
    </row>
    <row r="163" spans="1:14" x14ac:dyDescent="0.25">
      <c r="A163" s="48">
        <v>44433</v>
      </c>
      <c r="B163" s="442" t="s">
        <v>557</v>
      </c>
      <c r="C163" s="442" t="s">
        <v>220</v>
      </c>
      <c r="D163" s="442" t="s">
        <v>91</v>
      </c>
      <c r="E163" s="641">
        <v>5000</v>
      </c>
      <c r="F163" s="641"/>
      <c r="G163" s="609">
        <f t="shared" si="4"/>
        <v>2253350</v>
      </c>
      <c r="H163" s="442" t="s">
        <v>42</v>
      </c>
      <c r="I163" s="456" t="s">
        <v>18</v>
      </c>
      <c r="J163" s="442" t="s">
        <v>582</v>
      </c>
      <c r="K163" s="456" t="s">
        <v>157</v>
      </c>
      <c r="L163" s="456" t="s">
        <v>62</v>
      </c>
      <c r="M163" s="42"/>
      <c r="N163" s="42"/>
    </row>
    <row r="164" spans="1:14" x14ac:dyDescent="0.25">
      <c r="A164" s="48">
        <v>44433</v>
      </c>
      <c r="B164" s="442" t="s">
        <v>563</v>
      </c>
      <c r="C164" s="442" t="s">
        <v>220</v>
      </c>
      <c r="D164" s="442" t="s">
        <v>91</v>
      </c>
      <c r="E164" s="641">
        <v>50036</v>
      </c>
      <c r="F164" s="641"/>
      <c r="G164" s="609">
        <f t="shared" si="4"/>
        <v>2203314</v>
      </c>
      <c r="H164" s="442" t="s">
        <v>42</v>
      </c>
      <c r="I164" s="456" t="s">
        <v>18</v>
      </c>
      <c r="J164" s="864" t="s">
        <v>615</v>
      </c>
      <c r="K164" s="456" t="s">
        <v>157</v>
      </c>
      <c r="L164" s="456" t="s">
        <v>62</v>
      </c>
      <c r="M164" s="42"/>
      <c r="N164" s="42"/>
    </row>
    <row r="165" spans="1:14" x14ac:dyDescent="0.25">
      <c r="A165" s="48">
        <v>44434</v>
      </c>
      <c r="B165" s="442" t="s">
        <v>396</v>
      </c>
      <c r="C165" s="442" t="s">
        <v>50</v>
      </c>
      <c r="D165" s="442" t="s">
        <v>90</v>
      </c>
      <c r="E165" s="641"/>
      <c r="F165" s="641">
        <v>3000</v>
      </c>
      <c r="G165" s="609">
        <f t="shared" si="4"/>
        <v>2206314</v>
      </c>
      <c r="H165" s="442" t="s">
        <v>71</v>
      </c>
      <c r="I165" s="456" t="s">
        <v>18</v>
      </c>
      <c r="J165" s="256" t="s">
        <v>558</v>
      </c>
      <c r="K165" s="456" t="s">
        <v>157</v>
      </c>
      <c r="L165" s="456" t="s">
        <v>62</v>
      </c>
      <c r="M165" s="42"/>
      <c r="N165" s="42"/>
    </row>
    <row r="166" spans="1:14" x14ac:dyDescent="0.25">
      <c r="A166" s="48">
        <v>44434</v>
      </c>
      <c r="B166" s="442" t="s">
        <v>396</v>
      </c>
      <c r="C166" s="442" t="s">
        <v>50</v>
      </c>
      <c r="D166" s="442" t="s">
        <v>90</v>
      </c>
      <c r="E166" s="43"/>
      <c r="F166" s="641">
        <v>1000</v>
      </c>
      <c r="G166" s="609">
        <f t="shared" si="4"/>
        <v>2207314</v>
      </c>
      <c r="H166" s="442" t="s">
        <v>121</v>
      </c>
      <c r="I166" s="456" t="s">
        <v>18</v>
      </c>
      <c r="J166" s="225" t="s">
        <v>594</v>
      </c>
      <c r="K166" s="456" t="s">
        <v>157</v>
      </c>
      <c r="L166" s="456" t="s">
        <v>62</v>
      </c>
      <c r="M166" s="42"/>
      <c r="N166" s="42"/>
    </row>
    <row r="167" spans="1:14" x14ac:dyDescent="0.25">
      <c r="A167" s="48">
        <v>44434</v>
      </c>
      <c r="B167" s="442" t="s">
        <v>396</v>
      </c>
      <c r="C167" s="442" t="s">
        <v>50</v>
      </c>
      <c r="D167" s="442" t="s">
        <v>90</v>
      </c>
      <c r="E167" s="43"/>
      <c r="F167" s="641">
        <v>5000</v>
      </c>
      <c r="G167" s="609">
        <f t="shared" si="4"/>
        <v>2212314</v>
      </c>
      <c r="H167" s="442" t="s">
        <v>70</v>
      </c>
      <c r="I167" s="456" t="s">
        <v>18</v>
      </c>
      <c r="J167" s="119" t="s">
        <v>568</v>
      </c>
      <c r="K167" s="456" t="s">
        <v>157</v>
      </c>
      <c r="L167" s="456" t="s">
        <v>62</v>
      </c>
      <c r="M167" s="42"/>
      <c r="N167" s="42"/>
    </row>
    <row r="168" spans="1:14" x14ac:dyDescent="0.25">
      <c r="A168" s="48">
        <v>44434</v>
      </c>
      <c r="B168" s="442" t="s">
        <v>104</v>
      </c>
      <c r="C168" s="442" t="s">
        <v>50</v>
      </c>
      <c r="D168" s="442" t="s">
        <v>14</v>
      </c>
      <c r="E168" s="641">
        <v>88000</v>
      </c>
      <c r="F168" s="641"/>
      <c r="G168" s="609">
        <f t="shared" si="4"/>
        <v>2124314</v>
      </c>
      <c r="H168" s="442" t="s">
        <v>42</v>
      </c>
      <c r="I168" s="456" t="s">
        <v>18</v>
      </c>
      <c r="J168" s="26" t="s">
        <v>589</v>
      </c>
      <c r="K168" s="456" t="s">
        <v>157</v>
      </c>
      <c r="L168" s="456" t="s">
        <v>62</v>
      </c>
      <c r="M168" s="42"/>
      <c r="N168" s="42"/>
    </row>
    <row r="169" spans="1:14" x14ac:dyDescent="0.25">
      <c r="A169" s="48">
        <v>44434</v>
      </c>
      <c r="B169" s="442" t="s">
        <v>104</v>
      </c>
      <c r="C169" s="442" t="s">
        <v>50</v>
      </c>
      <c r="D169" s="442" t="s">
        <v>90</v>
      </c>
      <c r="E169" s="641">
        <v>79000</v>
      </c>
      <c r="F169" s="641"/>
      <c r="G169" s="609">
        <f t="shared" si="4"/>
        <v>2045314</v>
      </c>
      <c r="H169" s="442" t="s">
        <v>70</v>
      </c>
      <c r="I169" s="456" t="s">
        <v>18</v>
      </c>
      <c r="J169" s="119" t="s">
        <v>592</v>
      </c>
      <c r="K169" s="456" t="s">
        <v>157</v>
      </c>
      <c r="L169" s="456" t="s">
        <v>62</v>
      </c>
      <c r="M169" s="42"/>
      <c r="N169" s="42"/>
    </row>
    <row r="170" spans="1:14" x14ac:dyDescent="0.25">
      <c r="A170" s="48">
        <v>44434</v>
      </c>
      <c r="B170" s="442" t="s">
        <v>104</v>
      </c>
      <c r="C170" s="442" t="s">
        <v>50</v>
      </c>
      <c r="D170" s="442" t="s">
        <v>90</v>
      </c>
      <c r="E170" s="641">
        <v>66000</v>
      </c>
      <c r="F170" s="641"/>
      <c r="G170" s="609">
        <f t="shared" si="4"/>
        <v>1979314</v>
      </c>
      <c r="H170" s="442" t="s">
        <v>121</v>
      </c>
      <c r="I170" s="456" t="s">
        <v>18</v>
      </c>
      <c r="J170" s="225" t="s">
        <v>603</v>
      </c>
      <c r="K170" s="456" t="s">
        <v>157</v>
      </c>
      <c r="L170" s="456" t="s">
        <v>62</v>
      </c>
      <c r="M170" s="42"/>
      <c r="N170" s="42"/>
    </row>
    <row r="171" spans="1:14" x14ac:dyDescent="0.25">
      <c r="A171" s="48">
        <v>44434</v>
      </c>
      <c r="B171" s="442" t="s">
        <v>104</v>
      </c>
      <c r="C171" s="442" t="s">
        <v>50</v>
      </c>
      <c r="D171" s="442" t="s">
        <v>90</v>
      </c>
      <c r="E171" s="641">
        <v>85000</v>
      </c>
      <c r="F171" s="641"/>
      <c r="G171" s="609">
        <f t="shared" si="4"/>
        <v>1894314</v>
      </c>
      <c r="H171" s="442" t="s">
        <v>71</v>
      </c>
      <c r="I171" s="456" t="s">
        <v>18</v>
      </c>
      <c r="J171" s="256" t="s">
        <v>599</v>
      </c>
      <c r="K171" s="456" t="s">
        <v>157</v>
      </c>
      <c r="L171" s="456" t="s">
        <v>62</v>
      </c>
      <c r="M171" s="42"/>
      <c r="N171" s="42"/>
    </row>
    <row r="172" spans="1:14" x14ac:dyDescent="0.25">
      <c r="A172" s="48">
        <v>44434</v>
      </c>
      <c r="B172" s="442" t="s">
        <v>396</v>
      </c>
      <c r="C172" s="442" t="s">
        <v>50</v>
      </c>
      <c r="D172" s="442" t="s">
        <v>14</v>
      </c>
      <c r="E172" s="641"/>
      <c r="F172" s="641">
        <v>13000</v>
      </c>
      <c r="G172" s="609">
        <f t="shared" si="4"/>
        <v>1907314</v>
      </c>
      <c r="H172" s="442" t="s">
        <v>42</v>
      </c>
      <c r="I172" s="456" t="s">
        <v>18</v>
      </c>
      <c r="J172" s="26" t="s">
        <v>589</v>
      </c>
      <c r="K172" s="456" t="s">
        <v>157</v>
      </c>
      <c r="L172" s="456" t="s">
        <v>62</v>
      </c>
      <c r="M172" s="42"/>
      <c r="N172" s="42"/>
    </row>
    <row r="173" spans="1:14" x14ac:dyDescent="0.25">
      <c r="A173" s="48">
        <v>44435</v>
      </c>
      <c r="B173" s="442" t="s">
        <v>396</v>
      </c>
      <c r="C173" s="442" t="s">
        <v>50</v>
      </c>
      <c r="D173" s="442" t="s">
        <v>90</v>
      </c>
      <c r="E173" s="641"/>
      <c r="F173" s="641">
        <v>4000</v>
      </c>
      <c r="G173" s="609">
        <f t="shared" si="4"/>
        <v>1911314</v>
      </c>
      <c r="H173" s="442" t="s">
        <v>70</v>
      </c>
      <c r="I173" s="456" t="s">
        <v>18</v>
      </c>
      <c r="J173" s="119" t="s">
        <v>592</v>
      </c>
      <c r="K173" s="456" t="s">
        <v>157</v>
      </c>
      <c r="L173" s="456" t="s">
        <v>62</v>
      </c>
      <c r="M173" s="42"/>
      <c r="N173" s="42"/>
    </row>
    <row r="174" spans="1:14" x14ac:dyDescent="0.25">
      <c r="A174" s="48">
        <v>44435</v>
      </c>
      <c r="B174" s="442" t="s">
        <v>396</v>
      </c>
      <c r="C174" s="442" t="s">
        <v>50</v>
      </c>
      <c r="D174" s="442" t="s">
        <v>90</v>
      </c>
      <c r="E174" s="641"/>
      <c r="F174" s="641">
        <v>2000</v>
      </c>
      <c r="G174" s="609">
        <f t="shared" si="4"/>
        <v>1913314</v>
      </c>
      <c r="H174" s="442" t="s">
        <v>121</v>
      </c>
      <c r="I174" s="456" t="s">
        <v>18</v>
      </c>
      <c r="J174" s="225" t="s">
        <v>603</v>
      </c>
      <c r="K174" s="456" t="s">
        <v>157</v>
      </c>
      <c r="L174" s="456" t="s">
        <v>62</v>
      </c>
      <c r="M174" s="42"/>
      <c r="N174" s="42"/>
    </row>
    <row r="175" spans="1:14" x14ac:dyDescent="0.25">
      <c r="A175" s="48">
        <v>44435</v>
      </c>
      <c r="B175" s="442" t="s">
        <v>396</v>
      </c>
      <c r="C175" s="442" t="s">
        <v>50</v>
      </c>
      <c r="D175" s="442" t="s">
        <v>90</v>
      </c>
      <c r="E175" s="641"/>
      <c r="F175" s="641">
        <v>4000</v>
      </c>
      <c r="G175" s="609">
        <f t="shared" si="4"/>
        <v>1917314</v>
      </c>
      <c r="H175" s="442" t="s">
        <v>71</v>
      </c>
      <c r="I175" s="456" t="s">
        <v>18</v>
      </c>
      <c r="J175" s="256" t="s">
        <v>599</v>
      </c>
      <c r="K175" s="456" t="s">
        <v>157</v>
      </c>
      <c r="L175" s="456" t="s">
        <v>62</v>
      </c>
      <c r="M175" s="42"/>
      <c r="N175" s="42"/>
    </row>
    <row r="176" spans="1:14" x14ac:dyDescent="0.25">
      <c r="A176" s="48">
        <v>44435</v>
      </c>
      <c r="B176" s="442" t="s">
        <v>104</v>
      </c>
      <c r="C176" s="442" t="s">
        <v>50</v>
      </c>
      <c r="D176" s="442" t="s">
        <v>90</v>
      </c>
      <c r="E176" s="641">
        <v>81000</v>
      </c>
      <c r="F176" s="641"/>
      <c r="G176" s="609">
        <f t="shared" si="4"/>
        <v>1836314</v>
      </c>
      <c r="H176" s="442" t="s">
        <v>121</v>
      </c>
      <c r="I176" s="456" t="s">
        <v>18</v>
      </c>
      <c r="J176" s="225" t="s">
        <v>637</v>
      </c>
      <c r="K176" s="456" t="s">
        <v>157</v>
      </c>
      <c r="L176" s="456" t="s">
        <v>62</v>
      </c>
      <c r="M176" s="42"/>
      <c r="N176" s="42"/>
    </row>
    <row r="177" spans="1:14" x14ac:dyDescent="0.25">
      <c r="A177" s="48">
        <v>44435</v>
      </c>
      <c r="B177" s="442" t="s">
        <v>104</v>
      </c>
      <c r="C177" s="442" t="s">
        <v>50</v>
      </c>
      <c r="D177" s="442" t="s">
        <v>90</v>
      </c>
      <c r="E177" s="641">
        <v>78000</v>
      </c>
      <c r="F177" s="641"/>
      <c r="G177" s="609">
        <f t="shared" si="4"/>
        <v>1758314</v>
      </c>
      <c r="H177" s="442" t="s">
        <v>71</v>
      </c>
      <c r="I177" s="456" t="s">
        <v>18</v>
      </c>
      <c r="J177" s="256" t="s">
        <v>606</v>
      </c>
      <c r="K177" s="456" t="s">
        <v>157</v>
      </c>
      <c r="L177" s="456" t="s">
        <v>62</v>
      </c>
      <c r="M177" s="42"/>
      <c r="N177" s="42"/>
    </row>
    <row r="178" spans="1:14" x14ac:dyDescent="0.25">
      <c r="A178" s="48">
        <v>44435</v>
      </c>
      <c r="B178" s="442" t="s">
        <v>104</v>
      </c>
      <c r="C178" s="442" t="s">
        <v>50</v>
      </c>
      <c r="D178" s="442" t="s">
        <v>90</v>
      </c>
      <c r="E178" s="641">
        <v>82000</v>
      </c>
      <c r="F178" s="641"/>
      <c r="G178" s="609">
        <f t="shared" si="4"/>
        <v>1676314</v>
      </c>
      <c r="H178" s="442" t="s">
        <v>70</v>
      </c>
      <c r="I178" s="456" t="s">
        <v>18</v>
      </c>
      <c r="J178" s="119" t="s">
        <v>611</v>
      </c>
      <c r="K178" s="456" t="s">
        <v>157</v>
      </c>
      <c r="L178" s="456" t="s">
        <v>62</v>
      </c>
      <c r="M178" s="42"/>
      <c r="N178" s="42"/>
    </row>
    <row r="179" spans="1:14" x14ac:dyDescent="0.25">
      <c r="A179" s="48">
        <v>44435</v>
      </c>
      <c r="B179" s="442" t="s">
        <v>614</v>
      </c>
      <c r="C179" s="442" t="s">
        <v>152</v>
      </c>
      <c r="D179" s="442" t="s">
        <v>91</v>
      </c>
      <c r="E179" s="641">
        <v>50000</v>
      </c>
      <c r="F179" s="641"/>
      <c r="G179" s="609">
        <f t="shared" si="4"/>
        <v>1626314</v>
      </c>
      <c r="H179" s="442" t="s">
        <v>42</v>
      </c>
      <c r="I179" s="456" t="s">
        <v>18</v>
      </c>
      <c r="J179" s="442" t="s">
        <v>626</v>
      </c>
      <c r="K179" s="456" t="s">
        <v>157</v>
      </c>
      <c r="L179" s="456" t="s">
        <v>62</v>
      </c>
      <c r="M179" s="42"/>
      <c r="N179" s="42"/>
    </row>
    <row r="180" spans="1:14" x14ac:dyDescent="0.25">
      <c r="A180" s="48">
        <v>44435</v>
      </c>
      <c r="B180" s="442" t="s">
        <v>104</v>
      </c>
      <c r="C180" s="442" t="s">
        <v>50</v>
      </c>
      <c r="D180" s="442" t="s">
        <v>14</v>
      </c>
      <c r="E180" s="641">
        <v>12000</v>
      </c>
      <c r="F180" s="641"/>
      <c r="G180" s="609">
        <f t="shared" si="4"/>
        <v>1614314</v>
      </c>
      <c r="H180" s="442" t="s">
        <v>42</v>
      </c>
      <c r="I180" s="456" t="s">
        <v>18</v>
      </c>
      <c r="J180" s="442" t="s">
        <v>616</v>
      </c>
      <c r="K180" s="456" t="s">
        <v>157</v>
      </c>
      <c r="L180" s="456" t="s">
        <v>62</v>
      </c>
      <c r="M180" s="42"/>
      <c r="N180" s="42"/>
    </row>
    <row r="181" spans="1:14" x14ac:dyDescent="0.25">
      <c r="A181" s="48">
        <v>44435</v>
      </c>
      <c r="B181" s="442" t="s">
        <v>104</v>
      </c>
      <c r="C181" s="442" t="s">
        <v>50</v>
      </c>
      <c r="D181" s="442" t="s">
        <v>14</v>
      </c>
      <c r="E181" s="641">
        <v>74000</v>
      </c>
      <c r="F181" s="641"/>
      <c r="G181" s="609">
        <f t="shared" si="4"/>
        <v>1540314</v>
      </c>
      <c r="H181" s="442" t="s">
        <v>42</v>
      </c>
      <c r="I181" s="456" t="s">
        <v>18</v>
      </c>
      <c r="J181" s="442" t="s">
        <v>617</v>
      </c>
      <c r="K181" s="456" t="s">
        <v>157</v>
      </c>
      <c r="L181" s="456" t="s">
        <v>62</v>
      </c>
      <c r="M181" s="42"/>
      <c r="N181" s="42"/>
    </row>
    <row r="182" spans="1:14" x14ac:dyDescent="0.25">
      <c r="A182" s="48">
        <v>44435</v>
      </c>
      <c r="B182" s="442" t="s">
        <v>623</v>
      </c>
      <c r="C182" s="442" t="s">
        <v>50</v>
      </c>
      <c r="D182" s="442" t="s">
        <v>52</v>
      </c>
      <c r="E182" s="641">
        <v>112000</v>
      </c>
      <c r="F182" s="641"/>
      <c r="G182" s="609">
        <f t="shared" si="4"/>
        <v>1428314</v>
      </c>
      <c r="H182" s="442" t="s">
        <v>53</v>
      </c>
      <c r="I182" s="456" t="s">
        <v>18</v>
      </c>
      <c r="J182" s="442" t="s">
        <v>580</v>
      </c>
      <c r="K182" s="456" t="s">
        <v>157</v>
      </c>
      <c r="L182" s="456" t="s">
        <v>62</v>
      </c>
      <c r="M182" s="42"/>
      <c r="N182" s="42"/>
    </row>
    <row r="183" spans="1:14" x14ac:dyDescent="0.25">
      <c r="A183" s="48">
        <v>44436</v>
      </c>
      <c r="B183" s="442" t="s">
        <v>624</v>
      </c>
      <c r="C183" s="442" t="s">
        <v>152</v>
      </c>
      <c r="D183" s="442" t="s">
        <v>91</v>
      </c>
      <c r="E183" s="641">
        <v>82100</v>
      </c>
      <c r="F183" s="641"/>
      <c r="G183" s="609">
        <f t="shared" si="4"/>
        <v>1346214</v>
      </c>
      <c r="H183" s="442" t="s">
        <v>42</v>
      </c>
      <c r="I183" s="456" t="s">
        <v>18</v>
      </c>
      <c r="J183" s="442" t="s">
        <v>643</v>
      </c>
      <c r="K183" s="456" t="s">
        <v>157</v>
      </c>
      <c r="L183" s="456" t="s">
        <v>62</v>
      </c>
      <c r="M183" s="42"/>
      <c r="N183" s="42"/>
    </row>
    <row r="184" spans="1:14" x14ac:dyDescent="0.25">
      <c r="A184" s="48">
        <v>44436</v>
      </c>
      <c r="B184" s="442" t="s">
        <v>625</v>
      </c>
      <c r="C184" s="442" t="s">
        <v>152</v>
      </c>
      <c r="D184" s="442" t="s">
        <v>91</v>
      </c>
      <c r="E184" s="641">
        <v>3500</v>
      </c>
      <c r="F184" s="641"/>
      <c r="G184" s="609">
        <f t="shared" si="4"/>
        <v>1342714</v>
      </c>
      <c r="H184" s="442" t="s">
        <v>42</v>
      </c>
      <c r="I184" s="456" t="s">
        <v>18</v>
      </c>
      <c r="J184" s="442" t="s">
        <v>643</v>
      </c>
      <c r="K184" s="456" t="s">
        <v>157</v>
      </c>
      <c r="L184" s="456" t="s">
        <v>62</v>
      </c>
      <c r="M184" s="42"/>
      <c r="N184" s="42"/>
    </row>
    <row r="185" spans="1:14" x14ac:dyDescent="0.25">
      <c r="A185" s="48">
        <v>44438</v>
      </c>
      <c r="B185" s="442" t="s">
        <v>396</v>
      </c>
      <c r="C185" s="442" t="s">
        <v>50</v>
      </c>
      <c r="D185" s="442" t="s">
        <v>90</v>
      </c>
      <c r="E185" s="641"/>
      <c r="F185" s="641">
        <v>3000</v>
      </c>
      <c r="G185" s="609">
        <f t="shared" si="4"/>
        <v>1345714</v>
      </c>
      <c r="H185" s="442" t="s">
        <v>121</v>
      </c>
      <c r="I185" s="456" t="s">
        <v>18</v>
      </c>
      <c r="J185" s="225" t="s">
        <v>637</v>
      </c>
      <c r="K185" s="456" t="s">
        <v>157</v>
      </c>
      <c r="L185" s="456" t="s">
        <v>62</v>
      </c>
      <c r="M185" s="42"/>
      <c r="N185" s="42"/>
    </row>
    <row r="186" spans="1:14" x14ac:dyDescent="0.25">
      <c r="A186" s="48">
        <v>44438</v>
      </c>
      <c r="B186" s="442" t="s">
        <v>396</v>
      </c>
      <c r="C186" s="442" t="s">
        <v>50</v>
      </c>
      <c r="D186" s="442" t="s">
        <v>90</v>
      </c>
      <c r="E186" s="641"/>
      <c r="F186" s="641">
        <v>3000</v>
      </c>
      <c r="G186" s="609">
        <f t="shared" si="4"/>
        <v>1348714</v>
      </c>
      <c r="H186" s="442" t="s">
        <v>70</v>
      </c>
      <c r="I186" s="456" t="s">
        <v>18</v>
      </c>
      <c r="J186" s="119" t="s">
        <v>611</v>
      </c>
      <c r="K186" s="456" t="s">
        <v>157</v>
      </c>
      <c r="L186" s="456" t="s">
        <v>62</v>
      </c>
      <c r="M186" s="42"/>
      <c r="N186" s="42"/>
    </row>
    <row r="187" spans="1:14" x14ac:dyDescent="0.25">
      <c r="A187" s="48">
        <v>44438</v>
      </c>
      <c r="B187" s="442" t="s">
        <v>396</v>
      </c>
      <c r="C187" s="442" t="s">
        <v>50</v>
      </c>
      <c r="D187" s="442" t="s">
        <v>14</v>
      </c>
      <c r="E187" s="641"/>
      <c r="F187" s="641">
        <v>1000</v>
      </c>
      <c r="G187" s="609">
        <f t="shared" si="4"/>
        <v>1349714</v>
      </c>
      <c r="H187" s="442" t="s">
        <v>42</v>
      </c>
      <c r="I187" s="456" t="s">
        <v>18</v>
      </c>
      <c r="J187" s="442" t="s">
        <v>617</v>
      </c>
      <c r="K187" s="456" t="s">
        <v>157</v>
      </c>
      <c r="L187" s="456" t="s">
        <v>62</v>
      </c>
      <c r="M187" s="42"/>
      <c r="N187" s="42"/>
    </row>
    <row r="188" spans="1:14" x14ac:dyDescent="0.25">
      <c r="A188" s="48">
        <v>44438</v>
      </c>
      <c r="B188" s="442" t="s">
        <v>104</v>
      </c>
      <c r="C188" s="442" t="s">
        <v>50</v>
      </c>
      <c r="D188" s="442" t="s">
        <v>90</v>
      </c>
      <c r="E188" s="641">
        <v>80000</v>
      </c>
      <c r="F188" s="641"/>
      <c r="G188" s="609">
        <f t="shared" si="4"/>
        <v>1269714</v>
      </c>
      <c r="H188" s="442" t="s">
        <v>71</v>
      </c>
      <c r="I188" s="456" t="s">
        <v>18</v>
      </c>
      <c r="J188" s="195" t="s">
        <v>627</v>
      </c>
      <c r="K188" s="456" t="s">
        <v>157</v>
      </c>
      <c r="L188" s="456" t="s">
        <v>62</v>
      </c>
      <c r="M188" s="42"/>
      <c r="N188" s="42"/>
    </row>
    <row r="189" spans="1:14" x14ac:dyDescent="0.25">
      <c r="A189" s="48">
        <v>44438</v>
      </c>
      <c r="B189" s="442" t="s">
        <v>104</v>
      </c>
      <c r="C189" s="442" t="s">
        <v>50</v>
      </c>
      <c r="D189" s="442" t="s">
        <v>90</v>
      </c>
      <c r="E189" s="641">
        <v>83000</v>
      </c>
      <c r="F189" s="641"/>
      <c r="G189" s="609">
        <f t="shared" si="4"/>
        <v>1186714</v>
      </c>
      <c r="H189" s="442" t="s">
        <v>70</v>
      </c>
      <c r="I189" s="456" t="s">
        <v>18</v>
      </c>
      <c r="J189" s="119" t="s">
        <v>630</v>
      </c>
      <c r="K189" s="456" t="s">
        <v>157</v>
      </c>
      <c r="L189" s="456" t="s">
        <v>62</v>
      </c>
      <c r="M189" s="42"/>
      <c r="N189" s="42"/>
    </row>
    <row r="190" spans="1:14" x14ac:dyDescent="0.25">
      <c r="A190" s="48">
        <v>44438</v>
      </c>
      <c r="B190" s="442" t="s">
        <v>104</v>
      </c>
      <c r="C190" s="442" t="s">
        <v>50</v>
      </c>
      <c r="D190" s="442" t="s">
        <v>90</v>
      </c>
      <c r="E190" s="641">
        <v>86000</v>
      </c>
      <c r="F190" s="641"/>
      <c r="G190" s="609">
        <f t="shared" si="4"/>
        <v>1100714</v>
      </c>
      <c r="H190" s="442" t="s">
        <v>121</v>
      </c>
      <c r="I190" s="456" t="s">
        <v>18</v>
      </c>
      <c r="J190" s="225" t="s">
        <v>663</v>
      </c>
      <c r="K190" s="456" t="s">
        <v>157</v>
      </c>
      <c r="L190" s="456" t="s">
        <v>62</v>
      </c>
      <c r="M190" s="42"/>
      <c r="N190" s="42"/>
    </row>
    <row r="191" spans="1:14" x14ac:dyDescent="0.25">
      <c r="A191" s="48">
        <v>44438</v>
      </c>
      <c r="B191" s="442" t="s">
        <v>104</v>
      </c>
      <c r="C191" s="442" t="s">
        <v>50</v>
      </c>
      <c r="D191" s="442" t="s">
        <v>14</v>
      </c>
      <c r="E191" s="641">
        <v>28000</v>
      </c>
      <c r="F191" s="641"/>
      <c r="G191" s="609">
        <f t="shared" si="4"/>
        <v>1072714</v>
      </c>
      <c r="H191" s="442" t="s">
        <v>42</v>
      </c>
      <c r="I191" s="442" t="s">
        <v>18</v>
      </c>
      <c r="J191" s="442" t="s">
        <v>638</v>
      </c>
      <c r="K191" s="456" t="s">
        <v>157</v>
      </c>
      <c r="L191" s="456" t="s">
        <v>62</v>
      </c>
      <c r="M191" s="42"/>
      <c r="N191" s="42"/>
    </row>
    <row r="192" spans="1:14" x14ac:dyDescent="0.25">
      <c r="A192" s="48">
        <v>44438</v>
      </c>
      <c r="B192" s="442" t="s">
        <v>396</v>
      </c>
      <c r="C192" s="442" t="s">
        <v>50</v>
      </c>
      <c r="D192" s="442" t="s">
        <v>14</v>
      </c>
      <c r="E192" s="641"/>
      <c r="F192" s="641">
        <v>51962</v>
      </c>
      <c r="G192" s="609">
        <f t="shared" si="4"/>
        <v>1124676</v>
      </c>
      <c r="H192" s="442" t="s">
        <v>42</v>
      </c>
      <c r="I192" s="442" t="s">
        <v>18</v>
      </c>
      <c r="J192" s="442" t="s">
        <v>578</v>
      </c>
      <c r="K192" s="456" t="s">
        <v>157</v>
      </c>
      <c r="L192" s="456" t="s">
        <v>62</v>
      </c>
      <c r="M192" s="42"/>
      <c r="N192" s="42"/>
    </row>
    <row r="193" spans="1:14" x14ac:dyDescent="0.25">
      <c r="A193" s="48">
        <v>44438</v>
      </c>
      <c r="B193" s="442" t="s">
        <v>649</v>
      </c>
      <c r="C193" s="442" t="s">
        <v>198</v>
      </c>
      <c r="D193" s="442"/>
      <c r="E193" s="641"/>
      <c r="F193" s="641">
        <v>2690000</v>
      </c>
      <c r="G193" s="609">
        <f t="shared" si="4"/>
        <v>3814676</v>
      </c>
      <c r="H193" s="442"/>
      <c r="I193" s="442" t="s">
        <v>18</v>
      </c>
      <c r="J193" s="442" t="s">
        <v>654</v>
      </c>
      <c r="K193" s="456" t="s">
        <v>157</v>
      </c>
      <c r="L193" s="456" t="s">
        <v>62</v>
      </c>
      <c r="M193" s="42"/>
      <c r="N193" s="42"/>
    </row>
    <row r="194" spans="1:14" x14ac:dyDescent="0.25">
      <c r="A194" s="48">
        <v>44438</v>
      </c>
      <c r="B194" s="442" t="s">
        <v>680</v>
      </c>
      <c r="C194" s="442" t="s">
        <v>152</v>
      </c>
      <c r="D194" s="442" t="s">
        <v>91</v>
      </c>
      <c r="E194" s="641">
        <v>300000</v>
      </c>
      <c r="F194" s="641"/>
      <c r="G194" s="609">
        <f t="shared" si="4"/>
        <v>3514676</v>
      </c>
      <c r="H194" s="442" t="s">
        <v>42</v>
      </c>
      <c r="I194" s="442" t="s">
        <v>18</v>
      </c>
      <c r="J194" s="802" t="s">
        <v>727</v>
      </c>
      <c r="K194" s="456" t="s">
        <v>157</v>
      </c>
      <c r="L194" s="456" t="s">
        <v>62</v>
      </c>
      <c r="M194" s="42"/>
      <c r="N194" s="42"/>
    </row>
    <row r="195" spans="1:14" x14ac:dyDescent="0.25">
      <c r="A195" s="48">
        <v>44439</v>
      </c>
      <c r="B195" s="442" t="s">
        <v>73</v>
      </c>
      <c r="C195" s="442" t="s">
        <v>50</v>
      </c>
      <c r="D195" s="442" t="s">
        <v>14</v>
      </c>
      <c r="E195" s="641">
        <v>240000</v>
      </c>
      <c r="F195" s="641"/>
      <c r="G195" s="609">
        <f t="shared" si="4"/>
        <v>3274676</v>
      </c>
      <c r="H195" s="442" t="s">
        <v>73</v>
      </c>
      <c r="I195" s="442" t="s">
        <v>18</v>
      </c>
      <c r="J195" s="442" t="s">
        <v>729</v>
      </c>
      <c r="K195" s="456" t="s">
        <v>157</v>
      </c>
      <c r="L195" s="456" t="s">
        <v>62</v>
      </c>
      <c r="M195" s="42"/>
      <c r="N195" s="42"/>
    </row>
    <row r="196" spans="1:14" x14ac:dyDescent="0.25">
      <c r="A196" s="48">
        <v>44439</v>
      </c>
      <c r="B196" s="442" t="s">
        <v>396</v>
      </c>
      <c r="C196" s="442" t="s">
        <v>50</v>
      </c>
      <c r="D196" s="442" t="s">
        <v>90</v>
      </c>
      <c r="E196" s="641"/>
      <c r="F196" s="641">
        <v>2000</v>
      </c>
      <c r="G196" s="609">
        <f t="shared" si="4"/>
        <v>3276676</v>
      </c>
      <c r="H196" s="442" t="s">
        <v>71</v>
      </c>
      <c r="I196" s="442" t="s">
        <v>18</v>
      </c>
      <c r="J196" s="195" t="s">
        <v>627</v>
      </c>
      <c r="K196" s="456" t="s">
        <v>157</v>
      </c>
      <c r="L196" s="456" t="s">
        <v>62</v>
      </c>
      <c r="M196" s="42"/>
      <c r="N196" s="42"/>
    </row>
    <row r="197" spans="1:14" x14ac:dyDescent="0.25">
      <c r="A197" s="48">
        <v>44439</v>
      </c>
      <c r="B197" s="442" t="s">
        <v>396</v>
      </c>
      <c r="C197" s="442" t="s">
        <v>50</v>
      </c>
      <c r="D197" s="442" t="s">
        <v>90</v>
      </c>
      <c r="E197" s="641"/>
      <c r="F197" s="641">
        <v>2000</v>
      </c>
      <c r="G197" s="609">
        <f t="shared" si="4"/>
        <v>3278676</v>
      </c>
      <c r="H197" s="442" t="s">
        <v>70</v>
      </c>
      <c r="I197" s="442" t="s">
        <v>18</v>
      </c>
      <c r="J197" s="119" t="s">
        <v>630</v>
      </c>
      <c r="K197" s="456" t="s">
        <v>157</v>
      </c>
      <c r="L197" s="456" t="s">
        <v>62</v>
      </c>
      <c r="M197" s="42"/>
      <c r="N197" s="42"/>
    </row>
    <row r="198" spans="1:14" x14ac:dyDescent="0.25">
      <c r="A198" s="48">
        <v>44439</v>
      </c>
      <c r="B198" s="442" t="s">
        <v>396</v>
      </c>
      <c r="C198" s="442" t="s">
        <v>50</v>
      </c>
      <c r="D198" s="442" t="s">
        <v>90</v>
      </c>
      <c r="E198" s="641"/>
      <c r="F198" s="641">
        <v>4000</v>
      </c>
      <c r="G198" s="609">
        <f t="shared" si="4"/>
        <v>3282676</v>
      </c>
      <c r="H198" s="442" t="s">
        <v>121</v>
      </c>
      <c r="I198" s="442" t="s">
        <v>18</v>
      </c>
      <c r="J198" s="225" t="s">
        <v>663</v>
      </c>
      <c r="K198" s="456" t="s">
        <v>157</v>
      </c>
      <c r="L198" s="456" t="s">
        <v>62</v>
      </c>
      <c r="M198" s="42"/>
      <c r="N198" s="42"/>
    </row>
    <row r="199" spans="1:14" x14ac:dyDescent="0.25">
      <c r="A199" s="48">
        <v>44439</v>
      </c>
      <c r="B199" s="442" t="s">
        <v>104</v>
      </c>
      <c r="C199" s="442" t="s">
        <v>50</v>
      </c>
      <c r="D199" s="442" t="s">
        <v>90</v>
      </c>
      <c r="E199" s="641">
        <v>82000</v>
      </c>
      <c r="F199" s="641"/>
      <c r="G199" s="609">
        <f t="shared" si="4"/>
        <v>3200676</v>
      </c>
      <c r="H199" s="442" t="s">
        <v>71</v>
      </c>
      <c r="I199" s="442" t="s">
        <v>18</v>
      </c>
      <c r="J199" s="195" t="s">
        <v>658</v>
      </c>
      <c r="K199" s="456" t="s">
        <v>157</v>
      </c>
      <c r="L199" s="456" t="s">
        <v>62</v>
      </c>
      <c r="M199" s="42"/>
      <c r="N199" s="42"/>
    </row>
    <row r="200" spans="1:14" x14ac:dyDescent="0.25">
      <c r="A200" s="48">
        <v>44439</v>
      </c>
      <c r="B200" s="442" t="s">
        <v>104</v>
      </c>
      <c r="C200" s="442" t="s">
        <v>50</v>
      </c>
      <c r="D200" s="442" t="s">
        <v>90</v>
      </c>
      <c r="E200" s="641">
        <v>78000</v>
      </c>
      <c r="F200" s="641"/>
      <c r="G200" s="609">
        <f t="shared" si="4"/>
        <v>3122676</v>
      </c>
      <c r="H200" s="442" t="s">
        <v>121</v>
      </c>
      <c r="I200" s="442" t="s">
        <v>18</v>
      </c>
      <c r="J200" s="225" t="s">
        <v>705</v>
      </c>
      <c r="K200" s="456" t="s">
        <v>157</v>
      </c>
      <c r="L200" s="456" t="s">
        <v>62</v>
      </c>
      <c r="M200" s="42"/>
      <c r="N200" s="42"/>
    </row>
    <row r="201" spans="1:14" x14ac:dyDescent="0.25">
      <c r="A201" s="48">
        <v>44439</v>
      </c>
      <c r="B201" s="442" t="s">
        <v>104</v>
      </c>
      <c r="C201" s="442" t="s">
        <v>50</v>
      </c>
      <c r="D201" s="442" t="s">
        <v>90</v>
      </c>
      <c r="E201" s="641">
        <v>78000</v>
      </c>
      <c r="F201" s="641"/>
      <c r="G201" s="609">
        <f t="shared" si="4"/>
        <v>3044676</v>
      </c>
      <c r="H201" s="442" t="s">
        <v>70</v>
      </c>
      <c r="I201" s="442" t="s">
        <v>18</v>
      </c>
      <c r="J201" s="119" t="s">
        <v>667</v>
      </c>
      <c r="K201" s="456" t="s">
        <v>157</v>
      </c>
      <c r="L201" s="456" t="s">
        <v>62</v>
      </c>
      <c r="M201" s="42"/>
      <c r="N201" s="42"/>
    </row>
    <row r="202" spans="1:14" x14ac:dyDescent="0.25">
      <c r="A202" s="48">
        <v>44439</v>
      </c>
      <c r="B202" s="442" t="s">
        <v>104</v>
      </c>
      <c r="C202" s="442" t="s">
        <v>50</v>
      </c>
      <c r="D202" s="442" t="s">
        <v>14</v>
      </c>
      <c r="E202" s="641">
        <v>36000</v>
      </c>
      <c r="F202" s="641"/>
      <c r="G202" s="609">
        <f t="shared" si="4"/>
        <v>3008676</v>
      </c>
      <c r="H202" s="442" t="s">
        <v>42</v>
      </c>
      <c r="I202" s="442" t="s">
        <v>18</v>
      </c>
      <c r="J202" s="442" t="s">
        <v>730</v>
      </c>
      <c r="K202" s="456" t="s">
        <v>157</v>
      </c>
      <c r="L202" s="456" t="s">
        <v>62</v>
      </c>
      <c r="M202" s="42"/>
      <c r="N202" s="42"/>
    </row>
    <row r="203" spans="1:14" ht="15.75" thickBot="1" x14ac:dyDescent="0.3">
      <c r="A203" s="48">
        <v>44439</v>
      </c>
      <c r="B203" s="442" t="s">
        <v>734</v>
      </c>
      <c r="C203" s="442" t="s">
        <v>152</v>
      </c>
      <c r="D203" s="442" t="s">
        <v>91</v>
      </c>
      <c r="E203" s="865">
        <v>5000</v>
      </c>
      <c r="F203" s="865"/>
      <c r="G203" s="609">
        <f t="shared" si="4"/>
        <v>3003676</v>
      </c>
      <c r="H203" s="442" t="s">
        <v>42</v>
      </c>
      <c r="I203" s="442" t="s">
        <v>18</v>
      </c>
      <c r="J203" s="442" t="s">
        <v>735</v>
      </c>
      <c r="K203" s="456" t="s">
        <v>157</v>
      </c>
      <c r="L203" s="456" t="s">
        <v>62</v>
      </c>
      <c r="M203" s="42"/>
      <c r="N203" s="42"/>
    </row>
    <row r="204" spans="1:14" ht="15.75" thickBot="1" x14ac:dyDescent="0.3">
      <c r="A204" s="48"/>
      <c r="B204" s="42"/>
      <c r="C204" s="42"/>
      <c r="D204" s="878"/>
      <c r="E204" s="880">
        <f>SUM(E3:E203)</f>
        <v>11456936</v>
      </c>
      <c r="F204" s="881">
        <f>SUM(F3:F203)+G3</f>
        <v>14460612</v>
      </c>
      <c r="G204" s="882">
        <f>F204-E204</f>
        <v>3003676</v>
      </c>
      <c r="H204" s="879"/>
      <c r="I204" s="42"/>
      <c r="J204" s="42"/>
      <c r="K204" s="456" t="s">
        <v>157</v>
      </c>
      <c r="L204" s="456" t="s">
        <v>62</v>
      </c>
      <c r="M204" s="42"/>
      <c r="N204" s="42"/>
    </row>
  </sheetData>
  <autoFilter ref="A2:N204"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7"/>
  <sheetViews>
    <sheetView workbookViewId="0">
      <pane xSplit="1" ySplit="3" topLeftCell="B4" activePane="bottomRight" state="frozen"/>
      <selection pane="topRight" activeCell="B1" sqref="B1"/>
      <selection pane="bottomLeft" activeCell="A4" sqref="A4"/>
      <selection pane="bottomRight" activeCell="H11" sqref="H11"/>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2" customWidth="1"/>
    <col min="6" max="6" width="12.28515625" style="82" customWidth="1"/>
    <col min="7" max="7" width="14.42578125" style="82"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40" t="s">
        <v>43</v>
      </c>
      <c r="B1" s="941"/>
      <c r="C1" s="941"/>
      <c r="D1" s="941"/>
      <c r="E1" s="941"/>
      <c r="F1" s="941"/>
      <c r="G1" s="941"/>
      <c r="H1" s="941"/>
      <c r="I1" s="941"/>
      <c r="J1" s="941"/>
      <c r="K1" s="941"/>
      <c r="L1" s="941"/>
      <c r="M1" s="941"/>
      <c r="N1" s="941"/>
    </row>
    <row r="2" spans="1:19" s="2" customFormat="1" ht="18.75" x14ac:dyDescent="0.25">
      <c r="A2" s="942" t="s">
        <v>737</v>
      </c>
      <c r="B2" s="942"/>
      <c r="C2" s="942"/>
      <c r="D2" s="942"/>
      <c r="E2" s="942"/>
      <c r="F2" s="942"/>
      <c r="G2" s="942"/>
      <c r="H2" s="942"/>
      <c r="I2" s="942"/>
      <c r="J2" s="942"/>
      <c r="K2" s="942"/>
      <c r="L2" s="942"/>
      <c r="M2" s="942"/>
      <c r="N2" s="942"/>
    </row>
    <row r="3" spans="1:19" s="2" customFormat="1" ht="45" x14ac:dyDescent="0.25">
      <c r="A3" s="45" t="s">
        <v>0</v>
      </c>
      <c r="B3" s="37" t="s">
        <v>5</v>
      </c>
      <c r="C3" s="37" t="s">
        <v>10</v>
      </c>
      <c r="D3" s="38" t="s">
        <v>8</v>
      </c>
      <c r="E3" s="38" t="s">
        <v>66</v>
      </c>
      <c r="F3" s="38" t="s">
        <v>34</v>
      </c>
      <c r="G3" s="39" t="s">
        <v>41</v>
      </c>
      <c r="H3" s="39" t="s">
        <v>2</v>
      </c>
      <c r="I3" s="39" t="s">
        <v>3</v>
      </c>
      <c r="J3" s="37" t="s">
        <v>9</v>
      </c>
      <c r="K3" s="37" t="s">
        <v>1</v>
      </c>
      <c r="L3" s="37" t="s">
        <v>4</v>
      </c>
      <c r="M3" s="40" t="s">
        <v>12</v>
      </c>
      <c r="N3" s="41" t="s">
        <v>11</v>
      </c>
    </row>
    <row r="4" spans="1:19" s="23" customFormat="1" x14ac:dyDescent="0.25">
      <c r="A4" s="456">
        <v>44409</v>
      </c>
      <c r="B4" s="184" t="s">
        <v>738</v>
      </c>
      <c r="C4" s="442"/>
      <c r="D4" s="442"/>
      <c r="E4" s="497"/>
      <c r="F4" s="632">
        <v>5</v>
      </c>
      <c r="G4" s="633">
        <v>5</v>
      </c>
      <c r="H4" s="36"/>
      <c r="I4" s="48"/>
      <c r="J4" s="46"/>
      <c r="K4" s="48"/>
      <c r="L4" s="48"/>
      <c r="M4" s="48"/>
      <c r="N4" s="48"/>
    </row>
    <row r="5" spans="1:19" s="23" customFormat="1" ht="15.75" thickBot="1" x14ac:dyDescent="0.3">
      <c r="A5" s="456"/>
      <c r="B5" s="255"/>
      <c r="C5" s="629"/>
      <c r="D5" s="255"/>
      <c r="E5" s="630"/>
      <c r="F5" s="634"/>
      <c r="G5" s="634"/>
      <c r="H5" s="631"/>
      <c r="I5" s="231"/>
      <c r="J5" s="46"/>
      <c r="K5" s="231"/>
      <c r="L5" s="231"/>
      <c r="M5" s="231"/>
      <c r="N5" s="231"/>
    </row>
    <row r="6" spans="1:19" s="71" customFormat="1" ht="15.75" thickBot="1" x14ac:dyDescent="0.3">
      <c r="A6" s="112"/>
      <c r="B6" s="111"/>
      <c r="C6" s="180"/>
      <c r="D6" s="182"/>
      <c r="E6" s="651">
        <f>SUM(E4:E5)</f>
        <v>0</v>
      </c>
      <c r="F6" s="651">
        <f>SUM(F4:F5)</f>
        <v>5</v>
      </c>
      <c r="G6" s="636">
        <f>F6-E6</f>
        <v>5</v>
      </c>
      <c r="H6" s="181"/>
      <c r="I6" s="111"/>
      <c r="J6" s="111"/>
      <c r="K6" s="56"/>
      <c r="L6" s="56"/>
      <c r="M6" s="56"/>
      <c r="N6" s="56"/>
      <c r="O6" s="113"/>
      <c r="P6" s="113"/>
      <c r="Q6" s="113"/>
      <c r="R6" s="113"/>
      <c r="S6" s="113"/>
    </row>
    <row r="7" spans="1:19" s="27" customFormat="1" x14ac:dyDescent="0.25">
      <c r="A7"/>
      <c r="B7"/>
      <c r="C7" s="152"/>
      <c r="D7" s="156"/>
      <c r="E7" s="160"/>
      <c r="F7" s="161"/>
      <c r="G7" s="160"/>
      <c r="H7" s="162"/>
      <c r="I7" s="163"/>
      <c r="J7" s="164"/>
      <c r="K7" s="158"/>
      <c r="L7" s="158"/>
      <c r="M7" s="159"/>
      <c r="N7" s="154"/>
      <c r="O7" s="159"/>
      <c r="P7" s="57"/>
      <c r="Q7" s="57"/>
      <c r="R7" s="57"/>
      <c r="S7" s="57"/>
    </row>
    <row r="8" spans="1:19" s="27" customFormat="1" x14ac:dyDescent="0.25">
      <c r="A8"/>
      <c r="B8"/>
      <c r="C8" s="152"/>
      <c r="D8" s="156"/>
      <c r="E8" s="160"/>
      <c r="F8" s="161"/>
      <c r="G8" s="160"/>
      <c r="H8" s="162"/>
      <c r="I8" s="163"/>
      <c r="J8" s="164"/>
      <c r="K8" s="158"/>
      <c r="L8" s="158"/>
      <c r="M8" s="159"/>
      <c r="N8" s="154"/>
      <c r="O8" s="159"/>
      <c r="P8" s="57"/>
      <c r="Q8" s="57"/>
      <c r="R8" s="57"/>
      <c r="S8" s="57"/>
    </row>
    <row r="9" spans="1:19" s="27" customFormat="1" x14ac:dyDescent="0.25">
      <c r="A9"/>
      <c r="B9"/>
      <c r="C9" s="152"/>
      <c r="D9" s="156"/>
      <c r="E9" s="160"/>
      <c r="F9" s="161"/>
      <c r="G9" s="160"/>
      <c r="H9" s="162"/>
      <c r="I9" s="163"/>
      <c r="J9" s="164"/>
      <c r="K9" s="158"/>
      <c r="L9" s="158"/>
      <c r="M9" s="159"/>
      <c r="N9" s="154"/>
      <c r="O9" s="159"/>
      <c r="P9" s="57"/>
      <c r="Q9" s="57"/>
      <c r="R9" s="57"/>
      <c r="S9" s="57"/>
    </row>
    <row r="10" spans="1:19" s="27" customFormat="1" x14ac:dyDescent="0.25">
      <c r="A10"/>
      <c r="B10"/>
      <c r="C10" s="152"/>
      <c r="D10" s="156"/>
      <c r="E10" s="160"/>
      <c r="F10" s="161"/>
      <c r="G10" s="160"/>
      <c r="H10" s="162"/>
      <c r="I10" s="163"/>
      <c r="J10" s="164"/>
      <c r="K10" s="158"/>
      <c r="L10" s="158"/>
      <c r="M10" s="159"/>
      <c r="N10" s="165"/>
      <c r="O10" s="159"/>
      <c r="P10" s="57"/>
      <c r="Q10" s="57"/>
      <c r="R10" s="57"/>
      <c r="S10" s="57"/>
    </row>
    <row r="11" spans="1:19" s="97" customFormat="1" x14ac:dyDescent="0.25">
      <c r="A11"/>
      <c r="B11"/>
      <c r="C11" s="152"/>
      <c r="D11" s="166"/>
      <c r="E11" s="160"/>
      <c r="F11" s="160"/>
      <c r="G11" s="160"/>
      <c r="H11" s="162"/>
      <c r="I11" s="166"/>
      <c r="J11" s="167"/>
      <c r="K11" s="153"/>
      <c r="L11" s="153"/>
      <c r="M11" s="153"/>
      <c r="N11" s="154"/>
      <c r="O11" s="155"/>
      <c r="P11" s="74"/>
      <c r="Q11" s="74"/>
      <c r="R11" s="74"/>
      <c r="S11" s="74"/>
    </row>
    <row r="12" spans="1:19" s="27" customFormat="1" x14ac:dyDescent="0.25">
      <c r="A12"/>
      <c r="B12"/>
      <c r="C12" s="152"/>
      <c r="D12" s="156"/>
      <c r="E12" s="160"/>
      <c r="F12" s="161"/>
      <c r="G12" s="156"/>
      <c r="H12" s="162"/>
      <c r="I12" s="163"/>
      <c r="J12" s="164"/>
      <c r="K12" s="158"/>
      <c r="L12" s="158"/>
      <c r="M12" s="159"/>
      <c r="N12" s="165"/>
      <c r="O12" s="159"/>
      <c r="P12" s="57"/>
      <c r="Q12" s="57"/>
      <c r="R12" s="57"/>
      <c r="S12" s="57"/>
    </row>
    <row r="13" spans="1:19" s="27" customFormat="1" x14ac:dyDescent="0.25">
      <c r="A13"/>
      <c r="B13"/>
      <c r="C13" s="152"/>
      <c r="D13" s="156"/>
      <c r="E13" s="160"/>
      <c r="F13" s="161"/>
      <c r="G13" s="156"/>
      <c r="H13" s="162"/>
      <c r="I13" s="163"/>
      <c r="J13" s="164"/>
      <c r="K13" s="158"/>
      <c r="L13" s="158"/>
      <c r="M13" s="159"/>
      <c r="N13" s="165"/>
      <c r="O13" s="159"/>
      <c r="P13" s="57"/>
      <c r="Q13" s="57"/>
      <c r="R13" s="57"/>
      <c r="S13" s="57"/>
    </row>
    <row r="14" spans="1:19" s="27" customFormat="1" x14ac:dyDescent="0.25">
      <c r="A14"/>
      <c r="B14"/>
      <c r="C14" s="152"/>
      <c r="D14" s="156"/>
      <c r="E14" s="160"/>
      <c r="F14" s="161"/>
      <c r="G14" s="156"/>
      <c r="H14" s="162"/>
      <c r="I14" s="163"/>
      <c r="J14" s="164"/>
      <c r="K14" s="158"/>
      <c r="L14" s="158"/>
      <c r="M14" s="159"/>
      <c r="N14" s="165"/>
      <c r="O14" s="159"/>
      <c r="P14" s="57"/>
      <c r="Q14" s="57"/>
      <c r="R14" s="57"/>
      <c r="S14" s="57"/>
    </row>
    <row r="15" spans="1:19" s="27" customFormat="1" x14ac:dyDescent="0.25">
      <c r="A15"/>
      <c r="B15"/>
      <c r="C15" s="152"/>
      <c r="D15" s="156"/>
      <c r="E15" s="160"/>
      <c r="F15" s="161"/>
      <c r="G15" s="156"/>
      <c r="H15" s="162"/>
      <c r="I15" s="163"/>
      <c r="J15" s="164"/>
      <c r="K15" s="158"/>
      <c r="L15" s="158"/>
      <c r="M15" s="159"/>
      <c r="N15" s="165"/>
      <c r="O15" s="159"/>
      <c r="P15" s="57"/>
      <c r="Q15" s="57"/>
      <c r="R15" s="57"/>
      <c r="S15" s="57"/>
    </row>
    <row r="16" spans="1:19" s="27" customFormat="1" x14ac:dyDescent="0.25">
      <c r="A16"/>
      <c r="B16"/>
      <c r="C16" s="152"/>
      <c r="D16" s="156"/>
      <c r="E16" s="160"/>
      <c r="F16" s="161"/>
      <c r="G16" s="156"/>
      <c r="H16" s="162"/>
      <c r="I16" s="163"/>
      <c r="J16" s="164"/>
      <c r="K16" s="158"/>
      <c r="L16" s="158"/>
      <c r="M16" s="159"/>
      <c r="N16" s="165"/>
      <c r="O16" s="159"/>
      <c r="P16" s="57"/>
      <c r="Q16" s="57"/>
      <c r="R16" s="57"/>
      <c r="S16" s="57"/>
    </row>
    <row r="17" spans="1:19" s="27" customFormat="1" x14ac:dyDescent="0.25">
      <c r="A17" s="131"/>
      <c r="B17" s="143"/>
      <c r="C17" s="163"/>
      <c r="D17" s="156"/>
      <c r="E17" s="160"/>
      <c r="F17" s="161"/>
      <c r="G17" s="156"/>
      <c r="H17" s="162"/>
      <c r="I17" s="163"/>
      <c r="J17" s="164"/>
      <c r="K17" s="158"/>
      <c r="L17" s="158"/>
      <c r="M17" s="159"/>
      <c r="N17" s="165"/>
      <c r="O17" s="159"/>
      <c r="P17" s="57"/>
      <c r="Q17" s="57"/>
      <c r="R17" s="57"/>
      <c r="S17" s="57"/>
    </row>
    <row r="18" spans="1:19" s="27" customFormat="1" x14ac:dyDescent="0.25">
      <c r="A18" s="131"/>
      <c r="B18" s="143"/>
      <c r="C18" s="163"/>
      <c r="D18" s="156"/>
      <c r="E18" s="160"/>
      <c r="F18" s="161"/>
      <c r="G18" s="156"/>
      <c r="H18" s="162"/>
      <c r="I18" s="163"/>
      <c r="J18" s="164"/>
      <c r="K18" s="158"/>
      <c r="L18" s="158"/>
      <c r="M18" s="159"/>
      <c r="N18" s="165"/>
      <c r="O18" s="159"/>
      <c r="P18" s="57"/>
      <c r="Q18" s="57"/>
      <c r="R18" s="57"/>
      <c r="S18" s="57"/>
    </row>
    <row r="19" spans="1:19" s="27" customFormat="1" x14ac:dyDescent="0.25">
      <c r="A19" s="131"/>
      <c r="B19" s="143"/>
      <c r="C19" s="163"/>
      <c r="D19" s="156"/>
      <c r="E19" s="160"/>
      <c r="F19" s="161"/>
      <c r="G19" s="156"/>
      <c r="H19" s="162"/>
      <c r="I19" s="163"/>
      <c r="J19" s="164"/>
      <c r="K19" s="158"/>
      <c r="L19" s="158"/>
      <c r="M19" s="159"/>
      <c r="N19" s="165"/>
      <c r="O19" s="159"/>
      <c r="P19" s="57"/>
      <c r="Q19" s="57"/>
      <c r="R19" s="57"/>
      <c r="S19" s="57"/>
    </row>
    <row r="20" spans="1:19" s="27" customFormat="1" x14ac:dyDescent="0.25">
      <c r="A20" s="131"/>
      <c r="B20" s="143"/>
      <c r="C20" s="163"/>
      <c r="D20" s="156"/>
      <c r="E20" s="160"/>
      <c r="F20" s="161"/>
      <c r="G20" s="156"/>
      <c r="H20" s="162"/>
      <c r="I20" s="163"/>
      <c r="J20" s="164"/>
      <c r="K20" s="158"/>
      <c r="L20" s="158"/>
      <c r="M20" s="159"/>
      <c r="N20" s="165"/>
      <c r="O20" s="159"/>
      <c r="P20" s="57"/>
      <c r="Q20" s="57"/>
      <c r="R20" s="57"/>
      <c r="S20" s="57"/>
    </row>
    <row r="21" spans="1:19" s="27" customFormat="1" x14ac:dyDescent="0.25">
      <c r="A21" s="131"/>
      <c r="B21" s="143"/>
      <c r="C21" s="163"/>
      <c r="D21" s="156"/>
      <c r="E21" s="160"/>
      <c r="F21" s="161"/>
      <c r="G21" s="156"/>
      <c r="H21" s="162"/>
      <c r="I21" s="163"/>
      <c r="J21" s="164"/>
      <c r="K21" s="158"/>
      <c r="L21" s="158"/>
      <c r="M21" s="159"/>
      <c r="N21" s="165"/>
      <c r="O21" s="159"/>
      <c r="P21" s="57"/>
      <c r="Q21" s="57"/>
      <c r="R21" s="57"/>
      <c r="S21" s="57"/>
    </row>
    <row r="22" spans="1:19" s="27" customFormat="1" x14ac:dyDescent="0.25">
      <c r="A22" s="131"/>
      <c r="B22" s="143"/>
      <c r="C22" s="163"/>
      <c r="D22" s="156"/>
      <c r="E22" s="160"/>
      <c r="F22" s="161"/>
      <c r="G22" s="156"/>
      <c r="H22" s="162"/>
      <c r="I22" s="163"/>
      <c r="J22" s="164"/>
      <c r="K22" s="158"/>
      <c r="L22" s="158"/>
      <c r="M22" s="159"/>
      <c r="N22" s="165"/>
      <c r="O22" s="159"/>
      <c r="P22" s="57"/>
      <c r="Q22" s="57"/>
      <c r="R22" s="57"/>
      <c r="S22" s="57"/>
    </row>
    <row r="23" spans="1:19" s="27" customFormat="1" x14ac:dyDescent="0.25">
      <c r="A23" s="130"/>
      <c r="B23" s="144"/>
      <c r="C23" s="168"/>
      <c r="D23" s="169"/>
      <c r="E23" s="170"/>
      <c r="F23" s="170"/>
      <c r="G23" s="170"/>
      <c r="H23" s="162"/>
      <c r="I23" s="163"/>
      <c r="J23" s="160"/>
      <c r="K23" s="158"/>
      <c r="L23" s="158"/>
      <c r="M23" s="153"/>
      <c r="N23" s="154"/>
      <c r="O23" s="159"/>
      <c r="P23" s="57"/>
      <c r="Q23" s="57"/>
      <c r="R23" s="57"/>
      <c r="S23" s="57"/>
    </row>
    <row r="24" spans="1:19" s="95" customFormat="1" x14ac:dyDescent="0.25">
      <c r="A24" s="130"/>
      <c r="B24" s="144"/>
      <c r="C24" s="168"/>
      <c r="D24" s="169"/>
      <c r="E24" s="170"/>
      <c r="F24" s="170"/>
      <c r="G24" s="170"/>
      <c r="H24" s="162"/>
      <c r="I24" s="166"/>
      <c r="J24" s="167"/>
      <c r="K24" s="153"/>
      <c r="L24" s="153"/>
      <c r="M24" s="153"/>
      <c r="N24" s="154"/>
      <c r="O24" s="155"/>
      <c r="P24" s="74"/>
      <c r="Q24" s="74"/>
      <c r="R24" s="74"/>
      <c r="S24" s="74"/>
    </row>
    <row r="25" spans="1:19" s="27" customFormat="1" x14ac:dyDescent="0.25">
      <c r="A25" s="131"/>
      <c r="B25" s="143"/>
      <c r="C25" s="163"/>
      <c r="D25" s="156"/>
      <c r="E25" s="160"/>
      <c r="F25" s="161"/>
      <c r="G25" s="160"/>
      <c r="H25" s="162"/>
      <c r="I25" s="163"/>
      <c r="J25" s="164"/>
      <c r="K25" s="158"/>
      <c r="L25" s="158"/>
      <c r="M25" s="159"/>
      <c r="N25" s="165"/>
      <c r="O25" s="159"/>
      <c r="P25" s="57"/>
      <c r="Q25" s="57"/>
      <c r="R25" s="57"/>
      <c r="S25" s="57"/>
    </row>
    <row r="26" spans="1:19" s="27" customFormat="1" x14ac:dyDescent="0.25">
      <c r="A26" s="131"/>
      <c r="B26" s="143"/>
      <c r="C26" s="163"/>
      <c r="D26" s="156"/>
      <c r="E26" s="160"/>
      <c r="F26" s="161"/>
      <c r="G26" s="160"/>
      <c r="H26" s="162"/>
      <c r="I26" s="163"/>
      <c r="J26" s="164"/>
      <c r="K26" s="158"/>
      <c r="L26" s="158"/>
      <c r="M26" s="159"/>
      <c r="N26" s="165"/>
      <c r="O26" s="159"/>
      <c r="P26" s="57"/>
      <c r="Q26" s="57"/>
      <c r="R26" s="57"/>
      <c r="S26" s="57"/>
    </row>
    <row r="27" spans="1:19" s="27" customFormat="1" x14ac:dyDescent="0.25">
      <c r="A27" s="131"/>
      <c r="B27" s="143"/>
      <c r="C27" s="163"/>
      <c r="D27" s="156"/>
      <c r="E27" s="160"/>
      <c r="F27" s="161"/>
      <c r="G27" s="160"/>
      <c r="H27" s="162"/>
      <c r="I27" s="163"/>
      <c r="J27" s="164"/>
      <c r="K27" s="158"/>
      <c r="L27" s="158"/>
      <c r="M27" s="159"/>
      <c r="N27" s="165"/>
      <c r="O27" s="159"/>
      <c r="P27" s="57"/>
      <c r="Q27" s="57"/>
      <c r="R27" s="57"/>
      <c r="S27" s="57"/>
    </row>
    <row r="28" spans="1:19" s="27" customFormat="1" x14ac:dyDescent="0.25">
      <c r="A28" s="131"/>
      <c r="B28" s="143"/>
      <c r="C28" s="163"/>
      <c r="D28" s="156"/>
      <c r="E28" s="160"/>
      <c r="F28" s="161"/>
      <c r="G28" s="160"/>
      <c r="H28" s="162"/>
      <c r="I28" s="163"/>
      <c r="J28" s="164"/>
      <c r="K28" s="158"/>
      <c r="L28" s="158"/>
      <c r="M28" s="159"/>
      <c r="N28" s="165"/>
      <c r="O28" s="159"/>
      <c r="P28" s="57"/>
      <c r="Q28" s="57"/>
      <c r="R28" s="57"/>
      <c r="S28" s="57"/>
    </row>
    <row r="29" spans="1:19" s="27" customFormat="1" x14ac:dyDescent="0.25">
      <c r="A29" s="131"/>
      <c r="B29" s="143"/>
      <c r="C29" s="163"/>
      <c r="D29" s="156"/>
      <c r="E29" s="160"/>
      <c r="F29" s="161"/>
      <c r="G29" s="160"/>
      <c r="H29" s="162"/>
      <c r="I29" s="163"/>
      <c r="J29" s="164"/>
      <c r="K29" s="158"/>
      <c r="L29" s="158"/>
      <c r="M29" s="159"/>
      <c r="N29" s="165"/>
      <c r="O29" s="159"/>
      <c r="P29" s="57"/>
      <c r="Q29" s="57"/>
      <c r="R29" s="57"/>
      <c r="S29" s="57"/>
    </row>
    <row r="30" spans="1:19" s="27" customFormat="1" x14ac:dyDescent="0.25">
      <c r="A30" s="131"/>
      <c r="B30" s="143"/>
      <c r="C30" s="163"/>
      <c r="D30" s="156"/>
      <c r="E30" s="160"/>
      <c r="F30" s="161"/>
      <c r="G30" s="160"/>
      <c r="H30" s="162"/>
      <c r="I30" s="163"/>
      <c r="J30" s="164"/>
      <c r="K30" s="158"/>
      <c r="L30" s="158"/>
      <c r="M30" s="159"/>
      <c r="N30" s="165"/>
      <c r="O30" s="159"/>
      <c r="P30" s="57"/>
      <c r="Q30" s="57"/>
      <c r="R30" s="57"/>
      <c r="S30" s="57"/>
    </row>
    <row r="31" spans="1:19" s="27" customFormat="1" x14ac:dyDescent="0.25">
      <c r="A31" s="131"/>
      <c r="B31" s="143"/>
      <c r="C31" s="163"/>
      <c r="D31" s="156"/>
      <c r="E31" s="160"/>
      <c r="F31" s="161"/>
      <c r="G31" s="160"/>
      <c r="H31" s="162"/>
      <c r="I31" s="163"/>
      <c r="J31" s="164"/>
      <c r="K31" s="158"/>
      <c r="L31" s="158"/>
      <c r="M31" s="159"/>
      <c r="N31" s="165"/>
      <c r="O31" s="159"/>
      <c r="P31" s="57"/>
      <c r="Q31" s="57"/>
      <c r="R31" s="57"/>
      <c r="S31" s="57"/>
    </row>
    <row r="32" spans="1:19" s="27" customFormat="1" x14ac:dyDescent="0.25">
      <c r="A32" s="131"/>
      <c r="B32" s="143"/>
      <c r="C32" s="163"/>
      <c r="D32" s="156"/>
      <c r="E32" s="160"/>
      <c r="F32" s="161"/>
      <c r="G32" s="160"/>
      <c r="H32" s="162"/>
      <c r="I32" s="163"/>
      <c r="J32" s="164"/>
      <c r="K32" s="158"/>
      <c r="L32" s="158"/>
      <c r="M32" s="159"/>
      <c r="N32" s="165"/>
      <c r="O32" s="159"/>
      <c r="P32" s="57"/>
      <c r="Q32" s="57"/>
      <c r="R32" s="57"/>
      <c r="S32" s="57"/>
    </row>
    <row r="33" spans="1:19" s="27" customFormat="1" x14ac:dyDescent="0.25">
      <c r="A33" s="130"/>
      <c r="B33" s="144"/>
      <c r="C33" s="168"/>
      <c r="D33" s="169"/>
      <c r="E33" s="170"/>
      <c r="F33" s="170"/>
      <c r="G33" s="170"/>
      <c r="H33" s="162"/>
      <c r="I33" s="163"/>
      <c r="J33" s="160"/>
      <c r="K33" s="158"/>
      <c r="L33" s="158"/>
      <c r="M33" s="153"/>
      <c r="N33" s="154"/>
      <c r="O33" s="159"/>
      <c r="P33" s="57"/>
      <c r="Q33" s="57"/>
      <c r="R33" s="57"/>
      <c r="S33" s="57"/>
    </row>
    <row r="34" spans="1:19" s="95" customFormat="1" x14ac:dyDescent="0.25">
      <c r="A34" s="130"/>
      <c r="B34" s="144"/>
      <c r="C34" s="168"/>
      <c r="D34" s="169"/>
      <c r="E34" s="170"/>
      <c r="F34" s="170"/>
      <c r="G34" s="170"/>
      <c r="H34" s="162"/>
      <c r="I34" s="166"/>
      <c r="J34" s="167"/>
      <c r="K34" s="153"/>
      <c r="L34" s="153"/>
      <c r="M34" s="153"/>
      <c r="N34" s="154"/>
      <c r="O34" s="155"/>
      <c r="P34" s="74"/>
      <c r="Q34" s="74"/>
      <c r="R34" s="74"/>
      <c r="S34" s="74"/>
    </row>
    <row r="35" spans="1:19" s="27" customFormat="1" x14ac:dyDescent="0.25">
      <c r="A35" s="131"/>
      <c r="B35" s="143"/>
      <c r="C35" s="163"/>
      <c r="D35" s="156"/>
      <c r="E35" s="160"/>
      <c r="F35" s="161"/>
      <c r="G35" s="160"/>
      <c r="H35" s="162"/>
      <c r="I35" s="163"/>
      <c r="J35" s="164"/>
      <c r="K35" s="158"/>
      <c r="L35" s="158"/>
      <c r="M35" s="159"/>
      <c r="N35" s="165"/>
      <c r="O35" s="159"/>
      <c r="P35" s="57"/>
      <c r="Q35" s="57"/>
      <c r="R35" s="57"/>
      <c r="S35" s="57"/>
    </row>
    <row r="36" spans="1:19" s="27" customFormat="1" x14ac:dyDescent="0.25">
      <c r="A36" s="131"/>
      <c r="B36" s="143"/>
      <c r="C36" s="163"/>
      <c r="D36" s="156"/>
      <c r="E36" s="160"/>
      <c r="F36" s="161"/>
      <c r="G36" s="160"/>
      <c r="H36" s="162"/>
      <c r="I36" s="163"/>
      <c r="J36" s="164"/>
      <c r="K36" s="158"/>
      <c r="L36" s="158"/>
      <c r="M36" s="159"/>
      <c r="N36" s="165"/>
      <c r="O36" s="159"/>
      <c r="P36" s="57"/>
      <c r="Q36" s="57"/>
      <c r="R36" s="57"/>
      <c r="S36" s="57"/>
    </row>
    <row r="37" spans="1:19" s="27" customFormat="1" x14ac:dyDescent="0.25">
      <c r="A37" s="131"/>
      <c r="B37" s="143"/>
      <c r="C37" s="163"/>
      <c r="D37" s="156"/>
      <c r="E37" s="160"/>
      <c r="F37" s="161"/>
      <c r="G37" s="160"/>
      <c r="H37" s="162"/>
      <c r="I37" s="163"/>
      <c r="J37" s="164"/>
      <c r="K37" s="158"/>
      <c r="L37" s="158"/>
      <c r="M37" s="159"/>
      <c r="N37" s="165"/>
      <c r="O37" s="159"/>
      <c r="P37" s="57"/>
      <c r="Q37" s="57"/>
      <c r="R37" s="57"/>
      <c r="S37" s="57"/>
    </row>
    <row r="38" spans="1:19" s="27" customFormat="1" x14ac:dyDescent="0.25">
      <c r="A38" s="131"/>
      <c r="B38" s="143"/>
      <c r="C38" s="163"/>
      <c r="D38" s="156"/>
      <c r="E38" s="160"/>
      <c r="F38" s="161"/>
      <c r="G38" s="160"/>
      <c r="H38" s="162"/>
      <c r="I38" s="163"/>
      <c r="J38" s="164"/>
      <c r="K38" s="158"/>
      <c r="L38" s="158"/>
      <c r="M38" s="159"/>
      <c r="N38" s="165"/>
      <c r="O38" s="159"/>
      <c r="P38" s="57"/>
      <c r="Q38" s="57"/>
      <c r="R38" s="57"/>
      <c r="S38" s="57"/>
    </row>
    <row r="39" spans="1:19" s="27" customFormat="1" x14ac:dyDescent="0.25">
      <c r="A39" s="131"/>
      <c r="B39" s="143"/>
      <c r="C39" s="163"/>
      <c r="D39" s="156"/>
      <c r="E39" s="160"/>
      <c r="F39" s="161"/>
      <c r="G39" s="160"/>
      <c r="H39" s="162"/>
      <c r="I39" s="163"/>
      <c r="J39" s="164"/>
      <c r="K39" s="158"/>
      <c r="L39" s="158"/>
      <c r="M39" s="159"/>
      <c r="N39" s="165"/>
      <c r="O39" s="159"/>
      <c r="P39" s="57"/>
      <c r="Q39" s="57"/>
      <c r="R39" s="57"/>
      <c r="S39" s="57"/>
    </row>
    <row r="40" spans="1:19" s="27" customFormat="1" x14ac:dyDescent="0.25">
      <c r="A40" s="131"/>
      <c r="B40" s="143"/>
      <c r="C40" s="163"/>
      <c r="D40" s="156"/>
      <c r="E40" s="160"/>
      <c r="F40" s="161"/>
      <c r="G40" s="160"/>
      <c r="H40" s="162"/>
      <c r="I40" s="163"/>
      <c r="J40" s="164"/>
      <c r="K40" s="158"/>
      <c r="L40" s="158"/>
      <c r="M40" s="159"/>
      <c r="N40" s="165"/>
      <c r="O40" s="159"/>
      <c r="P40" s="57"/>
      <c r="Q40" s="57"/>
      <c r="R40" s="57"/>
      <c r="S40" s="57"/>
    </row>
    <row r="41" spans="1:19" s="27" customFormat="1" x14ac:dyDescent="0.25">
      <c r="A41" s="131"/>
      <c r="B41" s="143"/>
      <c r="C41" s="163"/>
      <c r="D41" s="156"/>
      <c r="E41" s="160"/>
      <c r="F41" s="161"/>
      <c r="G41" s="160"/>
      <c r="H41" s="162"/>
      <c r="I41" s="163"/>
      <c r="J41" s="164"/>
      <c r="K41" s="158"/>
      <c r="L41" s="158"/>
      <c r="M41" s="159"/>
      <c r="N41" s="165"/>
      <c r="O41" s="159"/>
      <c r="P41" s="57"/>
      <c r="Q41" s="57"/>
      <c r="R41" s="57"/>
      <c r="S41" s="57"/>
    </row>
    <row r="42" spans="1:19" s="27" customFormat="1" x14ac:dyDescent="0.25">
      <c r="A42" s="131"/>
      <c r="B42" s="143"/>
      <c r="C42" s="163"/>
      <c r="D42" s="156"/>
      <c r="E42" s="160"/>
      <c r="F42" s="161"/>
      <c r="G42" s="160"/>
      <c r="H42" s="162"/>
      <c r="I42" s="163"/>
      <c r="J42" s="164"/>
      <c r="K42" s="158"/>
      <c r="L42" s="158"/>
      <c r="M42" s="159"/>
      <c r="N42" s="165"/>
      <c r="O42" s="159"/>
      <c r="P42" s="57"/>
      <c r="Q42" s="57"/>
      <c r="R42" s="57"/>
      <c r="S42" s="57"/>
    </row>
    <row r="43" spans="1:19" s="27" customFormat="1" x14ac:dyDescent="0.25">
      <c r="A43" s="131"/>
      <c r="B43" s="143"/>
      <c r="C43" s="163"/>
      <c r="D43" s="156"/>
      <c r="E43" s="160"/>
      <c r="F43" s="161"/>
      <c r="G43" s="160"/>
      <c r="H43" s="162"/>
      <c r="I43" s="163"/>
      <c r="J43" s="164"/>
      <c r="K43" s="158"/>
      <c r="L43" s="158"/>
      <c r="M43" s="159"/>
      <c r="N43" s="165"/>
      <c r="O43" s="159"/>
      <c r="P43" s="57"/>
      <c r="Q43" s="57"/>
      <c r="R43" s="57"/>
      <c r="S43" s="57"/>
    </row>
    <row r="44" spans="1:19" s="27" customFormat="1" x14ac:dyDescent="0.25">
      <c r="A44" s="131"/>
      <c r="B44" s="143"/>
      <c r="C44" s="163"/>
      <c r="D44" s="156"/>
      <c r="E44" s="160"/>
      <c r="F44" s="161"/>
      <c r="G44" s="160"/>
      <c r="H44" s="162"/>
      <c r="I44" s="163"/>
      <c r="J44" s="164"/>
      <c r="K44" s="158"/>
      <c r="L44" s="158"/>
      <c r="M44" s="159"/>
      <c r="N44" s="165"/>
      <c r="O44" s="159"/>
      <c r="P44" s="57"/>
      <c r="Q44" s="57"/>
      <c r="R44" s="57"/>
      <c r="S44" s="57"/>
    </row>
    <row r="45" spans="1:19" s="27" customFormat="1" x14ac:dyDescent="0.25">
      <c r="A45" s="131"/>
      <c r="B45" s="143"/>
      <c r="C45" s="163"/>
      <c r="D45" s="156"/>
      <c r="E45" s="160"/>
      <c r="F45" s="161"/>
      <c r="G45" s="160"/>
      <c r="H45" s="162"/>
      <c r="I45" s="163"/>
      <c r="J45" s="164"/>
      <c r="K45" s="158"/>
      <c r="L45" s="158"/>
      <c r="M45" s="159"/>
      <c r="N45" s="165"/>
      <c r="O45" s="159"/>
      <c r="P45" s="57"/>
      <c r="Q45" s="57"/>
      <c r="R45" s="57"/>
      <c r="S45" s="57"/>
    </row>
    <row r="46" spans="1:19" s="27" customFormat="1" x14ac:dyDescent="0.25">
      <c r="A46" s="130"/>
      <c r="B46" s="144"/>
      <c r="C46" s="168"/>
      <c r="D46" s="169"/>
      <c r="E46" s="170"/>
      <c r="F46" s="170"/>
      <c r="G46" s="170"/>
      <c r="H46" s="162"/>
      <c r="I46" s="163"/>
      <c r="J46" s="160"/>
      <c r="K46" s="158"/>
      <c r="L46" s="158"/>
      <c r="M46" s="153"/>
      <c r="N46" s="154"/>
      <c r="O46" s="159"/>
      <c r="P46" s="57"/>
      <c r="Q46" s="57"/>
      <c r="R46" s="57"/>
      <c r="S46" s="57"/>
    </row>
    <row r="47" spans="1:19" s="27" customFormat="1" x14ac:dyDescent="0.25">
      <c r="A47" s="130"/>
      <c r="B47" s="145"/>
      <c r="C47" s="168"/>
      <c r="D47" s="169"/>
      <c r="E47" s="170"/>
      <c r="F47" s="170"/>
      <c r="G47" s="170"/>
      <c r="H47" s="162"/>
      <c r="I47" s="166"/>
      <c r="J47" s="167"/>
      <c r="K47" s="153"/>
      <c r="L47" s="153"/>
      <c r="M47" s="153"/>
      <c r="N47" s="154"/>
      <c r="O47" s="155"/>
      <c r="P47" s="57"/>
      <c r="Q47" s="57"/>
      <c r="R47" s="57"/>
      <c r="S47" s="57"/>
    </row>
    <row r="48" spans="1:19" s="27" customFormat="1" ht="41.25" customHeight="1" x14ac:dyDescent="0.25">
      <c r="A48" s="131"/>
      <c r="B48" s="143"/>
      <c r="C48" s="163"/>
      <c r="D48" s="156"/>
      <c r="E48" s="160"/>
      <c r="F48" s="160"/>
      <c r="G48" s="156"/>
      <c r="H48" s="162"/>
      <c r="I48" s="163"/>
      <c r="J48" s="164"/>
      <c r="K48" s="158"/>
      <c r="L48" s="158"/>
      <c r="M48" s="159"/>
      <c r="N48" s="165"/>
      <c r="O48" s="159"/>
      <c r="P48" s="57"/>
      <c r="Q48" s="57"/>
      <c r="R48" s="57"/>
      <c r="S48" s="57"/>
    </row>
    <row r="49" spans="1:19" s="27" customFormat="1" x14ac:dyDescent="0.25">
      <c r="A49" s="131"/>
      <c r="B49" s="143"/>
      <c r="C49" s="163"/>
      <c r="D49" s="156"/>
      <c r="E49" s="160"/>
      <c r="F49" s="160"/>
      <c r="G49" s="156"/>
      <c r="H49" s="162"/>
      <c r="I49" s="163"/>
      <c r="J49" s="164"/>
      <c r="K49" s="158"/>
      <c r="L49" s="158"/>
      <c r="M49" s="159"/>
      <c r="N49" s="165"/>
      <c r="O49" s="159"/>
      <c r="P49" s="57"/>
      <c r="Q49" s="57"/>
      <c r="R49" s="57"/>
      <c r="S49" s="57"/>
    </row>
    <row r="50" spans="1:19" s="27" customFormat="1" x14ac:dyDescent="0.25">
      <c r="A50" s="131"/>
      <c r="B50" s="143"/>
      <c r="C50" s="163"/>
      <c r="D50" s="156"/>
      <c r="E50" s="160"/>
      <c r="F50" s="160"/>
      <c r="G50" s="156"/>
      <c r="H50" s="162"/>
      <c r="I50" s="163"/>
      <c r="J50" s="164"/>
      <c r="K50" s="158"/>
      <c r="L50" s="158"/>
      <c r="M50" s="159"/>
      <c r="N50" s="165"/>
      <c r="O50" s="159"/>
      <c r="P50" s="57"/>
      <c r="Q50" s="57"/>
      <c r="R50" s="57"/>
      <c r="S50" s="57"/>
    </row>
    <row r="51" spans="1:19" s="27" customFormat="1" x14ac:dyDescent="0.25">
      <c r="A51" s="131"/>
      <c r="B51" s="143"/>
      <c r="C51" s="163"/>
      <c r="D51" s="156"/>
      <c r="E51" s="160"/>
      <c r="F51" s="160"/>
      <c r="G51" s="156"/>
      <c r="H51" s="162"/>
      <c r="I51" s="163"/>
      <c r="J51" s="164"/>
      <c r="K51" s="158"/>
      <c r="L51" s="158"/>
      <c r="M51" s="159"/>
      <c r="N51" s="165"/>
      <c r="O51" s="159"/>
      <c r="P51" s="57"/>
      <c r="Q51" s="57"/>
      <c r="R51" s="57"/>
      <c r="S51" s="57"/>
    </row>
    <row r="52" spans="1:19" s="27" customFormat="1" x14ac:dyDescent="0.25">
      <c r="A52" s="131"/>
      <c r="B52" s="143"/>
      <c r="C52" s="163"/>
      <c r="D52" s="156"/>
      <c r="E52" s="160"/>
      <c r="F52" s="160"/>
      <c r="G52" s="156"/>
      <c r="H52" s="162"/>
      <c r="I52" s="163"/>
      <c r="J52" s="164"/>
      <c r="K52" s="158"/>
      <c r="L52" s="158"/>
      <c r="M52" s="159"/>
      <c r="N52" s="165"/>
      <c r="O52" s="159"/>
      <c r="P52" s="57"/>
      <c r="Q52" s="57"/>
      <c r="R52" s="57"/>
      <c r="S52" s="57"/>
    </row>
    <row r="53" spans="1:19" s="27" customFormat="1" x14ac:dyDescent="0.25">
      <c r="A53" s="131"/>
      <c r="B53" s="143"/>
      <c r="C53" s="163"/>
      <c r="D53" s="156"/>
      <c r="E53" s="160"/>
      <c r="F53" s="160"/>
      <c r="G53" s="156"/>
      <c r="H53" s="162"/>
      <c r="I53" s="163"/>
      <c r="J53" s="164"/>
      <c r="K53" s="158"/>
      <c r="L53" s="158"/>
      <c r="M53" s="159"/>
      <c r="N53" s="165"/>
      <c r="O53" s="159"/>
      <c r="P53" s="57"/>
      <c r="Q53" s="57"/>
      <c r="R53" s="57"/>
      <c r="S53" s="57"/>
    </row>
    <row r="54" spans="1:19" s="95" customFormat="1" x14ac:dyDescent="0.25">
      <c r="A54" s="130"/>
      <c r="B54" s="144"/>
      <c r="C54" s="168"/>
      <c r="D54" s="169"/>
      <c r="E54" s="170"/>
      <c r="F54" s="170"/>
      <c r="G54" s="170"/>
      <c r="H54" s="162"/>
      <c r="I54" s="166"/>
      <c r="J54" s="167"/>
      <c r="K54" s="153"/>
      <c r="L54" s="153"/>
      <c r="M54" s="153"/>
      <c r="N54" s="154"/>
      <c r="O54" s="155"/>
      <c r="P54" s="74"/>
      <c r="Q54" s="74"/>
      <c r="R54" s="74"/>
      <c r="S54" s="74"/>
    </row>
    <row r="55" spans="1:19" s="27" customFormat="1" x14ac:dyDescent="0.25">
      <c r="A55" s="131"/>
      <c r="B55" s="143"/>
      <c r="C55" s="167"/>
      <c r="D55" s="156"/>
      <c r="E55" s="160"/>
      <c r="F55" s="161"/>
      <c r="G55" s="160"/>
      <c r="H55" s="162"/>
      <c r="I55" s="163"/>
      <c r="J55" s="164"/>
      <c r="K55" s="158"/>
      <c r="L55" s="158"/>
      <c r="M55" s="159"/>
      <c r="N55" s="165"/>
      <c r="O55" s="159"/>
      <c r="P55" s="57"/>
      <c r="Q55" s="57"/>
      <c r="R55" s="57"/>
      <c r="S55" s="57"/>
    </row>
    <row r="56" spans="1:19" s="27" customFormat="1" x14ac:dyDescent="0.25">
      <c r="A56" s="131"/>
      <c r="B56" s="143"/>
      <c r="C56" s="167"/>
      <c r="D56" s="156"/>
      <c r="E56" s="160"/>
      <c r="F56" s="161"/>
      <c r="G56" s="160"/>
      <c r="H56" s="162"/>
      <c r="I56" s="163"/>
      <c r="J56" s="163"/>
      <c r="K56" s="158"/>
      <c r="L56" s="158"/>
      <c r="M56" s="159"/>
      <c r="N56" s="165"/>
      <c r="O56" s="159"/>
      <c r="P56" s="57"/>
      <c r="Q56" s="57"/>
      <c r="R56" s="57"/>
      <c r="S56" s="57"/>
    </row>
    <row r="57" spans="1:19" s="27" customFormat="1" x14ac:dyDescent="0.25">
      <c r="A57" s="131"/>
      <c r="B57" s="143"/>
      <c r="C57" s="167"/>
      <c r="D57" s="156"/>
      <c r="E57" s="160"/>
      <c r="F57" s="161"/>
      <c r="G57" s="160"/>
      <c r="H57" s="162"/>
      <c r="I57" s="163"/>
      <c r="J57" s="163"/>
      <c r="K57" s="158"/>
      <c r="L57" s="158"/>
      <c r="M57" s="159"/>
      <c r="N57" s="154"/>
      <c r="O57" s="159"/>
      <c r="P57" s="57"/>
      <c r="Q57" s="57"/>
      <c r="R57" s="57"/>
      <c r="S57" s="57"/>
    </row>
    <row r="58" spans="1:19" s="27" customFormat="1" x14ac:dyDescent="0.25">
      <c r="A58" s="131"/>
      <c r="B58" s="143"/>
      <c r="C58" s="163"/>
      <c r="D58" s="156"/>
      <c r="E58" s="160"/>
      <c r="F58" s="161"/>
      <c r="G58" s="160"/>
      <c r="H58" s="162"/>
      <c r="I58" s="163"/>
      <c r="J58" s="164"/>
      <c r="K58" s="158"/>
      <c r="L58" s="158"/>
      <c r="M58" s="159"/>
      <c r="N58" s="165"/>
      <c r="O58" s="159"/>
      <c r="P58" s="57"/>
      <c r="Q58" s="57"/>
      <c r="R58" s="57"/>
      <c r="S58" s="57"/>
    </row>
    <row r="59" spans="1:19" s="27" customFormat="1" x14ac:dyDescent="0.25">
      <c r="A59" s="131"/>
      <c r="B59" s="143"/>
      <c r="C59" s="163"/>
      <c r="D59" s="156"/>
      <c r="E59" s="160"/>
      <c r="F59" s="161"/>
      <c r="G59" s="160"/>
      <c r="H59" s="162"/>
      <c r="I59" s="163"/>
      <c r="J59" s="164"/>
      <c r="K59" s="158"/>
      <c r="L59" s="158"/>
      <c r="M59" s="159"/>
      <c r="N59" s="165"/>
      <c r="O59" s="159"/>
      <c r="P59" s="57"/>
      <c r="Q59" s="57"/>
      <c r="R59" s="57"/>
      <c r="S59" s="57"/>
    </row>
    <row r="60" spans="1:19" s="27" customFormat="1" x14ac:dyDescent="0.25">
      <c r="A60" s="131"/>
      <c r="B60" s="143"/>
      <c r="C60" s="167"/>
      <c r="D60" s="156"/>
      <c r="E60" s="160"/>
      <c r="F60" s="161"/>
      <c r="G60" s="160"/>
      <c r="H60" s="162"/>
      <c r="I60" s="163"/>
      <c r="J60" s="164"/>
      <c r="K60" s="158"/>
      <c r="L60" s="158"/>
      <c r="M60" s="159"/>
      <c r="N60" s="165"/>
      <c r="O60" s="159"/>
      <c r="P60" s="57"/>
      <c r="Q60" s="57"/>
      <c r="R60" s="57"/>
      <c r="S60" s="57"/>
    </row>
    <row r="61" spans="1:19" s="27" customFormat="1" x14ac:dyDescent="0.25">
      <c r="A61" s="131"/>
      <c r="B61" s="143"/>
      <c r="C61" s="167"/>
      <c r="D61" s="156"/>
      <c r="E61" s="160"/>
      <c r="F61" s="161"/>
      <c r="G61" s="160"/>
      <c r="H61" s="162"/>
      <c r="I61" s="163"/>
      <c r="J61" s="163"/>
      <c r="K61" s="158"/>
      <c r="L61" s="158"/>
      <c r="M61" s="159"/>
      <c r="N61" s="165"/>
      <c r="O61" s="159"/>
      <c r="P61" s="57"/>
      <c r="Q61" s="57"/>
      <c r="R61" s="57"/>
      <c r="S61" s="57"/>
    </row>
    <row r="62" spans="1:19" s="27" customFormat="1" x14ac:dyDescent="0.25">
      <c r="A62" s="131"/>
      <c r="B62" s="143"/>
      <c r="C62" s="167"/>
      <c r="D62" s="156"/>
      <c r="E62" s="160"/>
      <c r="F62" s="161"/>
      <c r="G62" s="160"/>
      <c r="H62" s="162"/>
      <c r="I62" s="163"/>
      <c r="J62" s="163"/>
      <c r="K62" s="158"/>
      <c r="L62" s="158"/>
      <c r="M62" s="153"/>
      <c r="N62" s="165"/>
      <c r="O62" s="159"/>
      <c r="P62" s="57"/>
      <c r="Q62" s="57"/>
      <c r="R62" s="57"/>
      <c r="S62" s="57"/>
    </row>
    <row r="63" spans="1:19" s="27" customFormat="1" x14ac:dyDescent="0.25">
      <c r="A63" s="131"/>
      <c r="B63" s="143"/>
      <c r="C63" s="167"/>
      <c r="D63" s="156"/>
      <c r="E63" s="160"/>
      <c r="F63" s="161"/>
      <c r="G63" s="160"/>
      <c r="H63" s="162"/>
      <c r="I63" s="163"/>
      <c r="J63" s="163"/>
      <c r="K63" s="158"/>
      <c r="L63" s="158"/>
      <c r="M63" s="153"/>
      <c r="N63" s="165"/>
      <c r="O63" s="159"/>
      <c r="P63" s="57"/>
      <c r="Q63" s="57"/>
      <c r="R63" s="57"/>
      <c r="S63" s="57"/>
    </row>
    <row r="64" spans="1:19" s="27" customFormat="1" x14ac:dyDescent="0.25">
      <c r="A64" s="61"/>
      <c r="B64" s="146"/>
      <c r="C64" s="153"/>
      <c r="D64" s="171"/>
      <c r="E64" s="154"/>
      <c r="F64" s="165"/>
      <c r="G64" s="154"/>
      <c r="H64" s="155"/>
      <c r="I64" s="159"/>
      <c r="J64" s="172"/>
      <c r="K64" s="158"/>
      <c r="L64" s="158"/>
      <c r="M64" s="153"/>
      <c r="N64" s="165"/>
      <c r="O64" s="159"/>
      <c r="P64" s="57"/>
      <c r="Q64" s="57"/>
      <c r="R64" s="57"/>
      <c r="S64" s="57"/>
    </row>
    <row r="65" spans="1:19" s="95" customFormat="1" x14ac:dyDescent="0.25">
      <c r="A65" s="114"/>
      <c r="B65" s="147"/>
      <c r="C65" s="173"/>
      <c r="D65" s="174"/>
      <c r="E65" s="175"/>
      <c r="F65" s="175"/>
      <c r="G65" s="175"/>
      <c r="H65" s="155"/>
      <c r="I65" s="176"/>
      <c r="J65" s="153"/>
      <c r="K65" s="153"/>
      <c r="L65" s="153"/>
      <c r="M65" s="153"/>
      <c r="N65" s="154"/>
      <c r="O65" s="155"/>
      <c r="P65" s="74"/>
      <c r="Q65" s="74"/>
      <c r="R65" s="74"/>
      <c r="S65" s="74"/>
    </row>
    <row r="66" spans="1:19" s="27" customFormat="1" x14ac:dyDescent="0.25">
      <c r="A66" s="63"/>
      <c r="B66" s="146"/>
      <c r="C66" s="153"/>
      <c r="D66" s="171"/>
      <c r="E66" s="154"/>
      <c r="F66" s="165"/>
      <c r="G66" s="154"/>
      <c r="H66" s="155"/>
      <c r="I66" s="159"/>
      <c r="J66" s="172"/>
      <c r="K66" s="158"/>
      <c r="L66" s="158"/>
      <c r="M66" s="153"/>
      <c r="N66" s="165"/>
      <c r="O66" s="159"/>
      <c r="P66" s="57"/>
      <c r="Q66" s="57"/>
      <c r="R66" s="57"/>
      <c r="S66" s="57"/>
    </row>
    <row r="67" spans="1:19" s="27" customFormat="1" x14ac:dyDescent="0.25">
      <c r="A67" s="63"/>
      <c r="B67" s="146"/>
      <c r="C67" s="153"/>
      <c r="D67" s="171"/>
      <c r="E67" s="154"/>
      <c r="F67" s="165"/>
      <c r="G67" s="154"/>
      <c r="H67" s="155"/>
      <c r="I67" s="159"/>
      <c r="J67" s="172"/>
      <c r="K67" s="158"/>
      <c r="L67" s="158"/>
      <c r="M67" s="153"/>
      <c r="N67" s="165"/>
      <c r="O67" s="159"/>
      <c r="P67" s="57"/>
      <c r="Q67" s="57"/>
      <c r="R67" s="57"/>
      <c r="S67" s="57"/>
    </row>
    <row r="68" spans="1:19" s="27" customFormat="1" x14ac:dyDescent="0.25">
      <c r="A68" s="63"/>
      <c r="B68" s="146"/>
      <c r="C68" s="153"/>
      <c r="D68" s="171"/>
      <c r="E68" s="154"/>
      <c r="F68" s="165"/>
      <c r="G68" s="154"/>
      <c r="H68" s="155"/>
      <c r="I68" s="159"/>
      <c r="J68" s="172"/>
      <c r="K68" s="158"/>
      <c r="L68" s="158"/>
      <c r="M68" s="153"/>
      <c r="N68" s="165"/>
      <c r="O68" s="159"/>
      <c r="P68" s="57"/>
      <c r="Q68" s="57"/>
      <c r="R68" s="57"/>
      <c r="S68" s="57"/>
    </row>
    <row r="69" spans="1:19" s="27" customFormat="1" x14ac:dyDescent="0.25">
      <c r="A69" s="63"/>
      <c r="B69" s="146"/>
      <c r="C69" s="153"/>
      <c r="D69" s="171"/>
      <c r="E69" s="154"/>
      <c r="F69" s="165"/>
      <c r="G69" s="154"/>
      <c r="H69" s="155"/>
      <c r="I69" s="159"/>
      <c r="J69" s="172"/>
      <c r="K69" s="158"/>
      <c r="L69" s="158"/>
      <c r="M69" s="153"/>
      <c r="N69" s="165"/>
      <c r="O69" s="159"/>
      <c r="P69" s="57"/>
      <c r="Q69" s="57"/>
      <c r="R69" s="57"/>
      <c r="S69" s="57"/>
    </row>
    <row r="70" spans="1:19" s="27" customFormat="1" x14ac:dyDescent="0.25">
      <c r="A70" s="63"/>
      <c r="B70" s="146"/>
      <c r="C70" s="153"/>
      <c r="D70" s="171"/>
      <c r="E70" s="154"/>
      <c r="F70" s="165"/>
      <c r="G70" s="154"/>
      <c r="H70" s="155"/>
      <c r="I70" s="154"/>
      <c r="J70" s="154"/>
      <c r="K70" s="158"/>
      <c r="L70" s="158"/>
      <c r="M70" s="153"/>
      <c r="N70" s="165"/>
      <c r="O70" s="159"/>
      <c r="P70" s="57"/>
      <c r="Q70" s="57"/>
      <c r="R70" s="57"/>
      <c r="S70" s="57"/>
    </row>
    <row r="71" spans="1:19" s="27" customFormat="1" x14ac:dyDescent="0.25">
      <c r="A71" s="63"/>
      <c r="B71" s="146"/>
      <c r="C71" s="153"/>
      <c r="D71" s="171"/>
      <c r="E71" s="154"/>
      <c r="F71" s="165"/>
      <c r="G71" s="154"/>
      <c r="H71" s="155"/>
      <c r="I71" s="154"/>
      <c r="J71" s="154"/>
      <c r="K71" s="158"/>
      <c r="L71" s="158"/>
      <c r="M71" s="153"/>
      <c r="N71" s="165"/>
      <c r="O71" s="159"/>
      <c r="P71" s="57"/>
      <c r="Q71" s="57"/>
      <c r="R71" s="57"/>
      <c r="S71" s="57"/>
    </row>
    <row r="72" spans="1:19" s="27" customFormat="1" x14ac:dyDescent="0.25">
      <c r="A72" s="63"/>
      <c r="B72" s="146"/>
      <c r="C72" s="153"/>
      <c r="D72" s="171"/>
      <c r="E72" s="154"/>
      <c r="F72" s="165"/>
      <c r="G72" s="154"/>
      <c r="H72" s="155"/>
      <c r="I72" s="172"/>
      <c r="J72" s="154"/>
      <c r="K72" s="158"/>
      <c r="L72" s="158"/>
      <c r="M72" s="159"/>
      <c r="N72" s="165"/>
      <c r="O72" s="159"/>
      <c r="P72" s="57"/>
      <c r="Q72" s="57"/>
      <c r="R72" s="57"/>
      <c r="S72" s="57"/>
    </row>
    <row r="73" spans="1:19" s="27" customFormat="1" x14ac:dyDescent="0.25">
      <c r="A73" s="63"/>
      <c r="B73" s="146"/>
      <c r="C73" s="153"/>
      <c r="D73" s="171"/>
      <c r="E73" s="154"/>
      <c r="F73" s="165"/>
      <c r="G73" s="154"/>
      <c r="H73" s="155"/>
      <c r="I73" s="172"/>
      <c r="J73" s="154"/>
      <c r="K73" s="158"/>
      <c r="L73" s="158"/>
      <c r="M73" s="159"/>
      <c r="N73" s="165"/>
      <c r="O73" s="159"/>
      <c r="P73" s="57"/>
      <c r="Q73" s="57"/>
      <c r="R73" s="57"/>
      <c r="S73" s="57"/>
    </row>
    <row r="74" spans="1:19" s="27" customFormat="1" x14ac:dyDescent="0.25">
      <c r="A74" s="63"/>
      <c r="B74" s="146"/>
      <c r="C74" s="153"/>
      <c r="D74" s="171"/>
      <c r="E74" s="154"/>
      <c r="F74" s="165"/>
      <c r="G74" s="154"/>
      <c r="H74" s="155"/>
      <c r="I74" s="172"/>
      <c r="J74" s="159"/>
      <c r="K74" s="158"/>
      <c r="L74" s="158"/>
      <c r="M74" s="159"/>
      <c r="N74" s="165"/>
      <c r="O74" s="159"/>
      <c r="P74" s="57"/>
      <c r="Q74" s="57"/>
      <c r="R74" s="57"/>
      <c r="S74" s="57"/>
    </row>
    <row r="75" spans="1:19" s="27" customFormat="1" x14ac:dyDescent="0.25">
      <c r="A75" s="63"/>
      <c r="B75" s="146"/>
      <c r="C75" s="159"/>
      <c r="D75" s="171"/>
      <c r="E75" s="154"/>
      <c r="F75" s="165"/>
      <c r="G75" s="154"/>
      <c r="H75" s="155"/>
      <c r="I75" s="172"/>
      <c r="J75" s="159"/>
      <c r="K75" s="158"/>
      <c r="L75" s="158"/>
      <c r="M75" s="159"/>
      <c r="N75" s="165"/>
      <c r="O75" s="159"/>
      <c r="P75" s="57"/>
      <c r="Q75" s="57"/>
      <c r="R75" s="57"/>
      <c r="S75" s="57"/>
    </row>
    <row r="76" spans="1:19" s="27" customFormat="1" x14ac:dyDescent="0.25">
      <c r="A76" s="63"/>
      <c r="B76" s="146"/>
      <c r="C76" s="159"/>
      <c r="D76" s="171"/>
      <c r="E76" s="154"/>
      <c r="F76" s="165"/>
      <c r="G76" s="154"/>
      <c r="H76" s="155"/>
      <c r="I76" s="172"/>
      <c r="J76" s="159"/>
      <c r="K76" s="158"/>
      <c r="L76" s="158"/>
      <c r="M76" s="159"/>
      <c r="N76" s="165"/>
      <c r="O76" s="159"/>
      <c r="P76" s="57"/>
      <c r="Q76" s="57"/>
      <c r="R76" s="57"/>
      <c r="S76" s="57"/>
    </row>
    <row r="77" spans="1:19" s="50" customFormat="1" x14ac:dyDescent="0.25">
      <c r="A77" s="63"/>
      <c r="B77" s="146"/>
      <c r="C77" s="159"/>
      <c r="D77" s="171"/>
      <c r="E77" s="154"/>
      <c r="F77" s="165"/>
      <c r="G77" s="154"/>
      <c r="H77" s="155"/>
      <c r="I77" s="159"/>
      <c r="J77" s="159"/>
      <c r="K77" s="159"/>
      <c r="L77" s="159"/>
      <c r="M77" s="159"/>
      <c r="N77" s="159"/>
      <c r="O77" s="159"/>
      <c r="P77" s="62"/>
      <c r="Q77" s="62"/>
      <c r="R77" s="62"/>
      <c r="S77" s="62"/>
    </row>
    <row r="78" spans="1:19" s="95" customFormat="1" x14ac:dyDescent="0.25">
      <c r="A78" s="114"/>
      <c r="B78" s="147"/>
      <c r="C78" s="173"/>
      <c r="D78" s="174"/>
      <c r="E78" s="175"/>
      <c r="F78" s="175"/>
      <c r="G78" s="175"/>
      <c r="H78" s="155"/>
      <c r="I78" s="176"/>
      <c r="J78" s="153"/>
      <c r="K78" s="153"/>
      <c r="L78" s="153"/>
      <c r="M78" s="153"/>
      <c r="N78" s="154"/>
      <c r="O78" s="155"/>
      <c r="P78" s="74"/>
      <c r="Q78" s="74"/>
      <c r="R78" s="74"/>
      <c r="S78" s="74"/>
    </row>
    <row r="79" spans="1:19" s="27" customFormat="1" x14ac:dyDescent="0.25">
      <c r="A79" s="52"/>
      <c r="B79" s="148"/>
      <c r="C79" s="159"/>
      <c r="D79" s="159"/>
      <c r="E79" s="154"/>
      <c r="F79" s="165"/>
      <c r="G79" s="154"/>
      <c r="H79" s="155"/>
      <c r="I79" s="159"/>
      <c r="J79" s="159"/>
      <c r="K79" s="159"/>
      <c r="L79" s="159"/>
      <c r="M79" s="159"/>
      <c r="N79" s="159"/>
      <c r="O79" s="159"/>
      <c r="P79" s="57"/>
      <c r="Q79" s="57"/>
      <c r="R79" s="57"/>
      <c r="S79" s="57"/>
    </row>
    <row r="80" spans="1:19" s="27" customFormat="1" x14ac:dyDescent="0.25">
      <c r="A80" s="52"/>
      <c r="B80" s="148"/>
      <c r="C80" s="159"/>
      <c r="D80" s="159"/>
      <c r="E80" s="154"/>
      <c r="F80" s="165"/>
      <c r="G80" s="154"/>
      <c r="H80" s="155"/>
      <c r="I80" s="159"/>
      <c r="J80" s="159"/>
      <c r="K80" s="159"/>
      <c r="L80" s="159"/>
      <c r="M80" s="159"/>
      <c r="N80" s="159"/>
      <c r="O80" s="159"/>
      <c r="P80" s="57"/>
      <c r="Q80" s="57"/>
      <c r="R80" s="57"/>
      <c r="S80" s="57"/>
    </row>
    <row r="81" spans="1:19" s="27" customFormat="1" x14ac:dyDescent="0.25">
      <c r="A81" s="52"/>
      <c r="B81" s="148"/>
      <c r="C81" s="159"/>
      <c r="D81" s="159"/>
      <c r="E81" s="154"/>
      <c r="F81" s="165"/>
      <c r="G81" s="154"/>
      <c r="H81" s="155"/>
      <c r="I81" s="159"/>
      <c r="J81" s="159"/>
      <c r="K81" s="159"/>
      <c r="L81" s="159"/>
      <c r="M81" s="159"/>
      <c r="N81" s="159"/>
      <c r="O81" s="159"/>
      <c r="P81" s="57"/>
      <c r="Q81" s="57"/>
      <c r="R81" s="57"/>
      <c r="S81" s="57"/>
    </row>
    <row r="82" spans="1:19" s="27" customFormat="1" x14ac:dyDescent="0.25">
      <c r="A82" s="52"/>
      <c r="B82" s="148"/>
      <c r="C82" s="159"/>
      <c r="D82" s="159"/>
      <c r="E82" s="154"/>
      <c r="F82" s="165"/>
      <c r="G82" s="154"/>
      <c r="H82" s="155"/>
      <c r="I82" s="159"/>
      <c r="J82" s="159"/>
      <c r="K82" s="159"/>
      <c r="L82" s="159"/>
      <c r="M82" s="159"/>
      <c r="N82" s="159"/>
      <c r="O82" s="159"/>
      <c r="P82" s="57"/>
      <c r="Q82" s="57"/>
      <c r="R82" s="57"/>
      <c r="S82" s="57"/>
    </row>
    <row r="83" spans="1:19" s="95" customFormat="1" x14ac:dyDescent="0.25">
      <c r="A83" s="114"/>
      <c r="B83" s="147"/>
      <c r="C83" s="173"/>
      <c r="D83" s="174"/>
      <c r="E83" s="175"/>
      <c r="F83" s="175"/>
      <c r="G83" s="175"/>
      <c r="H83" s="155"/>
      <c r="I83" s="176"/>
      <c r="J83" s="153"/>
      <c r="K83" s="153"/>
      <c r="L83" s="153"/>
      <c r="M83" s="153"/>
      <c r="N83" s="154"/>
      <c r="O83" s="155"/>
      <c r="P83" s="74"/>
      <c r="Q83" s="74"/>
      <c r="R83" s="74"/>
      <c r="S83" s="74"/>
    </row>
    <row r="84" spans="1:19" s="27" customFormat="1" x14ac:dyDescent="0.25">
      <c r="A84" s="52"/>
      <c r="B84" s="148"/>
      <c r="C84" s="159"/>
      <c r="D84" s="159"/>
      <c r="E84" s="154"/>
      <c r="F84" s="165"/>
      <c r="G84" s="154"/>
      <c r="H84" s="155"/>
      <c r="I84" s="159"/>
      <c r="J84" s="159"/>
      <c r="K84" s="159"/>
      <c r="L84" s="159"/>
      <c r="M84" s="159"/>
      <c r="N84" s="159"/>
      <c r="O84" s="159"/>
      <c r="P84" s="57"/>
      <c r="Q84" s="57"/>
      <c r="R84" s="57"/>
      <c r="S84" s="57"/>
    </row>
    <row r="85" spans="1:19" s="27" customFormat="1" x14ac:dyDescent="0.25">
      <c r="A85" s="52"/>
      <c r="B85" s="148"/>
      <c r="C85" s="159"/>
      <c r="D85" s="159"/>
      <c r="E85" s="154"/>
      <c r="F85" s="165"/>
      <c r="G85" s="154"/>
      <c r="H85" s="155"/>
      <c r="I85" s="159"/>
      <c r="J85" s="159"/>
      <c r="K85" s="159"/>
      <c r="L85" s="159"/>
      <c r="M85" s="159"/>
      <c r="N85" s="159"/>
      <c r="O85" s="159"/>
      <c r="P85" s="57"/>
      <c r="Q85" s="57"/>
      <c r="R85" s="57"/>
      <c r="S85" s="57"/>
    </row>
    <row r="86" spans="1:19" s="27" customFormat="1" x14ac:dyDescent="0.25">
      <c r="A86" s="52"/>
      <c r="B86" s="148"/>
      <c r="C86" s="159"/>
      <c r="D86" s="159"/>
      <c r="E86" s="154"/>
      <c r="F86" s="165"/>
      <c r="G86" s="154"/>
      <c r="H86" s="155"/>
      <c r="I86" s="159"/>
      <c r="J86" s="159"/>
      <c r="K86" s="159"/>
      <c r="L86" s="159"/>
      <c r="M86" s="159"/>
      <c r="N86" s="159"/>
      <c r="O86" s="159"/>
      <c r="P86" s="57"/>
      <c r="Q86" s="57"/>
      <c r="R86" s="57"/>
      <c r="S86" s="57"/>
    </row>
    <row r="87" spans="1:19" s="27" customFormat="1" x14ac:dyDescent="0.25">
      <c r="A87" s="52"/>
      <c r="B87" s="148"/>
      <c r="C87" s="159"/>
      <c r="D87" s="159"/>
      <c r="E87" s="154"/>
      <c r="F87" s="165"/>
      <c r="G87" s="154"/>
      <c r="H87" s="155"/>
      <c r="I87" s="159"/>
      <c r="J87" s="159"/>
      <c r="K87" s="159"/>
      <c r="L87" s="159"/>
      <c r="M87" s="159"/>
      <c r="N87" s="159"/>
      <c r="O87" s="159"/>
      <c r="P87" s="57"/>
      <c r="Q87" s="57"/>
      <c r="R87" s="57"/>
      <c r="S87" s="57"/>
    </row>
    <row r="88" spans="1:19" s="27" customFormat="1" x14ac:dyDescent="0.25">
      <c r="A88" s="52"/>
      <c r="B88" s="148"/>
      <c r="C88" s="159"/>
      <c r="D88" s="159"/>
      <c r="E88" s="154"/>
      <c r="F88" s="165"/>
      <c r="G88" s="154"/>
      <c r="H88" s="155"/>
      <c r="I88" s="159"/>
      <c r="J88" s="159"/>
      <c r="K88" s="159"/>
      <c r="L88" s="159"/>
      <c r="M88" s="159"/>
      <c r="N88" s="159"/>
      <c r="O88" s="159"/>
      <c r="P88" s="57"/>
      <c r="Q88" s="57"/>
      <c r="R88" s="57"/>
      <c r="S88" s="57"/>
    </row>
    <row r="89" spans="1:19" s="27" customFormat="1" x14ac:dyDescent="0.25">
      <c r="A89" s="52"/>
      <c r="B89" s="56"/>
      <c r="C89" s="149"/>
      <c r="D89" s="149"/>
      <c r="E89" s="150"/>
      <c r="F89" s="66"/>
      <c r="G89" s="150"/>
      <c r="H89" s="151"/>
      <c r="I89" s="149"/>
      <c r="J89" s="149"/>
      <c r="K89" s="149"/>
      <c r="L89" s="149"/>
      <c r="M89" s="149"/>
      <c r="N89" s="149"/>
      <c r="O89" s="57"/>
      <c r="P89" s="57"/>
      <c r="Q89" s="57"/>
      <c r="R89" s="57"/>
      <c r="S89" s="57"/>
    </row>
    <row r="90" spans="1:19" s="27" customFormat="1" x14ac:dyDescent="0.25">
      <c r="A90" s="52"/>
      <c r="B90" s="56"/>
      <c r="C90" s="53"/>
      <c r="D90" s="53"/>
      <c r="E90" s="58"/>
      <c r="F90" s="66"/>
      <c r="G90" s="58"/>
      <c r="H90" s="72"/>
      <c r="I90" s="53"/>
      <c r="J90" s="53"/>
      <c r="K90" s="53"/>
      <c r="L90" s="53"/>
      <c r="M90" s="53"/>
      <c r="N90" s="53"/>
      <c r="O90" s="57"/>
      <c r="P90" s="57"/>
      <c r="Q90" s="57"/>
      <c r="R90" s="57"/>
      <c r="S90" s="57"/>
    </row>
    <row r="91" spans="1:19" s="95" customFormat="1" x14ac:dyDescent="0.25">
      <c r="A91" s="89"/>
      <c r="B91" s="90"/>
      <c r="C91" s="90"/>
      <c r="D91" s="49"/>
      <c r="E91" s="81"/>
      <c r="F91" s="68"/>
      <c r="G91" s="68"/>
      <c r="H91" s="99"/>
      <c r="I91" s="91"/>
      <c r="J91" s="92"/>
      <c r="K91" s="92"/>
      <c r="L91" s="92"/>
      <c r="M91" s="93"/>
      <c r="N91" s="108"/>
    </row>
    <row r="92" spans="1:19" s="27" customFormat="1" x14ac:dyDescent="0.25">
      <c r="A92" s="51"/>
      <c r="B92" s="25"/>
      <c r="C92" s="26"/>
      <c r="D92" s="26"/>
      <c r="E92" s="64"/>
      <c r="F92" s="67"/>
      <c r="G92" s="59"/>
      <c r="H92" s="99"/>
      <c r="I92" s="26"/>
      <c r="J92" s="26"/>
      <c r="K92" s="26"/>
      <c r="L92" s="26"/>
      <c r="M92" s="26"/>
      <c r="N92" s="26"/>
    </row>
    <row r="93" spans="1:19" s="27" customFormat="1" x14ac:dyDescent="0.25">
      <c r="A93" s="51"/>
      <c r="B93" s="25"/>
      <c r="C93" s="26"/>
      <c r="D93" s="26"/>
      <c r="E93" s="64"/>
      <c r="F93" s="67"/>
      <c r="G93" s="59"/>
      <c r="H93" s="99"/>
      <c r="I93" s="26"/>
      <c r="J93" s="26"/>
      <c r="K93" s="26"/>
      <c r="L93" s="26"/>
      <c r="M93" s="26"/>
      <c r="N93" s="26"/>
    </row>
    <row r="94" spans="1:19" s="27" customFormat="1" x14ac:dyDescent="0.25">
      <c r="A94" s="51"/>
      <c r="B94" s="25"/>
      <c r="C94" s="26"/>
      <c r="D94" s="26"/>
      <c r="E94" s="64"/>
      <c r="F94" s="67"/>
      <c r="G94" s="59"/>
      <c r="H94" s="99"/>
      <c r="I94" s="26"/>
      <c r="J94" s="26"/>
      <c r="K94" s="26"/>
      <c r="L94" s="26"/>
      <c r="M94" s="26"/>
      <c r="N94" s="26"/>
    </row>
    <row r="95" spans="1:19" s="27" customFormat="1" x14ac:dyDescent="0.25">
      <c r="A95" s="51"/>
      <c r="B95" s="25"/>
      <c r="C95" s="26"/>
      <c r="D95" s="26"/>
      <c r="E95" s="64"/>
      <c r="F95" s="67"/>
      <c r="G95" s="59"/>
      <c r="H95" s="99"/>
      <c r="I95" s="26"/>
      <c r="J95" s="26"/>
      <c r="K95" s="26"/>
      <c r="L95" s="26"/>
      <c r="M95" s="26"/>
      <c r="N95" s="26"/>
    </row>
    <row r="96" spans="1:19" s="27" customFormat="1" x14ac:dyDescent="0.25">
      <c r="A96" s="51"/>
      <c r="B96" s="25"/>
      <c r="C96" s="26"/>
      <c r="D96" s="26"/>
      <c r="E96" s="64"/>
      <c r="F96" s="67"/>
      <c r="G96" s="59"/>
      <c r="H96" s="99"/>
      <c r="I96" s="26"/>
      <c r="J96" s="26"/>
      <c r="K96" s="26"/>
      <c r="L96" s="26"/>
      <c r="M96" s="26"/>
      <c r="N96" s="26"/>
    </row>
    <row r="97" spans="1:15" s="27" customFormat="1" x14ac:dyDescent="0.25">
      <c r="A97" s="51"/>
      <c r="B97" s="25"/>
      <c r="C97" s="26"/>
      <c r="D97" s="26"/>
      <c r="E97" s="64"/>
      <c r="F97" s="67"/>
      <c r="G97" s="59"/>
      <c r="H97" s="99"/>
      <c r="I97" s="26"/>
      <c r="J97" s="26"/>
      <c r="K97" s="26"/>
      <c r="L97" s="26"/>
      <c r="M97" s="26"/>
      <c r="N97" s="26"/>
    </row>
    <row r="98" spans="1:15" s="27" customFormat="1" x14ac:dyDescent="0.25">
      <c r="A98" s="51"/>
      <c r="B98" s="25"/>
      <c r="C98" s="26"/>
      <c r="D98" s="26"/>
      <c r="E98" s="64"/>
      <c r="F98" s="67"/>
      <c r="G98" s="59"/>
      <c r="H98" s="99"/>
      <c r="I98" s="26"/>
      <c r="J98" s="26"/>
      <c r="K98" s="26"/>
      <c r="L98" s="26"/>
      <c r="M98" s="26"/>
      <c r="N98" s="26"/>
    </row>
    <row r="99" spans="1:15" s="27" customFormat="1" x14ac:dyDescent="0.25">
      <c r="A99" s="51"/>
      <c r="B99" s="25"/>
      <c r="C99" s="26"/>
      <c r="D99" s="26"/>
      <c r="E99" s="64"/>
      <c r="F99" s="67"/>
      <c r="G99" s="59"/>
      <c r="H99" s="99"/>
      <c r="I99" s="26"/>
      <c r="J99" s="26"/>
      <c r="K99" s="26"/>
      <c r="L99" s="26"/>
      <c r="M99" s="26"/>
      <c r="N99" s="26"/>
    </row>
    <row r="100" spans="1:15" s="55" customFormat="1" x14ac:dyDescent="0.25">
      <c r="A100" s="52"/>
      <c r="B100" s="56"/>
      <c r="C100" s="53"/>
      <c r="D100" s="53"/>
      <c r="E100" s="65"/>
      <c r="F100" s="66"/>
      <c r="G100" s="59"/>
      <c r="H100" s="99"/>
      <c r="I100" s="54"/>
      <c r="J100" s="54"/>
      <c r="K100" s="54"/>
      <c r="L100" s="54"/>
      <c r="M100" s="54"/>
      <c r="N100" s="54"/>
    </row>
    <row r="101" spans="1:15" s="55" customFormat="1" x14ac:dyDescent="0.25">
      <c r="A101" s="52"/>
      <c r="B101" s="56"/>
      <c r="C101" s="53"/>
      <c r="D101" s="53"/>
      <c r="E101" s="65"/>
      <c r="F101" s="66"/>
      <c r="G101" s="83"/>
      <c r="H101" s="99"/>
      <c r="I101" s="54"/>
      <c r="J101" s="54"/>
      <c r="K101" s="54"/>
      <c r="L101" s="54"/>
      <c r="M101" s="54"/>
      <c r="N101" s="54"/>
    </row>
    <row r="102" spans="1:15" s="96" customFormat="1" x14ac:dyDescent="0.25">
      <c r="A102" s="89"/>
      <c r="B102" s="90"/>
      <c r="C102" s="90"/>
      <c r="D102" s="49"/>
      <c r="E102" s="81"/>
      <c r="F102" s="68"/>
      <c r="G102" s="68"/>
      <c r="H102" s="115"/>
      <c r="I102" s="91"/>
      <c r="J102" s="92"/>
      <c r="K102" s="92"/>
      <c r="L102" s="92"/>
      <c r="M102" s="93"/>
      <c r="N102" s="102"/>
    </row>
    <row r="103" spans="1:15" s="27" customFormat="1" x14ac:dyDescent="0.25">
      <c r="A103" s="46"/>
      <c r="B103" s="98"/>
      <c r="C103" s="98"/>
      <c r="D103" s="24"/>
      <c r="E103" s="70"/>
      <c r="F103" s="60"/>
      <c r="G103" s="43"/>
      <c r="H103" s="99"/>
      <c r="I103" s="70"/>
      <c r="J103" s="103"/>
      <c r="K103" s="103"/>
      <c r="L103" s="103"/>
      <c r="M103" s="104"/>
      <c r="N103" s="105"/>
      <c r="O103" s="106"/>
    </row>
    <row r="104" spans="1:15" s="27" customFormat="1" x14ac:dyDescent="0.25">
      <c r="A104" s="46"/>
      <c r="B104" s="98"/>
      <c r="C104" s="98"/>
      <c r="D104" s="24"/>
      <c r="E104" s="70"/>
      <c r="F104" s="60"/>
      <c r="G104" s="43"/>
      <c r="H104" s="99"/>
      <c r="I104" s="70"/>
      <c r="J104" s="103"/>
      <c r="K104" s="103"/>
      <c r="L104" s="103"/>
      <c r="M104" s="104"/>
      <c r="N104" s="105"/>
      <c r="O104" s="106"/>
    </row>
    <row r="105" spans="1:15" s="27" customFormat="1" x14ac:dyDescent="0.25">
      <c r="A105" s="46"/>
      <c r="B105" s="98"/>
      <c r="C105" s="98"/>
      <c r="D105" s="24"/>
      <c r="E105" s="70"/>
      <c r="F105" s="60"/>
      <c r="G105" s="43"/>
      <c r="H105" s="99"/>
      <c r="I105" s="70"/>
      <c r="J105" s="103"/>
      <c r="K105" s="103"/>
      <c r="L105" s="103"/>
      <c r="M105" s="104"/>
      <c r="N105" s="105"/>
      <c r="O105" s="106"/>
    </row>
    <row r="106" spans="1:15" s="27" customFormat="1" x14ac:dyDescent="0.25">
      <c r="A106" s="46"/>
      <c r="B106" s="98"/>
      <c r="C106" s="98"/>
      <c r="D106" s="24"/>
      <c r="E106" s="70"/>
      <c r="F106" s="60"/>
      <c r="G106" s="43"/>
      <c r="H106" s="99"/>
      <c r="I106" s="70"/>
      <c r="J106" s="103"/>
      <c r="K106" s="103"/>
      <c r="L106" s="103"/>
      <c r="M106" s="104"/>
      <c r="N106" s="105"/>
      <c r="O106" s="106"/>
    </row>
    <row r="107" spans="1:15" s="27" customFormat="1" ht="27.95" customHeight="1" x14ac:dyDescent="0.25">
      <c r="A107" s="46"/>
      <c r="B107" s="98"/>
      <c r="C107" s="98"/>
      <c r="D107" s="24"/>
      <c r="E107" s="70"/>
      <c r="F107" s="60"/>
      <c r="G107" s="43"/>
      <c r="H107" s="99"/>
      <c r="I107" s="70"/>
      <c r="J107" s="103"/>
      <c r="K107" s="103"/>
      <c r="L107" s="103"/>
      <c r="M107" s="107"/>
      <c r="N107" s="107"/>
      <c r="O107" s="106"/>
    </row>
    <row r="108" spans="1:15" s="27" customFormat="1" x14ac:dyDescent="0.25">
      <c r="A108" s="46"/>
      <c r="B108" s="98"/>
      <c r="C108" s="98"/>
      <c r="D108" s="24"/>
      <c r="E108" s="70"/>
      <c r="F108" s="60"/>
      <c r="G108" s="43"/>
      <c r="H108" s="99"/>
      <c r="I108" s="70"/>
      <c r="J108" s="103"/>
      <c r="K108" s="103"/>
      <c r="L108" s="103"/>
      <c r="M108" s="107"/>
      <c r="N108" s="107"/>
      <c r="O108" s="106"/>
    </row>
    <row r="109" spans="1:15" s="96" customFormat="1" x14ac:dyDescent="0.25">
      <c r="A109" s="89"/>
      <c r="B109" s="90"/>
      <c r="C109" s="90"/>
      <c r="D109" s="49"/>
      <c r="E109" s="81"/>
      <c r="F109" s="68"/>
      <c r="G109" s="68"/>
      <c r="H109" s="115"/>
      <c r="I109" s="91"/>
      <c r="J109" s="92"/>
      <c r="K109" s="92"/>
      <c r="L109" s="92"/>
      <c r="M109" s="93"/>
      <c r="N109" s="108"/>
    </row>
    <row r="110" spans="1:15" s="27" customFormat="1" x14ac:dyDescent="0.25">
      <c r="A110" s="46"/>
      <c r="B110" s="25"/>
      <c r="C110" s="25"/>
      <c r="D110" s="24"/>
      <c r="E110" s="70"/>
      <c r="F110" s="60"/>
      <c r="G110" s="59"/>
      <c r="H110" s="99"/>
      <c r="I110" s="70"/>
      <c r="J110" s="109"/>
      <c r="K110" s="107"/>
      <c r="L110" s="107"/>
      <c r="M110" s="107"/>
      <c r="N110" s="107"/>
      <c r="O110" s="106"/>
    </row>
    <row r="111" spans="1:15" s="27" customFormat="1" x14ac:dyDescent="0.25">
      <c r="A111" s="46"/>
      <c r="B111" s="25"/>
      <c r="C111" s="25"/>
      <c r="D111" s="24"/>
      <c r="E111" s="70"/>
      <c r="F111" s="60"/>
      <c r="G111" s="59"/>
      <c r="H111" s="99"/>
      <c r="I111" s="70"/>
      <c r="J111" s="109"/>
      <c r="K111" s="107"/>
      <c r="L111" s="107"/>
      <c r="M111" s="107"/>
      <c r="N111" s="107"/>
      <c r="O111" s="106"/>
    </row>
    <row r="112" spans="1:15" s="27" customFormat="1" x14ac:dyDescent="0.25">
      <c r="A112" s="46"/>
      <c r="B112" s="25"/>
      <c r="C112" s="25"/>
      <c r="D112" s="24"/>
      <c r="E112" s="70"/>
      <c r="F112" s="60"/>
      <c r="G112" s="59"/>
      <c r="H112" s="99"/>
      <c r="I112" s="70"/>
      <c r="J112" s="109"/>
      <c r="K112" s="107"/>
      <c r="L112" s="107"/>
      <c r="M112" s="107"/>
      <c r="N112" s="107"/>
      <c r="O112" s="106"/>
    </row>
    <row r="113" spans="1:15" s="27" customFormat="1" x14ac:dyDescent="0.25">
      <c r="A113" s="46"/>
      <c r="B113" s="25"/>
      <c r="C113" s="25"/>
      <c r="D113" s="24"/>
      <c r="E113" s="70"/>
      <c r="F113" s="60"/>
      <c r="G113" s="59"/>
      <c r="H113" s="99"/>
      <c r="I113" s="73"/>
      <c r="J113" s="107"/>
      <c r="K113" s="103"/>
      <c r="L113" s="103"/>
      <c r="M113" s="107"/>
      <c r="N113" s="107"/>
      <c r="O113" s="106"/>
    </row>
    <row r="114" spans="1:15" s="27" customFormat="1" x14ac:dyDescent="0.25">
      <c r="A114" s="46"/>
      <c r="B114" s="107"/>
      <c r="C114" s="107"/>
      <c r="D114" s="24"/>
      <c r="E114" s="73"/>
      <c r="F114" s="60"/>
      <c r="G114" s="59"/>
      <c r="H114" s="99"/>
      <c r="I114" s="73"/>
      <c r="J114" s="103"/>
      <c r="K114" s="103"/>
      <c r="L114" s="103"/>
      <c r="M114" s="107"/>
      <c r="N114" s="107"/>
      <c r="O114" s="106"/>
    </row>
    <row r="115" spans="1:15" x14ac:dyDescent="0.25">
      <c r="A115" s="89"/>
      <c r="B115" s="90"/>
      <c r="C115" s="90"/>
      <c r="D115" s="49"/>
      <c r="E115" s="81"/>
      <c r="F115" s="68"/>
      <c r="G115" s="68"/>
      <c r="H115" s="115"/>
      <c r="I115" s="91"/>
      <c r="J115" s="92"/>
      <c r="K115" s="92"/>
      <c r="L115" s="92"/>
      <c r="M115" s="93"/>
      <c r="N115" s="94"/>
    </row>
    <row r="116" spans="1:15" x14ac:dyDescent="0.25">
      <c r="A116" s="46"/>
      <c r="B116" s="98"/>
      <c r="C116" s="98"/>
      <c r="D116" s="24"/>
      <c r="E116" s="47"/>
      <c r="F116" s="60"/>
      <c r="G116" s="43"/>
      <c r="H116" s="99"/>
      <c r="I116" s="110"/>
      <c r="J116" s="103"/>
      <c r="K116" s="103"/>
      <c r="L116" s="103"/>
      <c r="M116" s="104"/>
      <c r="N116" s="105"/>
    </row>
    <row r="117" spans="1:15" x14ac:dyDescent="0.25">
      <c r="A117" s="46"/>
      <c r="B117" s="98"/>
      <c r="C117" s="98"/>
      <c r="D117" s="24"/>
      <c r="E117" s="47"/>
      <c r="F117" s="60"/>
      <c r="G117" s="43"/>
      <c r="H117" s="99"/>
      <c r="I117" s="110"/>
      <c r="J117" s="103"/>
      <c r="K117" s="103"/>
      <c r="L117" s="103"/>
      <c r="M117" s="104"/>
      <c r="N117" s="105"/>
    </row>
    <row r="118" spans="1:15" x14ac:dyDescent="0.25">
      <c r="A118" s="46"/>
      <c r="B118" s="98"/>
      <c r="C118" s="98"/>
      <c r="D118" s="24"/>
      <c r="E118" s="47"/>
      <c r="F118" s="60"/>
      <c r="G118" s="43"/>
      <c r="H118" s="99"/>
      <c r="I118" s="110"/>
      <c r="J118" s="103"/>
      <c r="K118" s="103"/>
      <c r="L118" s="103"/>
      <c r="M118" s="104"/>
      <c r="N118" s="105"/>
    </row>
    <row r="119" spans="1:15" x14ac:dyDescent="0.25">
      <c r="A119" s="46"/>
      <c r="B119" s="98"/>
      <c r="C119" s="98"/>
      <c r="D119" s="24"/>
      <c r="E119" s="47"/>
      <c r="F119" s="60"/>
      <c r="G119" s="43"/>
      <c r="H119" s="99"/>
      <c r="I119" s="26"/>
      <c r="J119" s="26"/>
      <c r="K119" s="26"/>
      <c r="L119" s="26"/>
      <c r="M119" s="26"/>
      <c r="N119" s="26"/>
    </row>
    <row r="120" spans="1:15" x14ac:dyDescent="0.25">
      <c r="A120" s="46"/>
      <c r="B120" s="98"/>
      <c r="C120" s="98"/>
      <c r="D120" s="24"/>
      <c r="E120" s="47"/>
      <c r="F120" s="60"/>
      <c r="G120" s="43"/>
      <c r="H120" s="99"/>
      <c r="I120" s="26"/>
      <c r="J120" s="26"/>
      <c r="K120" s="26"/>
      <c r="L120" s="26"/>
      <c r="M120" s="26"/>
      <c r="N120" s="26"/>
    </row>
    <row r="121" spans="1:15" x14ac:dyDescent="0.25">
      <c r="A121" s="51"/>
      <c r="B121" s="98"/>
      <c r="C121" s="98"/>
      <c r="D121" s="24"/>
      <c r="E121" s="47"/>
      <c r="F121" s="60"/>
      <c r="G121" s="43"/>
      <c r="H121" s="99"/>
      <c r="I121" s="26"/>
      <c r="J121" s="26"/>
      <c r="K121" s="26"/>
      <c r="L121" s="26"/>
      <c r="M121" s="26"/>
      <c r="N121" s="26"/>
    </row>
    <row r="122" spans="1:15" x14ac:dyDescent="0.25">
      <c r="A122" s="51"/>
      <c r="B122" s="98"/>
      <c r="C122" s="98"/>
      <c r="D122" s="24"/>
      <c r="E122" s="47"/>
      <c r="F122" s="60"/>
      <c r="G122" s="43"/>
      <c r="H122" s="99"/>
      <c r="I122" s="26"/>
      <c r="J122" s="26"/>
      <c r="K122" s="26"/>
      <c r="L122" s="26"/>
      <c r="M122" s="26"/>
      <c r="N122" s="26"/>
    </row>
    <row r="123" spans="1:15" x14ac:dyDescent="0.25">
      <c r="A123" s="51"/>
      <c r="B123" s="98"/>
      <c r="C123" s="98"/>
      <c r="D123" s="24"/>
      <c r="E123" s="47"/>
      <c r="F123" s="60"/>
      <c r="G123" s="43"/>
      <c r="H123" s="99"/>
      <c r="I123" s="26"/>
      <c r="J123" s="26"/>
      <c r="K123" s="26"/>
      <c r="L123" s="26"/>
      <c r="M123" s="26"/>
      <c r="N123" s="26"/>
    </row>
    <row r="124" spans="1:15" x14ac:dyDescent="0.25">
      <c r="A124" s="89"/>
      <c r="B124" s="90"/>
      <c r="C124" s="90"/>
      <c r="D124" s="49"/>
      <c r="E124" s="81"/>
      <c r="F124" s="68"/>
      <c r="G124" s="68"/>
      <c r="H124" s="99"/>
      <c r="I124" s="91"/>
      <c r="J124" s="92"/>
      <c r="K124" s="92"/>
      <c r="L124" s="92"/>
      <c r="M124" s="93"/>
      <c r="N124" s="94"/>
    </row>
    <row r="125" spans="1:15" x14ac:dyDescent="0.25">
      <c r="A125" s="46"/>
      <c r="B125" s="98"/>
      <c r="C125" s="98"/>
      <c r="D125" s="24"/>
      <c r="E125" s="47"/>
      <c r="F125" s="60"/>
      <c r="G125" s="43"/>
      <c r="H125" s="24"/>
      <c r="I125" s="110"/>
      <c r="J125" s="103"/>
      <c r="K125" s="103"/>
      <c r="L125" s="103"/>
      <c r="M125" s="104"/>
      <c r="N125" s="105"/>
    </row>
    <row r="126" spans="1:15" s="95" customFormat="1" x14ac:dyDescent="0.25">
      <c r="A126" s="89"/>
      <c r="B126" s="90"/>
      <c r="C126" s="90"/>
      <c r="D126" s="49"/>
      <c r="E126" s="81"/>
      <c r="F126" s="68"/>
      <c r="G126" s="68"/>
      <c r="H126" s="99"/>
      <c r="I126" s="91"/>
      <c r="J126" s="92"/>
      <c r="K126" s="92"/>
      <c r="L126" s="92"/>
      <c r="M126" s="93"/>
      <c r="N126" s="94"/>
    </row>
    <row r="127" spans="1:15" s="27" customFormat="1" x14ac:dyDescent="0.25">
      <c r="A127" s="46"/>
      <c r="B127" s="98"/>
      <c r="C127" s="98"/>
      <c r="D127" s="24"/>
      <c r="E127" s="47"/>
      <c r="F127" s="60"/>
      <c r="G127" s="43"/>
      <c r="H127" s="24"/>
      <c r="I127" s="110"/>
      <c r="J127" s="103"/>
      <c r="K127" s="103"/>
      <c r="L127" s="103"/>
      <c r="M127" s="104"/>
      <c r="N127" s="105"/>
      <c r="O127" s="106"/>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6"/>
  <sheetViews>
    <sheetView topLeftCell="C16" zoomScale="115" zoomScaleNormal="115" workbookViewId="0">
      <selection activeCell="K31" sqref="K31"/>
    </sheetView>
  </sheetViews>
  <sheetFormatPr defaultColWidth="10.85546875" defaultRowHeight="12.75" x14ac:dyDescent="0.25"/>
  <cols>
    <col min="1" max="1" width="16.42578125" style="133" customWidth="1"/>
    <col min="2" max="3" width="15.42578125" style="133" customWidth="1"/>
    <col min="4" max="4" width="16.85546875" style="133" customWidth="1"/>
    <col min="5" max="5" width="17" style="133" customWidth="1"/>
    <col min="6" max="7" width="22.42578125" style="133" customWidth="1"/>
    <col min="8" max="8" width="16.28515625" style="133" customWidth="1"/>
    <col min="9" max="9" width="15.42578125" style="133" customWidth="1"/>
    <col min="10" max="10" width="23" style="133" customWidth="1"/>
    <col min="11" max="12" width="10.85546875" style="116"/>
    <col min="13" max="13" width="14" style="116" customWidth="1"/>
    <col min="14" max="16384" width="10.85546875" style="116"/>
  </cols>
  <sheetData>
    <row r="1" spans="1:13" ht="38.25" x14ac:dyDescent="0.25">
      <c r="A1" s="304" t="s">
        <v>2</v>
      </c>
      <c r="B1" s="305" t="s">
        <v>8</v>
      </c>
      <c r="C1" s="305" t="s">
        <v>676</v>
      </c>
      <c r="D1" s="305" t="s">
        <v>34</v>
      </c>
      <c r="E1" s="306" t="s">
        <v>35</v>
      </c>
      <c r="F1" s="306" t="s">
        <v>100</v>
      </c>
      <c r="G1" s="307" t="s">
        <v>102</v>
      </c>
      <c r="H1" s="305" t="s">
        <v>677</v>
      </c>
      <c r="I1" s="308" t="s">
        <v>36</v>
      </c>
      <c r="J1" s="309" t="s">
        <v>83</v>
      </c>
      <c r="L1" s="177" t="s">
        <v>75</v>
      </c>
      <c r="M1" s="293"/>
    </row>
    <row r="2" spans="1:13" ht="15" x14ac:dyDescent="0.25">
      <c r="A2" s="132" t="s">
        <v>53</v>
      </c>
      <c r="B2" s="132" t="s">
        <v>52</v>
      </c>
      <c r="C2" s="310">
        <f>Augustus!G4+Advances!I11</f>
        <v>2710000</v>
      </c>
      <c r="D2" s="311">
        <f>'Personal Recieved'!D5+'Balance UGX'!M2</f>
        <v>945000</v>
      </c>
      <c r="E2" s="311">
        <f>GETPIVOTDATA("Sum of Spent  in national currency (UGX)",'Personal Costs'!$A$3,"Name","Augustus")</f>
        <v>945000</v>
      </c>
      <c r="F2" s="311"/>
      <c r="G2" s="310">
        <f>Advances!J10</f>
        <v>555500</v>
      </c>
      <c r="H2" s="312">
        <f>Augustus!G63+Advances!J11</f>
        <v>2154500</v>
      </c>
      <c r="I2" s="313">
        <f t="shared" ref="I2:I7" si="0">C2+D2-E2+F2-G2</f>
        <v>2154500</v>
      </c>
      <c r="J2" s="314">
        <f t="shared" ref="J2:J9" si="1">H2-I2</f>
        <v>0</v>
      </c>
      <c r="L2" s="132" t="s">
        <v>53</v>
      </c>
      <c r="M2" s="178">
        <f>GETPIVOTDATA("Spent  in national currency (UGX)",'Airtime summary'!$A$49,"Name","Augustus")</f>
        <v>150000</v>
      </c>
    </row>
    <row r="3" spans="1:13" ht="15" x14ac:dyDescent="0.25">
      <c r="A3" s="132" t="s">
        <v>96</v>
      </c>
      <c r="B3" s="132" t="s">
        <v>52</v>
      </c>
      <c r="C3" s="310">
        <f>Mary!G4+Advances!I14</f>
        <v>5000000</v>
      </c>
      <c r="D3" s="311">
        <f>'Personal Recieved'!D10+'Balance UGX'!M3</f>
        <v>205000</v>
      </c>
      <c r="E3" s="311">
        <f>GETPIVOTDATA("Sum of Spent  in national currency (UGX)",'Personal Costs'!$A$3,"Name","Mary")</f>
        <v>205000</v>
      </c>
      <c r="F3" s="311"/>
      <c r="G3" s="310">
        <f>Advances!J13</f>
        <v>1000000</v>
      </c>
      <c r="H3" s="312">
        <f>Mary!G17+Advances!J14</f>
        <v>4000000</v>
      </c>
      <c r="I3" s="313">
        <f t="shared" si="0"/>
        <v>4000000</v>
      </c>
      <c r="J3" s="314">
        <f t="shared" si="1"/>
        <v>0</v>
      </c>
      <c r="L3" s="132" t="s">
        <v>96</v>
      </c>
      <c r="M3" s="178">
        <f>GETPIVOTDATA("Spent  in national currency (UGX)",'Airtime summary'!$A$49,"Name","Mary")</f>
        <v>150000</v>
      </c>
    </row>
    <row r="4" spans="1:13" ht="15" x14ac:dyDescent="0.25">
      <c r="A4" s="132" t="s">
        <v>42</v>
      </c>
      <c r="B4" s="132" t="s">
        <v>14</v>
      </c>
      <c r="C4" s="310">
        <f>Lydia!G4+Advances!I8</f>
        <v>5430000</v>
      </c>
      <c r="D4" s="311">
        <f>'Personal Recieved'!D9+'Balance UGX'!M4</f>
        <v>3583974</v>
      </c>
      <c r="E4" s="311">
        <f>GETPIVOTDATA("Sum of Spent  in national currency (UGX)",'Personal Costs'!$A$3,"Name","Lydia")</f>
        <v>3605774</v>
      </c>
      <c r="F4" s="311"/>
      <c r="G4" s="310">
        <f>Advances!J7</f>
        <v>1000000</v>
      </c>
      <c r="H4" s="312">
        <f>Lydia!G136+Advances!J8</f>
        <v>4408200</v>
      </c>
      <c r="I4" s="313">
        <f>C4+D4-E4+F4-G4</f>
        <v>4408200</v>
      </c>
      <c r="J4" s="314">
        <f t="shared" si="1"/>
        <v>0</v>
      </c>
      <c r="K4" s="116" t="s">
        <v>15</v>
      </c>
      <c r="L4" s="132" t="s">
        <v>42</v>
      </c>
      <c r="M4" s="178">
        <f>GETPIVOTDATA("Spent  in national currency (UGX)",'Airtime summary'!$A$49,"Name","Lydia")</f>
        <v>190000</v>
      </c>
    </row>
    <row r="5" spans="1:13" ht="15" x14ac:dyDescent="0.25">
      <c r="A5" s="236" t="s">
        <v>70</v>
      </c>
      <c r="B5" s="237" t="s">
        <v>44</v>
      </c>
      <c r="C5" s="310">
        <f>'i45'!G5</f>
        <v>0</v>
      </c>
      <c r="D5" s="311">
        <f>'Personal Recieved'!D6+'Balance UGX'!M5</f>
        <v>1877000</v>
      </c>
      <c r="E5" s="311">
        <f>GETPIVOTDATA("Sum of Spent  in national currency (UGX)",'Personal Costs'!$A$3,"Name","i45")</f>
        <v>1873000</v>
      </c>
      <c r="F5" s="311"/>
      <c r="G5" s="310">
        <f>Advances!H24</f>
        <v>0</v>
      </c>
      <c r="H5" s="312">
        <f>'i45'!G181</f>
        <v>4000</v>
      </c>
      <c r="I5" s="313">
        <f t="shared" si="0"/>
        <v>4000</v>
      </c>
      <c r="J5" s="314">
        <f>H5-I5</f>
        <v>0</v>
      </c>
      <c r="L5" s="236" t="s">
        <v>70</v>
      </c>
      <c r="M5" s="178">
        <f>GETPIVOTDATA("Spent  in national currency (UGX)",'Airtime summary'!$A$49,"Name","i45")</f>
        <v>200000</v>
      </c>
    </row>
    <row r="6" spans="1:13" ht="15" x14ac:dyDescent="0.25">
      <c r="A6" s="236" t="s">
        <v>71</v>
      </c>
      <c r="B6" s="237" t="s">
        <v>44</v>
      </c>
      <c r="C6" s="310">
        <f>'i67'!G4</f>
        <v>33000</v>
      </c>
      <c r="D6" s="311">
        <f>'Personal Recieved'!D7+'Balance UGX'!M6</f>
        <v>2294000</v>
      </c>
      <c r="E6" s="311">
        <f>GETPIVOTDATA("Sum of Spent  in national currency (UGX)",'Personal Costs'!$A$3,"Name","i67")</f>
        <v>2320000</v>
      </c>
      <c r="F6" s="311"/>
      <c r="G6" s="310">
        <f>Advances!H27</f>
        <v>0</v>
      </c>
      <c r="H6" s="312">
        <f>'i67'!G181</f>
        <v>7000</v>
      </c>
      <c r="I6" s="313">
        <f t="shared" si="0"/>
        <v>7000</v>
      </c>
      <c r="J6" s="314">
        <f t="shared" si="1"/>
        <v>0</v>
      </c>
      <c r="L6" s="236" t="s">
        <v>71</v>
      </c>
      <c r="M6" s="178">
        <f>GETPIVOTDATA("Spent  in national currency (UGX)",'Airtime summary'!$A$49,"Name","i67")</f>
        <v>200000</v>
      </c>
    </row>
    <row r="7" spans="1:13" ht="15" x14ac:dyDescent="0.25">
      <c r="A7" s="236" t="s">
        <v>121</v>
      </c>
      <c r="B7" s="237" t="s">
        <v>44</v>
      </c>
      <c r="C7" s="310">
        <f>'i81'!G4</f>
        <v>257000</v>
      </c>
      <c r="D7" s="311">
        <f>'Personal Recieved'!D8+'Balance UGX'!M7</f>
        <v>1925000</v>
      </c>
      <c r="E7" s="311">
        <f>GETPIVOTDATA("Sum of Spent  in national currency (UGX)",'Personal Costs'!$A$3,"Name","i81")</f>
        <v>1926000</v>
      </c>
      <c r="F7" s="311"/>
      <c r="G7" s="310">
        <v>0</v>
      </c>
      <c r="H7" s="312">
        <f>'i81'!G180</f>
        <v>256000</v>
      </c>
      <c r="I7" s="313">
        <f t="shared" si="0"/>
        <v>256000</v>
      </c>
      <c r="J7" s="314">
        <f t="shared" si="1"/>
        <v>0</v>
      </c>
      <c r="L7" s="236" t="s">
        <v>121</v>
      </c>
      <c r="M7" s="178">
        <f>GETPIVOTDATA("Spent  in national currency (UGX)",'Airtime summary'!$A$49,"Name","i81")</f>
        <v>200000</v>
      </c>
    </row>
    <row r="8" spans="1:13" ht="15" x14ac:dyDescent="0.25">
      <c r="A8" s="132" t="s">
        <v>74</v>
      </c>
      <c r="B8" s="237" t="s">
        <v>14</v>
      </c>
      <c r="C8" s="310">
        <v>0</v>
      </c>
      <c r="D8" s="311">
        <f>0+M8</f>
        <v>50000</v>
      </c>
      <c r="E8" s="311">
        <f>GETPIVOTDATA("Sum of Spent  in national currency (UGX)",'Personal Costs'!$A$3,"Name","Day Guard")</f>
        <v>50000</v>
      </c>
      <c r="F8" s="311"/>
      <c r="G8" s="310"/>
      <c r="H8" s="312">
        <v>0</v>
      </c>
      <c r="I8" s="313">
        <f t="shared" ref="I8" si="2">C8+D8-E8</f>
        <v>0</v>
      </c>
      <c r="J8" s="314">
        <f t="shared" si="1"/>
        <v>0</v>
      </c>
      <c r="L8" s="132" t="s">
        <v>74</v>
      </c>
      <c r="M8" s="178">
        <f>GETPIVOTDATA("Spent  in national currency (UGX)",'Airtime summary'!$A$49,"Name","Day Guard")</f>
        <v>50000</v>
      </c>
    </row>
    <row r="9" spans="1:13" ht="15" x14ac:dyDescent="0.25">
      <c r="A9" s="132" t="s">
        <v>73</v>
      </c>
      <c r="B9" s="237"/>
      <c r="C9" s="310">
        <f>'Airtime summary'!G4</f>
        <v>0</v>
      </c>
      <c r="D9" s="311">
        <f>0</f>
        <v>0</v>
      </c>
      <c r="E9" s="311">
        <v>0</v>
      </c>
      <c r="F9" s="311"/>
      <c r="G9" s="310"/>
      <c r="H9" s="312">
        <f>'Airtime summary'!G44</f>
        <v>0</v>
      </c>
      <c r="I9" s="313">
        <f>'Airtime summary'!G45</f>
        <v>0</v>
      </c>
      <c r="J9" s="314">
        <f t="shared" si="1"/>
        <v>0</v>
      </c>
      <c r="L9" s="294"/>
      <c r="M9" s="293"/>
    </row>
    <row r="10" spans="1:13" s="117" customFormat="1" ht="15" x14ac:dyDescent="0.25">
      <c r="A10" s="315"/>
      <c r="B10" s="316"/>
      <c r="C10" s="317"/>
      <c r="D10" s="317"/>
      <c r="E10" s="318"/>
      <c r="F10" s="420" t="s">
        <v>101</v>
      </c>
      <c r="G10" s="421" t="s">
        <v>82</v>
      </c>
      <c r="H10" s="317"/>
      <c r="I10" s="319"/>
      <c r="J10" s="314"/>
      <c r="L10"/>
      <c r="M10" s="362">
        <f>SUM(M2:M8)</f>
        <v>1140000</v>
      </c>
    </row>
    <row r="11" spans="1:13" x14ac:dyDescent="0.2">
      <c r="A11" s="320" t="s">
        <v>84</v>
      </c>
      <c r="B11" s="321"/>
      <c r="C11" s="322">
        <f>SUM(C2:C10)</f>
        <v>13430000</v>
      </c>
      <c r="D11" s="322">
        <f>SUM(D2:D10)</f>
        <v>10879974</v>
      </c>
      <c r="E11" s="322">
        <f>SUM(E2:E10)</f>
        <v>10924774</v>
      </c>
      <c r="F11" s="321"/>
      <c r="G11" s="323"/>
      <c r="H11" s="324">
        <f>SUM(H2:H10)</f>
        <v>10829700</v>
      </c>
      <c r="I11" s="325">
        <f>SUM(I2:I10)</f>
        <v>10829700</v>
      </c>
      <c r="J11" s="326">
        <f>H11-I11</f>
        <v>0</v>
      </c>
    </row>
    <row r="12" spans="1:13" x14ac:dyDescent="0.2">
      <c r="A12" s="327"/>
      <c r="B12" s="328"/>
      <c r="C12" s="329"/>
      <c r="D12" s="330"/>
      <c r="E12" s="330"/>
      <c r="F12" s="330"/>
      <c r="G12" s="330"/>
      <c r="H12" s="329"/>
      <c r="I12" s="331"/>
      <c r="J12" s="314"/>
    </row>
    <row r="13" spans="1:13" x14ac:dyDescent="0.2">
      <c r="A13" s="332" t="s">
        <v>85</v>
      </c>
      <c r="B13" s="333"/>
      <c r="C13" s="334">
        <f>'Bank reconciliation UGX'!D14</f>
        <v>14981202</v>
      </c>
      <c r="D13" s="387">
        <f>'Bank reconciliation UGX'!D17</f>
        <v>65343850</v>
      </c>
      <c r="E13" s="334">
        <f>GETPIVOTDATA("Sum of Spent  in national currency (UGX)",'Personal Costs'!$A$3,"Name","Bank UGX")</f>
        <v>8000</v>
      </c>
      <c r="F13" s="334"/>
      <c r="G13" s="334">
        <f>'Bank reconciliation UGX'!E15+'Bank reconciliation UGX'!E18+'Bank reconciliation UGX'!E20+'Bank reconciliation UGX'!E22</f>
        <v>26829990</v>
      </c>
      <c r="H13" s="334">
        <f>'Bank reconciliation UGX'!D24</f>
        <v>53487062</v>
      </c>
      <c r="I13" s="335">
        <f>C13+D13-E13+F13-G13</f>
        <v>53487062</v>
      </c>
      <c r="J13" s="314">
        <f>H13-I13</f>
        <v>0</v>
      </c>
    </row>
    <row r="14" spans="1:13" x14ac:dyDescent="0.2">
      <c r="A14" s="332" t="s">
        <v>117</v>
      </c>
      <c r="B14" s="333"/>
      <c r="C14" s="334">
        <f>'UGX-Operational Account'!D12</f>
        <v>23846</v>
      </c>
      <c r="D14" s="387">
        <f>'UGX-Operational Account'!D22</f>
        <v>305000</v>
      </c>
      <c r="E14" s="334">
        <f>GETPIVOTDATA("Sum of Spent  in national currency (UGX)",'Personal Costs'!$A$3,"Name","UGX OPP")</f>
        <v>11008190</v>
      </c>
      <c r="F14" s="334">
        <f>'UGX-Operational Account'!D13+'UGX-Operational Account'!D16+'UGX-Operational Account'!D25+'UGX-Operational Account'!D29</f>
        <v>26829990</v>
      </c>
      <c r="G14" s="334">
        <f>'UGX-Operational Account'!E14+'UGX-Operational Account'!E20+'UGX-Operational Account'!E26+'UGX-Operational Account'!E36</f>
        <v>13438000</v>
      </c>
      <c r="H14" s="334">
        <f>'UGX-Operational Account'!D44</f>
        <v>2712646</v>
      </c>
      <c r="I14" s="335">
        <f>C14+D14-E14+F14-G14</f>
        <v>2712646</v>
      </c>
      <c r="J14" s="314">
        <f>H14-I14</f>
        <v>0</v>
      </c>
    </row>
    <row r="15" spans="1:13" x14ac:dyDescent="0.2">
      <c r="A15" s="336" t="s">
        <v>86</v>
      </c>
      <c r="B15" s="337"/>
      <c r="C15" s="337">
        <f t="shared" ref="C15:I15" si="3">SUM(C13:C14)</f>
        <v>15005048</v>
      </c>
      <c r="D15" s="337">
        <f t="shared" si="3"/>
        <v>65648850</v>
      </c>
      <c r="E15" s="597">
        <f t="shared" si="3"/>
        <v>11016190</v>
      </c>
      <c r="F15" s="337">
        <f t="shared" si="3"/>
        <v>26829990</v>
      </c>
      <c r="G15" s="337">
        <f t="shared" si="3"/>
        <v>40267990</v>
      </c>
      <c r="H15" s="337">
        <f t="shared" si="3"/>
        <v>56199708</v>
      </c>
      <c r="I15" s="338">
        <f t="shared" si="3"/>
        <v>56199708</v>
      </c>
      <c r="J15" s="339">
        <f>H15-I15</f>
        <v>0</v>
      </c>
    </row>
    <row r="16" spans="1:13" x14ac:dyDescent="0.2">
      <c r="A16" s="340" t="s">
        <v>87</v>
      </c>
      <c r="B16" s="341"/>
      <c r="C16" s="341"/>
      <c r="D16" s="434"/>
      <c r="E16" s="596"/>
      <c r="F16" s="341"/>
      <c r="G16" s="341"/>
      <c r="H16" s="341"/>
      <c r="I16" s="342"/>
      <c r="J16" s="343"/>
    </row>
    <row r="17" spans="1:11" ht="13.5" thickBot="1" x14ac:dyDescent="0.25">
      <c r="A17" s="344"/>
      <c r="B17" s="345"/>
      <c r="C17" s="345"/>
      <c r="D17" s="345"/>
      <c r="E17" s="345"/>
      <c r="F17" s="345"/>
      <c r="G17" s="345"/>
      <c r="H17" s="345"/>
      <c r="I17" s="346"/>
      <c r="J17" s="314"/>
    </row>
    <row r="18" spans="1:11" ht="13.5" thickBot="1" x14ac:dyDescent="0.25">
      <c r="A18" s="347" t="s">
        <v>88</v>
      </c>
      <c r="B18" s="348"/>
      <c r="C18" s="348"/>
      <c r="D18" s="348"/>
      <c r="E18" s="348">
        <f>E11+E15</f>
        <v>21940964</v>
      </c>
      <c r="F18" s="348"/>
      <c r="G18" s="348"/>
      <c r="H18" s="348"/>
      <c r="I18" s="349"/>
      <c r="J18" s="350"/>
    </row>
    <row r="19" spans="1:11" x14ac:dyDescent="0.2">
      <c r="A19" s="351"/>
      <c r="B19" s="352"/>
      <c r="C19" s="352"/>
      <c r="D19" s="352"/>
      <c r="E19" s="352"/>
      <c r="F19" s="352"/>
      <c r="G19" s="352">
        <f>G15-F20</f>
        <v>26829990</v>
      </c>
      <c r="H19" s="352"/>
      <c r="I19" s="353"/>
      <c r="J19" s="314"/>
    </row>
    <row r="20" spans="1:11" ht="15.75" x14ac:dyDescent="0.25">
      <c r="A20" s="354" t="s">
        <v>37</v>
      </c>
      <c r="B20" s="355"/>
      <c r="C20" s="356">
        <f>'UGX Cash Box  August'!G3</f>
        <v>750650</v>
      </c>
      <c r="D20" s="357">
        <f>'Personal Recieved'!C14</f>
        <v>271962</v>
      </c>
      <c r="E20" s="357">
        <f>GETPIVOTDATA("Sum of spent in national currency (Ugx)",'Personal Recieved'!$A$3)</f>
        <v>11456936</v>
      </c>
      <c r="F20" s="357">
        <f>'UGX-Operational Account'!E14+'UGX-Operational Account'!E20+'UGX-Operational Account'!E26+'UGX-Operational Account'!E36</f>
        <v>13438000</v>
      </c>
      <c r="G20" s="357">
        <v>0</v>
      </c>
      <c r="H20" s="357">
        <f>'UGX Cash Box  August'!G204</f>
        <v>3003676</v>
      </c>
      <c r="I20" s="358">
        <f>C20+D20-E20+F20</f>
        <v>3003676</v>
      </c>
      <c r="J20" s="314">
        <f t="shared" ref="J20" si="4">H20-I20</f>
        <v>0</v>
      </c>
      <c r="K20" s="364"/>
    </row>
    <row r="21" spans="1:11" ht="16.5" thickBot="1" x14ac:dyDescent="0.3">
      <c r="A21" s="359"/>
      <c r="B21" s="360"/>
      <c r="C21" s="360"/>
      <c r="D21" s="360"/>
      <c r="E21" s="360"/>
      <c r="F21" s="360"/>
      <c r="G21" s="360"/>
      <c r="H21" s="360"/>
      <c r="I21" s="360"/>
      <c r="J21" s="595"/>
      <c r="K21" s="365"/>
    </row>
    <row r="22" spans="1:11" ht="15.75" x14ac:dyDescent="0.25">
      <c r="A22" s="295"/>
      <c r="B22" s="296"/>
      <c r="C22" s="296"/>
      <c r="D22" s="943" t="s">
        <v>38</v>
      </c>
      <c r="E22" s="943"/>
      <c r="F22" s="296"/>
      <c r="G22" s="296"/>
      <c r="H22" s="296"/>
      <c r="I22" s="367"/>
      <c r="J22" s="368"/>
      <c r="K22" s="366"/>
    </row>
    <row r="23" spans="1:11" ht="47.25" x14ac:dyDescent="0.25">
      <c r="A23" s="298"/>
      <c r="B23" s="299"/>
      <c r="C23" s="299" t="s">
        <v>678</v>
      </c>
      <c r="D23" s="299" t="s">
        <v>76</v>
      </c>
      <c r="E23" s="299" t="s">
        <v>77</v>
      </c>
      <c r="F23" s="299"/>
      <c r="G23" s="299"/>
      <c r="H23" s="299" t="s">
        <v>679</v>
      </c>
      <c r="I23" s="299" t="s">
        <v>78</v>
      </c>
      <c r="J23" s="300" t="s">
        <v>79</v>
      </c>
    </row>
    <row r="24" spans="1:11" ht="32.25" thickBot="1" x14ac:dyDescent="0.3">
      <c r="A24" s="301" t="s">
        <v>80</v>
      </c>
      <c r="B24" s="302"/>
      <c r="C24" s="302">
        <f>C20+C15+C11</f>
        <v>29185698</v>
      </c>
      <c r="D24" s="302">
        <f>D13</f>
        <v>65343850</v>
      </c>
      <c r="E24" s="302">
        <f>E18</f>
        <v>21940964</v>
      </c>
      <c r="F24" s="302"/>
      <c r="G24" s="302">
        <f>G2+G3+G4+G5+G6</f>
        <v>2555500</v>
      </c>
      <c r="H24" s="302">
        <f>H20+H15+H11+G24</f>
        <v>72588584</v>
      </c>
      <c r="I24" s="302">
        <f>C24+D24-E24</f>
        <v>72588584</v>
      </c>
      <c r="J24" s="303">
        <f>H24-I24</f>
        <v>0</v>
      </c>
      <c r="K24" s="386"/>
    </row>
    <row r="28" spans="1:11" x14ac:dyDescent="0.25">
      <c r="G28" s="735"/>
    </row>
    <row r="185" spans="1:15" x14ac:dyDescent="0.25">
      <c r="A185" s="363"/>
      <c r="B185" s="363"/>
      <c r="C185" s="363"/>
      <c r="D185" s="363"/>
      <c r="E185" s="363"/>
      <c r="F185" s="363"/>
      <c r="G185" s="363"/>
      <c r="H185" s="363"/>
      <c r="I185" s="363"/>
      <c r="J185" s="363"/>
      <c r="K185" s="433"/>
      <c r="L185" s="433"/>
      <c r="M185" s="433"/>
      <c r="N185" s="433"/>
      <c r="O185" s="433"/>
    </row>
    <row r="186" spans="1:15" x14ac:dyDescent="0.25">
      <c r="A186" s="363"/>
      <c r="B186" s="363"/>
      <c r="C186" s="363"/>
      <c r="D186" s="363"/>
      <c r="E186" s="363"/>
      <c r="F186" s="363"/>
      <c r="G186" s="363"/>
      <c r="H186" s="363"/>
      <c r="I186" s="363"/>
      <c r="J186" s="363"/>
      <c r="K186" s="433"/>
      <c r="L186" s="433"/>
      <c r="M186" s="433"/>
      <c r="N186" s="433"/>
      <c r="O186" s="433"/>
    </row>
    <row r="187" spans="1:15" x14ac:dyDescent="0.25">
      <c r="A187" s="363"/>
      <c r="B187" s="363"/>
      <c r="C187" s="363"/>
      <c r="D187" s="363"/>
      <c r="E187" s="363"/>
      <c r="F187" s="363"/>
      <c r="G187" s="363"/>
      <c r="H187" s="363"/>
      <c r="I187" s="363"/>
      <c r="J187" s="363"/>
      <c r="K187" s="433"/>
      <c r="L187" s="433"/>
      <c r="M187" s="433"/>
      <c r="N187" s="433"/>
      <c r="O187" s="433"/>
    </row>
    <row r="188" spans="1:15" x14ac:dyDescent="0.25">
      <c r="A188" s="363"/>
      <c r="B188" s="363"/>
      <c r="C188" s="363"/>
      <c r="D188" s="363"/>
      <c r="E188" s="363"/>
      <c r="F188" s="363"/>
      <c r="G188" s="363"/>
      <c r="H188" s="363"/>
      <c r="I188" s="363"/>
      <c r="J188" s="363"/>
      <c r="K188" s="433"/>
      <c r="L188" s="433"/>
      <c r="M188" s="433"/>
      <c r="N188" s="433"/>
      <c r="O188" s="433"/>
    </row>
    <row r="189" spans="1:15" x14ac:dyDescent="0.25">
      <c r="A189" s="363"/>
      <c r="B189" s="363"/>
      <c r="C189" s="363"/>
      <c r="D189" s="363"/>
      <c r="E189" s="363"/>
      <c r="F189" s="363"/>
      <c r="G189" s="363"/>
      <c r="H189" s="363"/>
      <c r="I189" s="363"/>
      <c r="J189" s="363"/>
      <c r="K189" s="433"/>
      <c r="L189" s="433"/>
      <c r="M189" s="433"/>
      <c r="N189" s="433"/>
      <c r="O189" s="433"/>
    </row>
    <row r="190" spans="1:15" x14ac:dyDescent="0.25">
      <c r="A190" s="363"/>
      <c r="B190" s="363"/>
      <c r="C190" s="363"/>
      <c r="D190" s="363"/>
      <c r="E190" s="363"/>
      <c r="F190" s="363"/>
      <c r="G190" s="363"/>
      <c r="H190" s="363"/>
      <c r="I190" s="363"/>
      <c r="J190" s="363"/>
      <c r="K190" s="433"/>
      <c r="L190" s="433"/>
      <c r="M190" s="433"/>
      <c r="N190" s="433"/>
      <c r="O190" s="433"/>
    </row>
    <row r="191" spans="1:15" x14ac:dyDescent="0.25">
      <c r="A191" s="363"/>
      <c r="B191" s="363"/>
      <c r="C191" s="363"/>
      <c r="D191" s="363"/>
      <c r="E191" s="363"/>
      <c r="F191" s="363"/>
      <c r="G191" s="363"/>
      <c r="H191" s="363"/>
      <c r="I191" s="363"/>
      <c r="J191" s="363"/>
      <c r="K191" s="433"/>
      <c r="L191" s="433"/>
      <c r="M191" s="433"/>
      <c r="N191" s="433"/>
      <c r="O191" s="433"/>
    </row>
    <row r="192" spans="1:15" x14ac:dyDescent="0.25">
      <c r="A192" s="363"/>
      <c r="B192" s="363"/>
      <c r="C192" s="363"/>
      <c r="D192" s="363"/>
      <c r="E192" s="363"/>
      <c r="F192" s="363"/>
      <c r="G192" s="363"/>
      <c r="H192" s="363"/>
      <c r="I192" s="363"/>
      <c r="J192" s="363"/>
      <c r="K192" s="433"/>
      <c r="L192" s="433"/>
      <c r="M192" s="433"/>
      <c r="N192" s="433"/>
      <c r="O192" s="433"/>
    </row>
    <row r="193" spans="1:15" x14ac:dyDescent="0.25">
      <c r="A193" s="363"/>
      <c r="B193" s="363"/>
      <c r="C193" s="363"/>
      <c r="D193" s="363"/>
      <c r="E193" s="363"/>
      <c r="F193" s="363"/>
      <c r="G193" s="363"/>
      <c r="H193" s="363"/>
      <c r="I193" s="363"/>
      <c r="J193" s="363"/>
      <c r="K193" s="433"/>
      <c r="L193" s="433"/>
      <c r="M193" s="433"/>
      <c r="N193" s="433"/>
      <c r="O193" s="433"/>
    </row>
    <row r="194" spans="1:15" x14ac:dyDescent="0.25">
      <c r="A194" s="363"/>
      <c r="B194" s="363"/>
      <c r="C194" s="363"/>
      <c r="D194" s="363"/>
      <c r="E194" s="363"/>
      <c r="F194" s="363"/>
      <c r="G194" s="363"/>
      <c r="H194" s="363"/>
      <c r="I194" s="363"/>
      <c r="J194" s="363"/>
      <c r="K194" s="433"/>
      <c r="L194" s="433"/>
      <c r="M194" s="433"/>
      <c r="N194" s="433"/>
      <c r="O194" s="433"/>
    </row>
    <row r="195" spans="1:15" x14ac:dyDescent="0.25">
      <c r="A195" s="363"/>
      <c r="B195" s="363"/>
      <c r="C195" s="363"/>
      <c r="D195" s="363"/>
      <c r="E195" s="363"/>
      <c r="F195" s="363"/>
      <c r="G195" s="363"/>
      <c r="H195" s="363"/>
      <c r="I195" s="363"/>
      <c r="J195" s="363"/>
      <c r="K195" s="433"/>
      <c r="L195" s="433"/>
      <c r="M195" s="433"/>
      <c r="N195" s="433"/>
      <c r="O195" s="433"/>
    </row>
    <row r="196" spans="1:15" x14ac:dyDescent="0.25">
      <c r="A196" s="363"/>
      <c r="B196" s="363"/>
      <c r="C196" s="363"/>
      <c r="D196" s="363"/>
      <c r="E196" s="363"/>
      <c r="F196" s="363"/>
      <c r="G196" s="363"/>
      <c r="H196" s="363"/>
      <c r="I196" s="363"/>
      <c r="J196" s="363"/>
      <c r="K196" s="433"/>
      <c r="L196" s="433"/>
      <c r="M196" s="433"/>
      <c r="N196" s="433"/>
      <c r="O196" s="433"/>
    </row>
    <row r="197" spans="1:15" x14ac:dyDescent="0.25">
      <c r="A197" s="363"/>
      <c r="B197" s="363"/>
      <c r="C197" s="363"/>
      <c r="D197" s="363"/>
      <c r="E197" s="363"/>
      <c r="F197" s="363"/>
      <c r="G197" s="363"/>
      <c r="H197" s="363"/>
      <c r="I197" s="363"/>
      <c r="J197" s="363"/>
      <c r="K197" s="433"/>
      <c r="L197" s="433"/>
      <c r="M197" s="433"/>
      <c r="N197" s="433"/>
      <c r="O197" s="433"/>
    </row>
    <row r="198" spans="1:15" x14ac:dyDescent="0.25">
      <c r="A198" s="363"/>
      <c r="B198" s="363"/>
      <c r="C198" s="363"/>
      <c r="D198" s="363"/>
      <c r="E198" s="363"/>
      <c r="F198" s="363"/>
      <c r="G198" s="363"/>
      <c r="H198" s="363"/>
      <c r="I198" s="363"/>
      <c r="J198" s="363"/>
      <c r="K198" s="433"/>
      <c r="L198" s="433"/>
      <c r="M198" s="433"/>
      <c r="N198" s="433"/>
      <c r="O198" s="433"/>
    </row>
    <row r="199" spans="1:15" x14ac:dyDescent="0.25">
      <c r="A199" s="363"/>
      <c r="B199" s="363"/>
      <c r="C199" s="363"/>
      <c r="D199" s="363"/>
      <c r="E199" s="363"/>
      <c r="F199" s="363"/>
      <c r="G199" s="363"/>
      <c r="H199" s="363"/>
      <c r="I199" s="363"/>
      <c r="J199" s="363"/>
      <c r="K199" s="433"/>
      <c r="L199" s="433"/>
      <c r="M199" s="433"/>
      <c r="N199" s="433"/>
      <c r="O199" s="433"/>
    </row>
    <row r="200" spans="1:15" x14ac:dyDescent="0.25">
      <c r="A200" s="363"/>
      <c r="B200" s="363"/>
      <c r="C200" s="363"/>
      <c r="D200" s="363"/>
      <c r="E200" s="363"/>
      <c r="F200" s="363"/>
      <c r="G200" s="363"/>
      <c r="H200" s="363"/>
      <c r="I200" s="363"/>
      <c r="J200" s="363"/>
      <c r="K200" s="433"/>
      <c r="L200" s="433"/>
      <c r="M200" s="433"/>
      <c r="N200" s="433"/>
      <c r="O200" s="433"/>
    </row>
    <row r="201" spans="1:15" x14ac:dyDescent="0.25">
      <c r="A201" s="363"/>
      <c r="B201" s="363"/>
      <c r="C201" s="363"/>
      <c r="D201" s="363"/>
      <c r="E201" s="363"/>
      <c r="F201" s="363"/>
      <c r="G201" s="363"/>
      <c r="H201" s="363"/>
      <c r="I201" s="363"/>
      <c r="J201" s="363"/>
      <c r="K201" s="433"/>
      <c r="L201" s="433"/>
      <c r="M201" s="433"/>
      <c r="N201" s="433"/>
      <c r="O201" s="433"/>
    </row>
    <row r="202" spans="1:15" x14ac:dyDescent="0.25">
      <c r="A202" s="363"/>
      <c r="B202" s="363"/>
      <c r="C202" s="363"/>
      <c r="D202" s="363"/>
      <c r="E202" s="363"/>
      <c r="F202" s="363"/>
      <c r="G202" s="363"/>
      <c r="H202" s="363"/>
      <c r="I202" s="363"/>
      <c r="J202" s="363"/>
      <c r="K202" s="433"/>
      <c r="L202" s="433"/>
      <c r="M202" s="433"/>
      <c r="N202" s="433"/>
      <c r="O202" s="433"/>
    </row>
    <row r="203" spans="1:15" x14ac:dyDescent="0.25">
      <c r="A203" s="363"/>
      <c r="B203" s="363"/>
      <c r="C203" s="363"/>
      <c r="D203" s="363"/>
      <c r="E203" s="363"/>
      <c r="F203" s="363"/>
      <c r="G203" s="363"/>
      <c r="H203" s="363"/>
      <c r="I203" s="363"/>
      <c r="J203" s="363"/>
      <c r="K203" s="433"/>
      <c r="L203" s="433"/>
      <c r="M203" s="433"/>
      <c r="N203" s="433"/>
      <c r="O203" s="433"/>
    </row>
    <row r="204" spans="1:15" x14ac:dyDescent="0.25">
      <c r="A204" s="363"/>
      <c r="B204" s="363"/>
      <c r="C204" s="363"/>
      <c r="D204" s="363"/>
      <c r="E204" s="363"/>
      <c r="F204" s="363"/>
      <c r="G204" s="363"/>
      <c r="H204" s="363"/>
      <c r="I204" s="363"/>
      <c r="J204" s="363"/>
      <c r="K204" s="433"/>
      <c r="L204" s="433"/>
      <c r="M204" s="433"/>
      <c r="N204" s="433"/>
      <c r="O204" s="433"/>
    </row>
    <row r="205" spans="1:15" x14ac:dyDescent="0.25">
      <c r="A205" s="363"/>
      <c r="B205" s="363"/>
      <c r="C205" s="363"/>
      <c r="D205" s="363"/>
      <c r="E205" s="363"/>
      <c r="F205" s="363"/>
      <c r="G205" s="363"/>
      <c r="H205" s="363"/>
      <c r="I205" s="363"/>
      <c r="J205" s="363"/>
      <c r="K205" s="433"/>
      <c r="L205" s="433"/>
      <c r="M205" s="433"/>
      <c r="N205" s="433"/>
      <c r="O205" s="433"/>
    </row>
    <row r="206" spans="1:15" x14ac:dyDescent="0.25">
      <c r="A206" s="363"/>
      <c r="B206" s="363"/>
      <c r="C206" s="363"/>
      <c r="D206" s="363"/>
      <c r="E206" s="363"/>
      <c r="F206" s="363"/>
      <c r="G206" s="363"/>
      <c r="H206" s="363"/>
      <c r="I206" s="363"/>
      <c r="J206" s="363"/>
      <c r="K206" s="433"/>
      <c r="L206" s="433"/>
      <c r="M206" s="433"/>
      <c r="N206" s="433"/>
      <c r="O206" s="433"/>
    </row>
    <row r="207" spans="1:15" x14ac:dyDescent="0.25">
      <c r="A207" s="363"/>
      <c r="B207" s="363"/>
      <c r="C207" s="363"/>
      <c r="D207" s="363"/>
      <c r="E207" s="363"/>
      <c r="F207" s="363"/>
      <c r="G207" s="363"/>
      <c r="H207" s="363"/>
      <c r="I207" s="363"/>
      <c r="J207" s="363"/>
      <c r="K207" s="433"/>
      <c r="L207" s="433"/>
      <c r="M207" s="433"/>
      <c r="N207" s="433"/>
      <c r="O207" s="433"/>
    </row>
    <row r="208" spans="1:15" x14ac:dyDescent="0.25">
      <c r="A208" s="363"/>
      <c r="B208" s="363"/>
      <c r="C208" s="363"/>
      <c r="D208" s="363"/>
      <c r="E208" s="363"/>
      <c r="F208" s="363"/>
      <c r="G208" s="363"/>
      <c r="H208" s="363"/>
      <c r="I208" s="363"/>
      <c r="J208" s="363"/>
      <c r="K208" s="433"/>
      <c r="L208" s="433"/>
      <c r="M208" s="433"/>
      <c r="N208" s="433"/>
      <c r="O208" s="433"/>
    </row>
    <row r="209" spans="1:15" x14ac:dyDescent="0.25">
      <c r="A209" s="363"/>
      <c r="B209" s="363"/>
      <c r="C209" s="363"/>
      <c r="D209" s="363"/>
      <c r="E209" s="363"/>
      <c r="F209" s="363"/>
      <c r="G209" s="363"/>
      <c r="H209" s="363"/>
      <c r="I209" s="363"/>
      <c r="J209" s="363"/>
      <c r="K209" s="433"/>
      <c r="L209" s="433"/>
      <c r="M209" s="433"/>
      <c r="N209" s="433"/>
      <c r="O209" s="433"/>
    </row>
    <row r="210" spans="1:15" x14ac:dyDescent="0.25">
      <c r="A210" s="363"/>
      <c r="B210" s="363"/>
      <c r="C210" s="363"/>
      <c r="D210" s="363"/>
      <c r="E210" s="363"/>
      <c r="F210" s="363"/>
      <c r="G210" s="363"/>
      <c r="H210" s="363"/>
      <c r="I210" s="363"/>
      <c r="J210" s="363"/>
      <c r="K210" s="433"/>
      <c r="L210" s="433"/>
      <c r="M210" s="433"/>
      <c r="N210" s="433"/>
      <c r="O210" s="433"/>
    </row>
    <row r="211" spans="1:15" x14ac:dyDescent="0.25">
      <c r="A211" s="363"/>
      <c r="B211" s="363"/>
      <c r="C211" s="363"/>
      <c r="D211" s="363"/>
      <c r="E211" s="363"/>
      <c r="F211" s="363"/>
      <c r="G211" s="363"/>
      <c r="H211" s="363"/>
      <c r="I211" s="363"/>
      <c r="J211" s="363"/>
      <c r="K211" s="433"/>
      <c r="L211" s="433"/>
      <c r="M211" s="433"/>
      <c r="N211" s="433"/>
      <c r="O211" s="433"/>
    </row>
    <row r="212" spans="1:15" x14ac:dyDescent="0.25">
      <c r="A212" s="363"/>
      <c r="B212" s="363"/>
      <c r="C212" s="363"/>
      <c r="D212" s="363"/>
      <c r="E212" s="363"/>
      <c r="F212" s="363"/>
      <c r="G212" s="363"/>
      <c r="H212" s="363"/>
      <c r="I212" s="363"/>
      <c r="J212" s="363"/>
      <c r="K212" s="433"/>
      <c r="L212" s="433"/>
      <c r="M212" s="433"/>
      <c r="N212" s="433"/>
      <c r="O212" s="433"/>
    </row>
    <row r="213" spans="1:15" x14ac:dyDescent="0.25">
      <c r="A213" s="363"/>
      <c r="B213" s="363"/>
      <c r="C213" s="363"/>
      <c r="D213" s="363"/>
      <c r="E213" s="363"/>
      <c r="F213" s="363"/>
      <c r="G213" s="363"/>
      <c r="H213" s="363"/>
      <c r="I213" s="363"/>
      <c r="J213" s="363"/>
      <c r="K213" s="433"/>
      <c r="L213" s="433"/>
      <c r="M213" s="433"/>
      <c r="N213" s="433"/>
      <c r="O213" s="433"/>
    </row>
    <row r="214" spans="1:15" x14ac:dyDescent="0.25">
      <c r="A214" s="363"/>
      <c r="B214" s="363"/>
      <c r="C214" s="363"/>
      <c r="D214" s="363"/>
      <c r="E214" s="363"/>
      <c r="F214" s="363"/>
      <c r="G214" s="363"/>
      <c r="H214" s="363"/>
      <c r="I214" s="363"/>
      <c r="J214" s="363"/>
      <c r="K214" s="433"/>
      <c r="L214" s="433"/>
      <c r="M214" s="433"/>
      <c r="N214" s="433"/>
      <c r="O214" s="433"/>
    </row>
    <row r="215" spans="1:15" x14ac:dyDescent="0.25">
      <c r="A215" s="363"/>
      <c r="B215" s="363"/>
      <c r="C215" s="363"/>
      <c r="D215" s="363"/>
      <c r="E215" s="363"/>
      <c r="F215" s="363"/>
      <c r="G215" s="363"/>
      <c r="H215" s="363"/>
      <c r="I215" s="363"/>
      <c r="J215" s="363"/>
      <c r="K215" s="433"/>
      <c r="L215" s="433"/>
      <c r="M215" s="433"/>
      <c r="N215" s="433"/>
      <c r="O215" s="433"/>
    </row>
    <row r="216" spans="1:15" x14ac:dyDescent="0.25">
      <c r="A216" s="363"/>
      <c r="B216" s="363"/>
      <c r="C216" s="363"/>
      <c r="D216" s="363"/>
      <c r="E216" s="363"/>
      <c r="F216" s="363"/>
      <c r="G216" s="363"/>
      <c r="H216" s="363"/>
      <c r="I216" s="363"/>
      <c r="J216" s="363"/>
      <c r="K216" s="433"/>
      <c r="L216" s="433"/>
      <c r="M216" s="433"/>
      <c r="N216" s="433"/>
      <c r="O216" s="433"/>
    </row>
    <row r="217" spans="1:15" x14ac:dyDescent="0.25">
      <c r="A217" s="363"/>
      <c r="B217" s="363"/>
      <c r="C217" s="363"/>
      <c r="D217" s="363"/>
      <c r="E217" s="363"/>
      <c r="F217" s="363"/>
      <c r="G217" s="363"/>
      <c r="H217" s="363"/>
      <c r="I217" s="363"/>
      <c r="J217" s="363"/>
      <c r="K217" s="433"/>
      <c r="L217" s="433"/>
      <c r="M217" s="433"/>
      <c r="N217" s="433"/>
      <c r="O217" s="433"/>
    </row>
    <row r="218" spans="1:15" x14ac:dyDescent="0.25">
      <c r="A218" s="363"/>
      <c r="B218" s="363"/>
      <c r="C218" s="363"/>
      <c r="D218" s="363"/>
      <c r="E218" s="363"/>
      <c r="F218" s="363"/>
      <c r="G218" s="363"/>
      <c r="H218" s="363"/>
      <c r="I218" s="363"/>
      <c r="J218" s="363"/>
      <c r="K218" s="433"/>
      <c r="L218" s="433"/>
      <c r="M218" s="433"/>
      <c r="N218" s="433"/>
      <c r="O218" s="433"/>
    </row>
    <row r="219" spans="1:15" x14ac:dyDescent="0.25">
      <c r="A219" s="363"/>
      <c r="B219" s="363"/>
      <c r="C219" s="363"/>
      <c r="D219" s="363"/>
      <c r="E219" s="363"/>
      <c r="F219" s="363"/>
      <c r="G219" s="363"/>
      <c r="H219" s="363"/>
      <c r="I219" s="363"/>
      <c r="J219" s="363"/>
      <c r="K219" s="433"/>
      <c r="L219" s="433"/>
      <c r="M219" s="433"/>
      <c r="N219" s="433"/>
      <c r="O219" s="433"/>
    </row>
    <row r="220" spans="1:15" x14ac:dyDescent="0.25">
      <c r="A220" s="363"/>
      <c r="B220" s="363"/>
      <c r="C220" s="363"/>
      <c r="D220" s="363"/>
      <c r="E220" s="363"/>
      <c r="F220" s="363"/>
      <c r="G220" s="363"/>
      <c r="H220" s="363"/>
      <c r="I220" s="363"/>
      <c r="J220" s="363"/>
      <c r="K220" s="433"/>
      <c r="L220" s="433"/>
      <c r="M220" s="433"/>
      <c r="N220" s="433"/>
      <c r="O220" s="433"/>
    </row>
    <row r="221" spans="1:15" x14ac:dyDescent="0.25">
      <c r="A221" s="363"/>
      <c r="B221" s="363"/>
      <c r="C221" s="363"/>
      <c r="D221" s="363"/>
      <c r="E221" s="363"/>
      <c r="F221" s="363"/>
      <c r="G221" s="363"/>
      <c r="H221" s="363"/>
      <c r="I221" s="363"/>
      <c r="J221" s="363"/>
      <c r="K221" s="433"/>
      <c r="L221" s="433"/>
      <c r="M221" s="433"/>
      <c r="N221" s="433"/>
      <c r="O221" s="433"/>
    </row>
    <row r="222" spans="1:15" x14ac:dyDescent="0.25">
      <c r="A222" s="363"/>
      <c r="B222" s="363"/>
      <c r="C222" s="363"/>
      <c r="D222" s="363"/>
      <c r="E222" s="363"/>
      <c r="F222" s="363"/>
      <c r="G222" s="363"/>
      <c r="H222" s="363"/>
      <c r="I222" s="363"/>
      <c r="J222" s="363"/>
      <c r="K222" s="433"/>
      <c r="L222" s="433"/>
      <c r="M222" s="433"/>
      <c r="N222" s="433"/>
      <c r="O222" s="433"/>
    </row>
    <row r="223" spans="1:15" x14ac:dyDescent="0.25">
      <c r="A223" s="363"/>
      <c r="B223" s="363"/>
      <c r="C223" s="363"/>
      <c r="D223" s="363"/>
      <c r="E223" s="363"/>
      <c r="F223" s="363"/>
      <c r="G223" s="363"/>
      <c r="H223" s="363"/>
      <c r="I223" s="363"/>
      <c r="J223" s="363"/>
      <c r="K223" s="433"/>
      <c r="L223" s="433"/>
      <c r="M223" s="433"/>
      <c r="N223" s="433"/>
      <c r="O223" s="433"/>
    </row>
    <row r="224" spans="1:15" x14ac:dyDescent="0.25">
      <c r="A224" s="363"/>
      <c r="B224" s="363"/>
      <c r="C224" s="363"/>
      <c r="D224" s="363"/>
      <c r="E224" s="363"/>
      <c r="F224" s="363"/>
      <c r="G224" s="363"/>
      <c r="H224" s="363"/>
      <c r="I224" s="363"/>
      <c r="J224" s="363"/>
      <c r="K224" s="433"/>
      <c r="L224" s="433"/>
      <c r="M224" s="433"/>
      <c r="N224" s="433"/>
      <c r="O224" s="433"/>
    </row>
    <row r="225" spans="1:15" x14ac:dyDescent="0.25">
      <c r="A225" s="363"/>
      <c r="B225" s="363"/>
      <c r="C225" s="363"/>
      <c r="D225" s="363"/>
      <c r="E225" s="363"/>
      <c r="F225" s="363"/>
      <c r="G225" s="363"/>
      <c r="H225" s="363"/>
      <c r="I225" s="363"/>
      <c r="J225" s="363"/>
      <c r="K225" s="433"/>
      <c r="L225" s="433"/>
      <c r="M225" s="433"/>
      <c r="N225" s="433"/>
      <c r="O225" s="433"/>
    </row>
    <row r="226" spans="1:15" x14ac:dyDescent="0.25">
      <c r="A226" s="363"/>
      <c r="B226" s="363"/>
      <c r="C226" s="363"/>
      <c r="D226" s="363"/>
      <c r="E226" s="363"/>
      <c r="F226" s="363"/>
      <c r="G226" s="363"/>
      <c r="H226" s="363"/>
      <c r="I226" s="363"/>
      <c r="J226" s="363"/>
      <c r="K226" s="433"/>
      <c r="L226" s="433"/>
      <c r="M226" s="433"/>
      <c r="N226" s="433"/>
      <c r="O226" s="433"/>
    </row>
  </sheetData>
  <mergeCells count="1">
    <mergeCell ref="D22:E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topLeftCell="C18" workbookViewId="0">
      <selection activeCell="F26" sqref="F26"/>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04" t="s">
        <v>2</v>
      </c>
      <c r="B1" s="305" t="s">
        <v>8</v>
      </c>
      <c r="C1" s="305" t="s">
        <v>676</v>
      </c>
      <c r="D1" s="305" t="s">
        <v>34</v>
      </c>
      <c r="E1" s="306" t="s">
        <v>35</v>
      </c>
      <c r="F1" s="306" t="s">
        <v>81</v>
      </c>
      <c r="G1" s="307" t="s">
        <v>82</v>
      </c>
      <c r="H1" s="305" t="s">
        <v>677</v>
      </c>
      <c r="I1" s="308" t="s">
        <v>36</v>
      </c>
      <c r="J1" s="309" t="s">
        <v>83</v>
      </c>
      <c r="K1" s="116"/>
    </row>
    <row r="2" spans="1:11" x14ac:dyDescent="0.25">
      <c r="A2" s="132" t="s">
        <v>53</v>
      </c>
      <c r="B2" s="132" t="s">
        <v>52</v>
      </c>
      <c r="C2" s="310">
        <v>0</v>
      </c>
      <c r="D2" s="311">
        <f>M2</f>
        <v>0</v>
      </c>
      <c r="E2" s="311">
        <v>0</v>
      </c>
      <c r="F2" s="311"/>
      <c r="G2" s="310"/>
      <c r="H2" s="312">
        <v>0</v>
      </c>
      <c r="I2" s="313">
        <f t="shared" ref="I2:I8" si="0">C2+D2-E2</f>
        <v>0</v>
      </c>
      <c r="J2" s="314">
        <f t="shared" ref="J2:J9" si="1">H2-I2</f>
        <v>0</v>
      </c>
      <c r="K2" s="116"/>
    </row>
    <row r="3" spans="1:11" x14ac:dyDescent="0.25">
      <c r="A3" s="132" t="s">
        <v>96</v>
      </c>
      <c r="B3" s="132" t="s">
        <v>52</v>
      </c>
      <c r="C3" s="310">
        <v>0</v>
      </c>
      <c r="D3" s="311">
        <v>0</v>
      </c>
      <c r="E3" s="311">
        <v>0</v>
      </c>
      <c r="F3" s="311"/>
      <c r="G3" s="310"/>
      <c r="H3" s="312">
        <v>0</v>
      </c>
      <c r="I3" s="313">
        <f t="shared" si="0"/>
        <v>0</v>
      </c>
      <c r="J3" s="314"/>
      <c r="K3" s="116"/>
    </row>
    <row r="4" spans="1:11" x14ac:dyDescent="0.25">
      <c r="A4" s="132" t="s">
        <v>42</v>
      </c>
      <c r="B4" s="132" t="s">
        <v>14</v>
      </c>
      <c r="C4" s="310">
        <v>0</v>
      </c>
      <c r="D4" s="311">
        <v>0</v>
      </c>
      <c r="E4" s="311">
        <v>0</v>
      </c>
      <c r="F4" s="311"/>
      <c r="G4" s="310"/>
      <c r="H4" s="312">
        <v>0</v>
      </c>
      <c r="I4" s="313">
        <f t="shared" si="0"/>
        <v>0</v>
      </c>
      <c r="J4" s="314">
        <f t="shared" si="1"/>
        <v>0</v>
      </c>
      <c r="K4" s="116" t="s">
        <v>15</v>
      </c>
    </row>
    <row r="5" spans="1:11" x14ac:dyDescent="0.25">
      <c r="A5" s="132" t="s">
        <v>70</v>
      </c>
      <c r="B5" s="132" t="s">
        <v>44</v>
      </c>
      <c r="C5" s="310">
        <v>0</v>
      </c>
      <c r="D5" s="311">
        <f>M5</f>
        <v>0</v>
      </c>
      <c r="E5" s="311">
        <v>0</v>
      </c>
      <c r="F5" s="311"/>
      <c r="G5" s="310"/>
      <c r="H5" s="312">
        <v>0</v>
      </c>
      <c r="I5" s="313">
        <f t="shared" si="0"/>
        <v>0</v>
      </c>
      <c r="J5" s="314">
        <f t="shared" si="1"/>
        <v>0</v>
      </c>
      <c r="K5" s="116"/>
    </row>
    <row r="6" spans="1:11" x14ac:dyDescent="0.25">
      <c r="A6" s="132" t="s">
        <v>71</v>
      </c>
      <c r="B6" s="237" t="s">
        <v>44</v>
      </c>
      <c r="C6" s="310">
        <v>0</v>
      </c>
      <c r="D6" s="311">
        <f>M6</f>
        <v>0</v>
      </c>
      <c r="E6" s="311">
        <v>0</v>
      </c>
      <c r="F6" s="311"/>
      <c r="G6" s="310"/>
      <c r="H6" s="312">
        <v>0</v>
      </c>
      <c r="I6" s="313">
        <f t="shared" si="0"/>
        <v>0</v>
      </c>
      <c r="J6" s="314">
        <f t="shared" si="1"/>
        <v>0</v>
      </c>
      <c r="K6" s="116"/>
    </row>
    <row r="7" spans="1:11" x14ac:dyDescent="0.25">
      <c r="A7" s="236" t="s">
        <v>121</v>
      </c>
      <c r="B7" s="237" t="s">
        <v>44</v>
      </c>
      <c r="C7" s="310">
        <v>0</v>
      </c>
      <c r="D7" s="311">
        <f>M7</f>
        <v>0</v>
      </c>
      <c r="E7" s="311">
        <v>0</v>
      </c>
      <c r="F7" s="311"/>
      <c r="G7" s="310"/>
      <c r="H7" s="312">
        <v>0</v>
      </c>
      <c r="I7" s="313">
        <f t="shared" si="0"/>
        <v>0</v>
      </c>
      <c r="J7" s="314">
        <f t="shared" si="1"/>
        <v>0</v>
      </c>
      <c r="K7" s="116"/>
    </row>
    <row r="8" spans="1:11" x14ac:dyDescent="0.25">
      <c r="A8" s="132" t="s">
        <v>74</v>
      </c>
      <c r="B8" s="237" t="s">
        <v>14</v>
      </c>
      <c r="C8" s="310">
        <v>0</v>
      </c>
      <c r="D8" s="311">
        <v>0</v>
      </c>
      <c r="E8" s="311">
        <v>0</v>
      </c>
      <c r="F8" s="311"/>
      <c r="G8" s="310"/>
      <c r="H8" s="312">
        <v>0</v>
      </c>
      <c r="I8" s="313">
        <f t="shared" si="0"/>
        <v>0</v>
      </c>
      <c r="J8" s="314">
        <f t="shared" si="1"/>
        <v>0</v>
      </c>
      <c r="K8" s="116"/>
    </row>
    <row r="9" spans="1:11" x14ac:dyDescent="0.25">
      <c r="A9" s="132" t="s">
        <v>73</v>
      </c>
      <c r="B9" s="237"/>
      <c r="C9" s="310">
        <v>0</v>
      </c>
      <c r="D9" s="311">
        <v>0</v>
      </c>
      <c r="E9" s="311">
        <v>0</v>
      </c>
      <c r="F9" s="311"/>
      <c r="G9" s="310"/>
      <c r="H9" s="312">
        <v>0</v>
      </c>
      <c r="I9" s="313">
        <v>0</v>
      </c>
      <c r="J9" s="314">
        <f t="shared" si="1"/>
        <v>0</v>
      </c>
      <c r="K9" s="116"/>
    </row>
    <row r="10" spans="1:11" x14ac:dyDescent="0.25">
      <c r="A10" s="315"/>
      <c r="B10" s="316"/>
      <c r="C10" s="317"/>
      <c r="D10" s="317"/>
      <c r="E10" s="318"/>
      <c r="F10" s="318"/>
      <c r="G10" s="317"/>
      <c r="H10" s="317"/>
      <c r="I10" s="319"/>
      <c r="J10" s="314"/>
      <c r="K10" s="117"/>
    </row>
    <row r="11" spans="1:11" x14ac:dyDescent="0.25">
      <c r="A11" s="320" t="s">
        <v>84</v>
      </c>
      <c r="B11" s="321"/>
      <c r="C11" s="322">
        <f>SUM(C2:C10)</f>
        <v>0</v>
      </c>
      <c r="D11" s="322">
        <f>SUM(D2:D10)</f>
        <v>0</v>
      </c>
      <c r="E11" s="322">
        <f>SUM(E2:E10)</f>
        <v>0</v>
      </c>
      <c r="F11" s="321"/>
      <c r="G11" s="323"/>
      <c r="H11" s="324">
        <f>SUM(H2:H10)</f>
        <v>0</v>
      </c>
      <c r="I11" s="325">
        <f>SUM(I2:I10)</f>
        <v>0</v>
      </c>
      <c r="J11" s="326">
        <f>H11-I11</f>
        <v>0</v>
      </c>
      <c r="K11" s="116"/>
    </row>
    <row r="12" spans="1:11" x14ac:dyDescent="0.25">
      <c r="A12" s="327"/>
      <c r="B12" s="328"/>
      <c r="C12" s="329"/>
      <c r="D12" s="330"/>
      <c r="E12" s="330"/>
      <c r="F12" s="330"/>
      <c r="G12" s="330"/>
      <c r="H12" s="329"/>
      <c r="I12" s="331"/>
      <c r="J12" s="314"/>
      <c r="K12" s="116"/>
    </row>
    <row r="13" spans="1:11" x14ac:dyDescent="0.25">
      <c r="A13" s="332" t="s">
        <v>89</v>
      </c>
      <c r="B13" s="333"/>
      <c r="C13" s="334">
        <f>'Bank reconciliation USD'!D19</f>
        <v>10509.64</v>
      </c>
      <c r="D13" s="334">
        <f>'Bank reconciliation USD'!D20</f>
        <v>10514</v>
      </c>
      <c r="E13" s="334">
        <f>GETPIVOTDATA("Sum of Spent in $",'Personal Costs'!$A$3,"Name","Bank USD")</f>
        <v>24.759999999999998</v>
      </c>
      <c r="F13" s="334"/>
      <c r="G13" s="334">
        <f>'Bank reconciliation USD'!E23</f>
        <v>18590</v>
      </c>
      <c r="H13" s="334">
        <f>'Bank reconciliation USD'!D25</f>
        <v>2408.8799999999974</v>
      </c>
      <c r="I13" s="335">
        <f>C13+D13-E13+F13-G13</f>
        <v>2408.880000000001</v>
      </c>
      <c r="J13" s="314">
        <f>I13-H13</f>
        <v>3.637978807091713E-12</v>
      </c>
      <c r="K13" s="116"/>
    </row>
    <row r="14" spans="1:11" x14ac:dyDescent="0.25">
      <c r="A14" s="336" t="s">
        <v>86</v>
      </c>
      <c r="B14" s="337"/>
      <c r="C14" s="337">
        <f t="shared" ref="C14:I14" si="2">SUM(C13:C13)</f>
        <v>10509.64</v>
      </c>
      <c r="D14" s="337">
        <f t="shared" si="2"/>
        <v>10514</v>
      </c>
      <c r="E14" s="337">
        <f t="shared" si="2"/>
        <v>24.759999999999998</v>
      </c>
      <c r="F14" s="337">
        <f t="shared" si="2"/>
        <v>0</v>
      </c>
      <c r="G14" s="337">
        <f t="shared" si="2"/>
        <v>18590</v>
      </c>
      <c r="H14" s="337">
        <f t="shared" si="2"/>
        <v>2408.8799999999974</v>
      </c>
      <c r="I14" s="338">
        <f t="shared" si="2"/>
        <v>2408.880000000001</v>
      </c>
      <c r="J14" s="339">
        <f>I14-H14</f>
        <v>3.637978807091713E-12</v>
      </c>
      <c r="K14" s="116"/>
    </row>
    <row r="15" spans="1:11" x14ac:dyDescent="0.25">
      <c r="A15" s="340" t="s">
        <v>87</v>
      </c>
      <c r="B15" s="341"/>
      <c r="C15" s="341"/>
      <c r="D15" s="341"/>
      <c r="E15" s="341"/>
      <c r="F15" s="341">
        <f>F14+F19</f>
        <v>0</v>
      </c>
      <c r="G15" s="341">
        <f>G14</f>
        <v>18590</v>
      </c>
      <c r="H15" s="341"/>
      <c r="I15" s="342"/>
      <c r="J15" s="343"/>
      <c r="K15" s="116"/>
    </row>
    <row r="16" spans="1:11" ht="15.75" thickBot="1" x14ac:dyDescent="0.3">
      <c r="A16" s="344"/>
      <c r="B16" s="345"/>
      <c r="C16" s="345"/>
      <c r="D16" s="345"/>
      <c r="E16" s="345"/>
      <c r="F16" s="345"/>
      <c r="G16" s="345"/>
      <c r="H16" s="345"/>
      <c r="I16" s="346"/>
      <c r="J16" s="314"/>
      <c r="K16" s="116"/>
    </row>
    <row r="17" spans="1:11" ht="15.75" thickBot="1" x14ac:dyDescent="0.3">
      <c r="A17" s="347" t="s">
        <v>88</v>
      </c>
      <c r="B17" s="348"/>
      <c r="C17" s="348"/>
      <c r="D17" s="348"/>
      <c r="E17" s="348">
        <f>E11+E14</f>
        <v>24.759999999999998</v>
      </c>
      <c r="F17" s="348"/>
      <c r="G17" s="348"/>
      <c r="H17" s="348"/>
      <c r="I17" s="349"/>
      <c r="J17" s="350"/>
      <c r="K17" s="116"/>
    </row>
    <row r="18" spans="1:11" ht="15.75" thickBot="1" x14ac:dyDescent="0.3">
      <c r="A18" s="351"/>
      <c r="B18" s="352"/>
      <c r="C18" s="352"/>
      <c r="D18" s="352"/>
      <c r="E18" s="352"/>
      <c r="F18" s="352"/>
      <c r="G18" s="352"/>
      <c r="H18" s="352"/>
      <c r="I18" s="353"/>
      <c r="J18" s="314"/>
      <c r="K18" s="116"/>
    </row>
    <row r="19" spans="1:11" ht="15.75" x14ac:dyDescent="0.25">
      <c r="A19" s="354" t="s">
        <v>37</v>
      </c>
      <c r="B19" s="355"/>
      <c r="C19" s="356">
        <f>'USD-cash box August'!G4</f>
        <v>5</v>
      </c>
      <c r="D19" s="357">
        <v>0</v>
      </c>
      <c r="E19" s="357">
        <v>0</v>
      </c>
      <c r="F19" s="357">
        <v>0</v>
      </c>
      <c r="G19" s="357">
        <v>0</v>
      </c>
      <c r="H19" s="357">
        <f>'USD-cash box August'!G6</f>
        <v>5</v>
      </c>
      <c r="I19" s="358">
        <f>C19+D19-E19+F19-G19</f>
        <v>5</v>
      </c>
      <c r="J19" s="314">
        <f t="shared" ref="J19" si="3">H19-I19</f>
        <v>0</v>
      </c>
      <c r="K19" s="297"/>
    </row>
    <row r="20" spans="1:11" ht="15" customHeight="1" thickBot="1" x14ac:dyDescent="0.3">
      <c r="A20" s="359"/>
      <c r="B20" s="360"/>
      <c r="C20" s="360"/>
      <c r="D20" s="360"/>
      <c r="E20" s="360"/>
      <c r="F20" s="360"/>
      <c r="G20" s="360"/>
      <c r="H20" s="360"/>
      <c r="I20" s="360"/>
      <c r="J20" s="361"/>
      <c r="K20" s="300" t="s">
        <v>79</v>
      </c>
    </row>
    <row r="21" spans="1:11" ht="16.5" thickBot="1" x14ac:dyDescent="0.3">
      <c r="A21" s="295"/>
      <c r="B21" s="296"/>
      <c r="C21" s="296"/>
      <c r="D21" s="943" t="s">
        <v>38</v>
      </c>
      <c r="E21" s="943"/>
      <c r="F21" s="296"/>
      <c r="G21" s="296"/>
      <c r="H21" s="296"/>
      <c r="I21" s="296"/>
      <c r="J21" s="297"/>
      <c r="K21" s="303">
        <f>I21-J21</f>
        <v>0</v>
      </c>
    </row>
    <row r="22" spans="1:11" ht="47.25" x14ac:dyDescent="0.25">
      <c r="A22" s="298"/>
      <c r="B22" s="299"/>
      <c r="C22" s="299" t="s">
        <v>678</v>
      </c>
      <c r="D22" s="299" t="s">
        <v>94</v>
      </c>
      <c r="E22" s="299" t="s">
        <v>95</v>
      </c>
      <c r="F22" s="299"/>
      <c r="G22" s="299"/>
      <c r="H22" s="299" t="s">
        <v>679</v>
      </c>
      <c r="I22" s="299" t="s">
        <v>78</v>
      </c>
      <c r="J22" s="300" t="s">
        <v>79</v>
      </c>
      <c r="K22" s="116"/>
    </row>
    <row r="23" spans="1:11" ht="31.5" x14ac:dyDescent="0.25">
      <c r="A23" s="457" t="s">
        <v>80</v>
      </c>
      <c r="B23" s="458"/>
      <c r="C23" s="458">
        <f>C19+C14+C11</f>
        <v>10514.64</v>
      </c>
      <c r="D23" s="458">
        <f>D14</f>
        <v>10514</v>
      </c>
      <c r="E23" s="458">
        <f>E17</f>
        <v>24.759999999999998</v>
      </c>
      <c r="F23" s="458"/>
      <c r="G23" s="458">
        <f>G13</f>
        <v>18590</v>
      </c>
      <c r="H23" s="458">
        <f>H19+H14+H11</f>
        <v>2413.8799999999974</v>
      </c>
      <c r="I23" s="458">
        <f>C23+D23-E23-G23</f>
        <v>2413.880000000001</v>
      </c>
      <c r="J23" s="459">
        <f>I23-H23</f>
        <v>3.637978807091713E-12</v>
      </c>
      <c r="K23" s="116"/>
    </row>
    <row r="24" spans="1:11" x14ac:dyDescent="0.25">
      <c r="A24" s="460"/>
      <c r="B24" s="460"/>
      <c r="C24" s="460"/>
      <c r="D24" s="460"/>
      <c r="E24" s="460"/>
      <c r="F24" s="460"/>
      <c r="G24" s="460"/>
      <c r="H24" s="460"/>
      <c r="I24" s="461"/>
      <c r="J24" s="136"/>
    </row>
    <row r="25" spans="1:11" x14ac:dyDescent="0.25">
      <c r="A25" s="460"/>
      <c r="B25" s="460"/>
      <c r="C25" s="460"/>
      <c r="D25" s="460"/>
      <c r="E25" s="460"/>
      <c r="F25" s="460"/>
      <c r="G25" s="462"/>
      <c r="H25" s="462"/>
      <c r="I25" s="461"/>
      <c r="J25" s="136"/>
    </row>
    <row r="26" spans="1:11" x14ac:dyDescent="0.25">
      <c r="A26" s="462"/>
      <c r="B26" s="462"/>
      <c r="C26" s="460"/>
      <c r="D26" s="462"/>
      <c r="E26" s="462"/>
      <c r="F26" s="460"/>
      <c r="G26" s="460"/>
      <c r="H26" s="460"/>
      <c r="I26" s="461"/>
      <c r="J26" s="136"/>
    </row>
    <row r="27" spans="1:11" x14ac:dyDescent="0.25">
      <c r="A27" s="460"/>
      <c r="B27" s="460"/>
      <c r="C27" s="462"/>
      <c r="D27" s="460"/>
      <c r="E27" s="460"/>
      <c r="F27" s="462"/>
      <c r="G27" s="463"/>
      <c r="H27" s="463"/>
      <c r="I27" s="461"/>
      <c r="J27" s="136"/>
    </row>
    <row r="28" spans="1:11" x14ac:dyDescent="0.25">
      <c r="A28" s="463"/>
      <c r="B28" s="463"/>
      <c r="C28" s="463"/>
      <c r="D28" s="463"/>
      <c r="E28" s="463"/>
      <c r="F28" s="463"/>
      <c r="G28" s="463"/>
      <c r="H28" s="463"/>
      <c r="I28" s="464"/>
      <c r="J28" s="136"/>
    </row>
    <row r="29" spans="1:11" x14ac:dyDescent="0.25">
      <c r="A29" s="463"/>
      <c r="B29" s="463"/>
      <c r="C29" s="463"/>
      <c r="D29" s="465"/>
      <c r="E29" s="465"/>
      <c r="F29" s="466"/>
      <c r="G29" s="463"/>
      <c r="H29" s="463"/>
      <c r="I29" s="464"/>
      <c r="J29" s="136"/>
    </row>
    <row r="30" spans="1:11" x14ac:dyDescent="0.25">
      <c r="A30" s="463"/>
      <c r="B30" s="463"/>
      <c r="C30" s="463"/>
      <c r="D30" s="465"/>
      <c r="E30" s="465"/>
      <c r="F30" s="466"/>
      <c r="G30" s="463"/>
      <c r="H30" s="463"/>
      <c r="I30" s="464"/>
      <c r="J30" s="136"/>
    </row>
    <row r="31" spans="1:11" x14ac:dyDescent="0.25">
      <c r="A31" s="463"/>
      <c r="B31" s="463"/>
      <c r="C31" s="463"/>
      <c r="D31" s="465"/>
      <c r="E31" s="465"/>
      <c r="F31" s="466"/>
      <c r="G31" s="463"/>
      <c r="H31" s="463"/>
      <c r="I31" s="464"/>
      <c r="J31" s="136"/>
    </row>
    <row r="32" spans="1:11" x14ac:dyDescent="0.25">
      <c r="A32" s="467"/>
      <c r="B32" s="467"/>
      <c r="C32" s="467"/>
      <c r="D32" s="467"/>
      <c r="E32" s="467"/>
      <c r="F32" s="467"/>
      <c r="G32" s="467"/>
      <c r="H32" s="467"/>
      <c r="I32" s="136"/>
      <c r="J32" s="136"/>
    </row>
    <row r="33" spans="1:10" x14ac:dyDescent="0.25">
      <c r="A33" s="136"/>
      <c r="B33" s="136"/>
      <c r="C33" s="136"/>
      <c r="D33" s="136"/>
      <c r="E33" s="136"/>
      <c r="F33" s="136"/>
      <c r="G33" s="136"/>
      <c r="H33" s="136"/>
      <c r="I33" s="136"/>
      <c r="J33" s="136"/>
    </row>
    <row r="34" spans="1:10" x14ac:dyDescent="0.25">
      <c r="A34" s="136"/>
      <c r="B34" s="136"/>
      <c r="C34" s="136"/>
      <c r="D34" s="136"/>
      <c r="E34" s="136"/>
      <c r="F34" s="136"/>
      <c r="G34" s="136"/>
      <c r="H34" s="136"/>
      <c r="I34" s="136"/>
      <c r="J34" s="136"/>
    </row>
    <row r="35" spans="1:10" x14ac:dyDescent="0.25">
      <c r="A35" s="136"/>
      <c r="B35" s="136"/>
      <c r="C35" s="136"/>
      <c r="D35" s="136"/>
      <c r="E35" s="136"/>
      <c r="F35" s="136"/>
      <c r="G35" s="136"/>
      <c r="H35" s="136"/>
      <c r="I35" s="136"/>
      <c r="J35" s="136"/>
    </row>
    <row r="36" spans="1:10" x14ac:dyDescent="0.25">
      <c r="A36" s="136"/>
      <c r="B36" s="136"/>
      <c r="C36" s="136"/>
      <c r="D36" s="136"/>
      <c r="E36" s="136"/>
      <c r="F36" s="136"/>
      <c r="G36" s="136"/>
      <c r="H36" s="136"/>
      <c r="I36" s="136"/>
      <c r="J36" s="136"/>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topLeftCell="A11" zoomScale="125" workbookViewId="0">
      <selection activeCell="A25" sqref="A25"/>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48"/>
      <c r="B1" s="948"/>
      <c r="C1" s="948"/>
      <c r="D1" s="948"/>
      <c r="E1" s="948"/>
      <c r="F1" s="948"/>
      <c r="G1" s="948"/>
      <c r="H1" s="948"/>
      <c r="I1" s="948"/>
      <c r="J1" s="948"/>
      <c r="K1" s="948"/>
    </row>
    <row r="2" spans="1:11" x14ac:dyDescent="0.2">
      <c r="A2" s="468"/>
      <c r="B2" s="468"/>
      <c r="C2" s="468"/>
      <c r="D2" s="468"/>
      <c r="E2" s="468"/>
      <c r="F2" s="468"/>
      <c r="G2" s="468"/>
      <c r="H2" s="468"/>
      <c r="I2" s="468"/>
      <c r="J2" s="468"/>
      <c r="K2" s="468"/>
    </row>
    <row r="3" spans="1:11" x14ac:dyDescent="0.2">
      <c r="A3" s="469" t="s">
        <v>16</v>
      </c>
      <c r="B3" s="470"/>
      <c r="C3" s="470"/>
      <c r="D3" s="470"/>
      <c r="E3" s="470"/>
      <c r="F3" s="470"/>
      <c r="G3" s="470"/>
      <c r="H3" s="470"/>
      <c r="I3" s="470"/>
      <c r="J3" s="470"/>
      <c r="K3" s="470"/>
    </row>
    <row r="4" spans="1:11" x14ac:dyDescent="0.2">
      <c r="A4" s="471" t="s">
        <v>19</v>
      </c>
      <c r="B4" s="471"/>
      <c r="C4" s="471" t="s">
        <v>18</v>
      </c>
      <c r="D4" s="472"/>
      <c r="E4" s="471"/>
      <c r="F4" s="471"/>
      <c r="G4" s="471"/>
      <c r="H4" s="471"/>
      <c r="I4" s="470"/>
      <c r="J4" s="470"/>
      <c r="K4" s="470"/>
    </row>
    <row r="5" spans="1:11" x14ac:dyDescent="0.2">
      <c r="A5" s="471" t="s">
        <v>93</v>
      </c>
      <c r="B5" s="471"/>
      <c r="C5" s="471" t="s">
        <v>200</v>
      </c>
      <c r="D5" s="471"/>
      <c r="E5" s="471"/>
      <c r="F5" s="471"/>
      <c r="G5" s="471"/>
      <c r="H5" s="471"/>
      <c r="I5" s="470"/>
      <c r="J5" s="470"/>
      <c r="K5" s="470"/>
    </row>
    <row r="6" spans="1:11" x14ac:dyDescent="0.2">
      <c r="A6" s="473"/>
      <c r="B6" s="471"/>
      <c r="C6" s="471"/>
      <c r="D6" s="471"/>
      <c r="E6" s="471"/>
      <c r="F6" s="471"/>
      <c r="G6" s="471"/>
      <c r="H6" s="471"/>
      <c r="I6" s="949" t="s">
        <v>20</v>
      </c>
      <c r="J6" s="950"/>
      <c r="K6" s="951"/>
    </row>
    <row r="7" spans="1:11" x14ac:dyDescent="0.2">
      <c r="A7" s="473"/>
      <c r="B7" s="471"/>
      <c r="C7" s="471"/>
      <c r="D7" s="471"/>
      <c r="E7" s="471"/>
      <c r="F7" s="471"/>
      <c r="G7" s="471"/>
      <c r="H7" s="471"/>
      <c r="I7" s="474" t="s">
        <v>21</v>
      </c>
      <c r="J7" s="952" t="s">
        <v>31</v>
      </c>
      <c r="K7" s="953"/>
    </row>
    <row r="8" spans="1:11" ht="12.75" customHeight="1" x14ac:dyDescent="0.2">
      <c r="A8" s="471"/>
      <c r="B8" s="471"/>
      <c r="C8" s="471"/>
      <c r="D8" s="471"/>
      <c r="E8" s="471"/>
      <c r="F8" s="471"/>
      <c r="G8" s="471"/>
      <c r="H8" s="470"/>
      <c r="I8" s="474" t="s">
        <v>22</v>
      </c>
      <c r="J8" s="954" t="s">
        <v>47</v>
      </c>
      <c r="K8" s="955"/>
    </row>
    <row r="9" spans="1:11" ht="12.75" customHeight="1" x14ac:dyDescent="0.2">
      <c r="A9" s="947" t="s">
        <v>23</v>
      </c>
      <c r="B9" s="947"/>
      <c r="C9" s="947"/>
      <c r="D9" s="947"/>
      <c r="E9" s="947"/>
      <c r="F9" s="947"/>
      <c r="G9" s="947"/>
      <c r="H9" s="947"/>
      <c r="I9" s="475" t="s">
        <v>24</v>
      </c>
      <c r="J9" s="956" t="s">
        <v>33</v>
      </c>
      <c r="K9" s="957"/>
    </row>
    <row r="10" spans="1:11" ht="15.75" customHeight="1" thickBot="1" x14ac:dyDescent="0.25">
      <c r="A10" s="947" t="s">
        <v>30</v>
      </c>
      <c r="B10" s="947"/>
      <c r="C10" s="947"/>
      <c r="D10" s="947"/>
      <c r="E10" s="947"/>
      <c r="F10" s="476"/>
      <c r="G10" s="477"/>
      <c r="H10" s="471"/>
      <c r="I10" s="470"/>
      <c r="J10" s="470"/>
      <c r="K10" s="470"/>
    </row>
    <row r="11" spans="1:11" ht="12.75" customHeight="1" x14ac:dyDescent="0.2">
      <c r="A11" s="944" t="s">
        <v>25</v>
      </c>
      <c r="B11" s="945"/>
      <c r="C11" s="945"/>
      <c r="D11" s="945"/>
      <c r="E11" s="946"/>
      <c r="F11" s="476"/>
      <c r="G11" s="944" t="s">
        <v>20</v>
      </c>
      <c r="H11" s="945"/>
      <c r="I11" s="945"/>
      <c r="J11" s="945"/>
      <c r="K11" s="946"/>
    </row>
    <row r="12" spans="1:11" x14ac:dyDescent="0.2">
      <c r="A12" s="478"/>
      <c r="B12" s="479"/>
      <c r="C12" s="479"/>
      <c r="D12" s="479"/>
      <c r="E12" s="480"/>
      <c r="F12" s="470"/>
      <c r="G12" s="478"/>
      <c r="H12" s="479" t="s">
        <v>15</v>
      </c>
      <c r="I12" s="479" t="s">
        <v>15</v>
      </c>
      <c r="J12" s="479" t="s">
        <v>15</v>
      </c>
      <c r="K12" s="480" t="s">
        <v>15</v>
      </c>
    </row>
    <row r="13" spans="1:11" s="12" customFormat="1" x14ac:dyDescent="0.2">
      <c r="A13" s="481" t="s">
        <v>0</v>
      </c>
      <c r="B13" s="482" t="s">
        <v>26</v>
      </c>
      <c r="C13" s="482" t="s">
        <v>27</v>
      </c>
      <c r="D13" s="482" t="s">
        <v>28</v>
      </c>
      <c r="E13" s="483" t="s">
        <v>29</v>
      </c>
      <c r="F13" s="484"/>
      <c r="G13" s="481" t="s">
        <v>0</v>
      </c>
      <c r="H13" s="482" t="s">
        <v>26</v>
      </c>
      <c r="I13" s="482" t="s">
        <v>27</v>
      </c>
      <c r="J13" s="482" t="s">
        <v>28</v>
      </c>
      <c r="K13" s="483" t="s">
        <v>29</v>
      </c>
    </row>
    <row r="14" spans="1:11" ht="12.75" customHeight="1" x14ac:dyDescent="0.2">
      <c r="A14" s="498">
        <v>44409</v>
      </c>
      <c r="B14" s="499"/>
      <c r="C14" s="18" t="s">
        <v>48</v>
      </c>
      <c r="D14" s="500">
        <v>14981202</v>
      </c>
      <c r="E14" s="501"/>
      <c r="F14" s="470"/>
      <c r="G14" s="498">
        <v>44409</v>
      </c>
      <c r="H14" s="499"/>
      <c r="I14" s="18" t="s">
        <v>48</v>
      </c>
      <c r="J14" s="500"/>
      <c r="K14" s="611">
        <v>14981202</v>
      </c>
    </row>
    <row r="15" spans="1:11" ht="15" x14ac:dyDescent="0.2">
      <c r="A15" s="129">
        <v>44411</v>
      </c>
      <c r="B15" s="502">
        <v>1</v>
      </c>
      <c r="C15" s="120" t="s">
        <v>369</v>
      </c>
      <c r="D15" s="503"/>
      <c r="E15" s="504">
        <v>3163000</v>
      </c>
      <c r="F15" s="485"/>
      <c r="G15" s="129">
        <v>44411</v>
      </c>
      <c r="H15" s="502">
        <v>1</v>
      </c>
      <c r="I15" s="120" t="s">
        <v>370</v>
      </c>
      <c r="J15" s="503">
        <v>3163000</v>
      </c>
      <c r="K15" s="504"/>
    </row>
    <row r="16" spans="1:11" ht="15" x14ac:dyDescent="0.2">
      <c r="A16" s="129">
        <v>44411</v>
      </c>
      <c r="B16" s="505">
        <v>2</v>
      </c>
      <c r="C16" s="120" t="s">
        <v>142</v>
      </c>
      <c r="D16" s="503"/>
      <c r="E16" s="504">
        <v>2000</v>
      </c>
      <c r="F16" s="485"/>
      <c r="G16" s="129">
        <v>44411</v>
      </c>
      <c r="H16" s="505">
        <v>2</v>
      </c>
      <c r="I16" s="120" t="s">
        <v>142</v>
      </c>
      <c r="J16" s="503">
        <v>2000</v>
      </c>
      <c r="K16" s="504"/>
    </row>
    <row r="17" spans="1:15" ht="12" customHeight="1" x14ac:dyDescent="0.2">
      <c r="A17" s="129">
        <v>44420</v>
      </c>
      <c r="B17" s="505">
        <v>3</v>
      </c>
      <c r="C17" s="120" t="s">
        <v>351</v>
      </c>
      <c r="D17" s="503">
        <v>65343850</v>
      </c>
      <c r="E17" s="504"/>
      <c r="F17" s="485"/>
      <c r="G17" s="129">
        <v>44420</v>
      </c>
      <c r="H17" s="505">
        <v>3</v>
      </c>
      <c r="I17" s="120" t="s">
        <v>351</v>
      </c>
      <c r="J17" s="503"/>
      <c r="K17" s="504">
        <v>65343850</v>
      </c>
    </row>
    <row r="18" spans="1:15" ht="15" x14ac:dyDescent="0.2">
      <c r="A18" s="129">
        <v>44421</v>
      </c>
      <c r="B18" s="505">
        <v>4</v>
      </c>
      <c r="C18" s="120" t="s">
        <v>369</v>
      </c>
      <c r="D18" s="503"/>
      <c r="E18" s="504">
        <v>7825690</v>
      </c>
      <c r="F18" s="485"/>
      <c r="G18" s="129">
        <v>44421</v>
      </c>
      <c r="H18" s="505">
        <v>4</v>
      </c>
      <c r="I18" s="120" t="s">
        <v>370</v>
      </c>
      <c r="J18" s="503">
        <v>7825850</v>
      </c>
      <c r="K18" s="504"/>
    </row>
    <row r="19" spans="1:15" ht="15" x14ac:dyDescent="0.2">
      <c r="A19" s="129">
        <v>44421</v>
      </c>
      <c r="B19" s="505">
        <v>5</v>
      </c>
      <c r="C19" s="120" t="s">
        <v>142</v>
      </c>
      <c r="D19" s="503"/>
      <c r="E19" s="504">
        <v>2000</v>
      </c>
      <c r="F19" s="485"/>
      <c r="G19" s="129">
        <v>44421</v>
      </c>
      <c r="H19" s="505">
        <v>5</v>
      </c>
      <c r="I19" s="120" t="s">
        <v>142</v>
      </c>
      <c r="J19" s="503">
        <v>2000</v>
      </c>
      <c r="K19" s="504"/>
    </row>
    <row r="20" spans="1:15" ht="12" customHeight="1" x14ac:dyDescent="0.2">
      <c r="A20" s="129">
        <v>44431</v>
      </c>
      <c r="B20" s="505">
        <v>6</v>
      </c>
      <c r="C20" s="120" t="s">
        <v>369</v>
      </c>
      <c r="D20" s="506"/>
      <c r="E20" s="19">
        <v>10442900</v>
      </c>
      <c r="F20" s="485"/>
      <c r="G20" s="129">
        <v>44431</v>
      </c>
      <c r="H20" s="505">
        <v>6</v>
      </c>
      <c r="I20" s="120" t="s">
        <v>369</v>
      </c>
      <c r="J20" s="506">
        <v>10442900</v>
      </c>
      <c r="K20" s="19"/>
    </row>
    <row r="21" spans="1:15" ht="12" customHeight="1" x14ac:dyDescent="0.2">
      <c r="A21" s="129">
        <v>44431</v>
      </c>
      <c r="B21" s="505">
        <v>7</v>
      </c>
      <c r="C21" s="120" t="s">
        <v>142</v>
      </c>
      <c r="D21" s="506"/>
      <c r="E21" s="19">
        <v>2000</v>
      </c>
      <c r="F21" s="485"/>
      <c r="G21" s="129">
        <v>44431</v>
      </c>
      <c r="H21" s="505">
        <v>7</v>
      </c>
      <c r="I21" s="120" t="s">
        <v>142</v>
      </c>
      <c r="J21" s="506">
        <v>2000</v>
      </c>
      <c r="K21" s="19"/>
    </row>
    <row r="22" spans="1:15" ht="12" customHeight="1" x14ac:dyDescent="0.2">
      <c r="A22" s="869">
        <v>44438</v>
      </c>
      <c r="B22" s="505">
        <v>8</v>
      </c>
      <c r="C22" s="120" t="s">
        <v>369</v>
      </c>
      <c r="D22" s="506"/>
      <c r="E22" s="19">
        <v>5398400</v>
      </c>
      <c r="F22" s="485"/>
      <c r="G22" s="869">
        <v>44438</v>
      </c>
      <c r="H22" s="505">
        <v>8</v>
      </c>
      <c r="I22" s="120" t="s">
        <v>369</v>
      </c>
      <c r="J22" s="506">
        <v>5398400</v>
      </c>
      <c r="K22" s="19"/>
    </row>
    <row r="23" spans="1:15" ht="12" customHeight="1" x14ac:dyDescent="0.2">
      <c r="A23" s="869">
        <v>44346</v>
      </c>
      <c r="B23" s="505">
        <v>9</v>
      </c>
      <c r="C23" s="120" t="s">
        <v>142</v>
      </c>
      <c r="D23" s="506"/>
      <c r="E23" s="19">
        <v>2000</v>
      </c>
      <c r="F23" s="485"/>
      <c r="G23" s="869">
        <v>44346</v>
      </c>
      <c r="H23" s="505">
        <v>9</v>
      </c>
      <c r="I23" s="120" t="s">
        <v>142</v>
      </c>
      <c r="J23" s="506">
        <v>2000</v>
      </c>
      <c r="K23" s="19"/>
    </row>
    <row r="24" spans="1:15" x14ac:dyDescent="0.2">
      <c r="A24" s="507">
        <v>44439</v>
      </c>
      <c r="B24" s="508"/>
      <c r="C24" s="509" t="s">
        <v>69</v>
      </c>
      <c r="D24" s="510">
        <f>SUM(D14:D23)-SUM(E14:E23)</f>
        <v>53487062</v>
      </c>
      <c r="E24" s="511"/>
      <c r="F24" s="485"/>
      <c r="G24" s="507">
        <v>44439</v>
      </c>
      <c r="H24" s="508"/>
      <c r="I24" s="509" t="s">
        <v>69</v>
      </c>
      <c r="J24" s="510"/>
      <c r="K24" s="612">
        <f>SUM(K14:K23)-SUM(J14:J23)</f>
        <v>53486902</v>
      </c>
    </row>
    <row r="25" spans="1:15" ht="13.5" thickBot="1" x14ac:dyDescent="0.25">
      <c r="A25" s="21"/>
      <c r="B25" s="22"/>
      <c r="C25" s="22"/>
      <c r="D25" s="22"/>
      <c r="E25" s="512"/>
      <c r="F25" s="485"/>
      <c r="G25" s="21"/>
      <c r="H25" s="22"/>
      <c r="I25" s="22"/>
      <c r="J25" s="22"/>
      <c r="K25" s="613"/>
    </row>
    <row r="26" spans="1:15" x14ac:dyDescent="0.2">
      <c r="A26" s="8"/>
      <c r="B26" s="6"/>
      <c r="C26" s="6" t="s">
        <v>17</v>
      </c>
      <c r="D26" s="8"/>
      <c r="E26" s="8"/>
      <c r="F26" s="485"/>
      <c r="G26" s="8"/>
      <c r="H26" s="6"/>
      <c r="I26" s="6" t="s">
        <v>17</v>
      </c>
      <c r="J26" s="8"/>
      <c r="K26" s="614"/>
    </row>
    <row r="27" spans="1:15" x14ac:dyDescent="0.2">
      <c r="A27" s="8"/>
      <c r="B27" s="6"/>
      <c r="C27" s="6"/>
      <c r="D27" s="8"/>
      <c r="E27" s="8"/>
      <c r="F27" s="485"/>
      <c r="G27" s="8"/>
      <c r="H27" s="6"/>
      <c r="I27" s="6"/>
      <c r="J27" s="8"/>
      <c r="K27" s="8"/>
    </row>
    <row r="28" spans="1:15" x14ac:dyDescent="0.2">
      <c r="A28" s="13"/>
      <c r="B28" s="13"/>
      <c r="C28" s="513"/>
      <c r="D28" s="514"/>
      <c r="E28" s="14"/>
      <c r="F28" s="485"/>
      <c r="G28" s="13"/>
      <c r="H28" s="13"/>
      <c r="I28" s="513"/>
      <c r="J28" s="514"/>
      <c r="K28" s="14"/>
    </row>
    <row r="29" spans="1:15" x14ac:dyDescent="0.2">
      <c r="A29" s="13"/>
      <c r="B29" s="13"/>
      <c r="C29" s="515"/>
      <c r="D29" s="516"/>
      <c r="E29" s="14"/>
      <c r="F29" s="485"/>
      <c r="G29" s="13"/>
      <c r="H29" s="13"/>
      <c r="I29" s="515"/>
      <c r="J29" s="516"/>
      <c r="K29" s="14"/>
    </row>
    <row r="30" spans="1:15" x14ac:dyDescent="0.2">
      <c r="C30" s="517"/>
      <c r="D30" s="518"/>
      <c r="E30" s="192"/>
      <c r="F30" s="485"/>
      <c r="I30" s="517"/>
      <c r="J30" s="518"/>
      <c r="K30" s="192"/>
    </row>
    <row r="31" spans="1:15" x14ac:dyDescent="0.2">
      <c r="A31" s="725"/>
      <c r="B31" s="725"/>
      <c r="C31" s="725"/>
      <c r="D31" s="725"/>
      <c r="E31" s="725"/>
      <c r="F31" s="725"/>
      <c r="G31" s="725"/>
      <c r="H31" s="725"/>
      <c r="I31" s="725"/>
      <c r="J31" s="725"/>
      <c r="K31" s="725"/>
      <c r="L31" s="724"/>
      <c r="M31" s="724"/>
      <c r="N31" s="724"/>
      <c r="O31" s="724"/>
    </row>
    <row r="32" spans="1:15" x14ac:dyDescent="0.2">
      <c r="A32" s="725"/>
      <c r="B32" s="725"/>
      <c r="C32" s="727"/>
      <c r="D32" s="725"/>
      <c r="E32" s="725"/>
      <c r="F32" s="725"/>
      <c r="G32" s="725"/>
      <c r="H32" s="725"/>
      <c r="I32" s="725"/>
      <c r="J32" s="725"/>
      <c r="K32" s="725"/>
      <c r="L32" s="724"/>
      <c r="M32" s="724"/>
      <c r="N32" s="724"/>
      <c r="O32" s="724"/>
    </row>
    <row r="33" spans="1:15" x14ac:dyDescent="0.2">
      <c r="A33" s="725"/>
      <c r="B33" s="725"/>
      <c r="C33" s="725"/>
      <c r="D33" s="726"/>
      <c r="E33" s="725"/>
      <c r="F33" s="725"/>
      <c r="G33" s="725"/>
      <c r="H33" s="725"/>
      <c r="I33" s="725"/>
      <c r="J33" s="725"/>
      <c r="K33" s="725"/>
      <c r="L33" s="724"/>
      <c r="M33" s="724"/>
      <c r="N33" s="724"/>
      <c r="O33" s="724"/>
    </row>
    <row r="34" spans="1:15" x14ac:dyDescent="0.2">
      <c r="A34" s="725"/>
      <c r="B34" s="725"/>
      <c r="C34" s="725"/>
      <c r="D34" s="726"/>
      <c r="E34" s="725"/>
      <c r="F34" s="725"/>
      <c r="G34" s="725"/>
      <c r="H34" s="725"/>
      <c r="I34" s="725"/>
      <c r="J34" s="725"/>
      <c r="K34" s="725"/>
      <c r="L34" s="724"/>
      <c r="M34" s="724"/>
      <c r="N34" s="724"/>
      <c r="O34" s="724"/>
    </row>
    <row r="35" spans="1:15" x14ac:dyDescent="0.2">
      <c r="A35" s="724"/>
      <c r="B35" s="724"/>
      <c r="C35" s="729"/>
      <c r="D35" s="730"/>
      <c r="E35" s="724"/>
      <c r="F35" s="724"/>
      <c r="G35" s="724"/>
      <c r="H35" s="724"/>
      <c r="I35" s="724"/>
      <c r="J35" s="724"/>
      <c r="K35" s="724"/>
      <c r="L35" s="724"/>
      <c r="M35" s="724"/>
      <c r="N35" s="724"/>
      <c r="O35" s="724"/>
    </row>
    <row r="36" spans="1:15" x14ac:dyDescent="0.2">
      <c r="A36" s="724"/>
      <c r="B36" s="724"/>
      <c r="C36" s="724"/>
      <c r="D36" s="728"/>
      <c r="E36" s="724"/>
      <c r="F36" s="724"/>
      <c r="G36" s="724"/>
      <c r="H36" s="724"/>
      <c r="I36" s="724"/>
      <c r="J36" s="724"/>
      <c r="K36" s="724"/>
      <c r="L36" s="724"/>
      <c r="M36" s="724"/>
      <c r="N36" s="724"/>
      <c r="O36" s="724"/>
    </row>
    <row r="37" spans="1:15" x14ac:dyDescent="0.2">
      <c r="A37" s="724"/>
      <c r="B37" s="724"/>
      <c r="C37" s="724"/>
      <c r="D37" s="724"/>
      <c r="E37" s="724"/>
      <c r="F37" s="724"/>
      <c r="G37" s="724"/>
      <c r="H37" s="724"/>
      <c r="I37" s="724"/>
      <c r="J37" s="724"/>
      <c r="K37" s="724"/>
      <c r="L37" s="724"/>
      <c r="M37" s="724"/>
      <c r="N37" s="724"/>
      <c r="O37" s="724"/>
    </row>
    <row r="38" spans="1:15" x14ac:dyDescent="0.2">
      <c r="A38" s="724"/>
      <c r="B38" s="724"/>
      <c r="C38" s="724"/>
      <c r="D38" s="724"/>
      <c r="E38" s="724"/>
      <c r="F38" s="724"/>
      <c r="G38" s="724"/>
      <c r="H38" s="724"/>
      <c r="I38" s="724"/>
      <c r="J38" s="724"/>
      <c r="K38" s="724"/>
      <c r="L38" s="724"/>
      <c r="M38" s="724"/>
      <c r="N38" s="724"/>
      <c r="O38" s="724"/>
    </row>
    <row r="39" spans="1:15" x14ac:dyDescent="0.2">
      <c r="A39" s="724"/>
      <c r="B39" s="724"/>
      <c r="C39" s="724"/>
      <c r="D39" s="724"/>
      <c r="E39" s="724"/>
      <c r="F39" s="724"/>
      <c r="G39" s="724"/>
      <c r="H39" s="724"/>
      <c r="I39" s="724"/>
      <c r="J39" s="724"/>
      <c r="K39" s="724"/>
      <c r="L39" s="724"/>
      <c r="M39" s="724"/>
      <c r="N39" s="724"/>
      <c r="O39" s="724"/>
    </row>
    <row r="40" spans="1:15" x14ac:dyDescent="0.2">
      <c r="A40" s="724"/>
      <c r="B40" s="724"/>
      <c r="C40" s="724"/>
      <c r="D40" s="724"/>
      <c r="E40" s="724"/>
      <c r="F40" s="724"/>
      <c r="G40" s="724"/>
      <c r="H40" s="724"/>
      <c r="I40" s="724"/>
      <c r="J40" s="724"/>
      <c r="K40" s="724"/>
      <c r="L40" s="724"/>
      <c r="M40" s="724"/>
      <c r="N40" s="724"/>
      <c r="O40" s="724"/>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70"/>
  <sheetViews>
    <sheetView tabSelected="1" topLeftCell="A32" zoomScale="125" workbookViewId="0">
      <selection activeCell="F48" sqref="F48"/>
    </sheetView>
  </sheetViews>
  <sheetFormatPr defaultColWidth="16" defaultRowHeight="12.75" x14ac:dyDescent="0.2"/>
  <cols>
    <col min="1" max="1" width="9" style="3" customWidth="1"/>
    <col min="2" max="2" width="5.28515625" style="3" customWidth="1"/>
    <col min="3" max="3" width="37" style="3" customWidth="1"/>
    <col min="4" max="4" width="9.8554687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4.710937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469" t="s">
        <v>16</v>
      </c>
      <c r="B1" s="470"/>
      <c r="C1" s="470"/>
      <c r="D1" s="470"/>
      <c r="E1" s="470"/>
      <c r="F1" s="470"/>
      <c r="G1" s="470"/>
      <c r="H1" s="470"/>
      <c r="I1" s="470"/>
      <c r="J1" s="470"/>
      <c r="K1" s="470"/>
    </row>
    <row r="2" spans="1:11" x14ac:dyDescent="0.2">
      <c r="A2" s="471" t="s">
        <v>19</v>
      </c>
      <c r="B2" s="471"/>
      <c r="C2" s="471" t="s">
        <v>18</v>
      </c>
      <c r="D2" s="472"/>
      <c r="E2" s="471"/>
      <c r="F2" s="471"/>
      <c r="G2" s="471"/>
      <c r="H2" s="471"/>
      <c r="I2" s="470"/>
      <c r="J2" s="470"/>
      <c r="K2" s="470"/>
    </row>
    <row r="3" spans="1:11" x14ac:dyDescent="0.2">
      <c r="A3" s="471" t="s">
        <v>93</v>
      </c>
      <c r="B3" s="471"/>
      <c r="C3" s="471" t="s">
        <v>200</v>
      </c>
      <c r="D3" s="471"/>
      <c r="E3" s="471"/>
      <c r="F3" s="471"/>
      <c r="G3" s="471"/>
      <c r="H3" s="471"/>
      <c r="I3" s="470"/>
      <c r="J3" s="470"/>
      <c r="K3" s="470"/>
    </row>
    <row r="4" spans="1:11" x14ac:dyDescent="0.2">
      <c r="A4" s="473"/>
      <c r="B4" s="471"/>
      <c r="C4" s="471"/>
      <c r="D4" s="471"/>
      <c r="E4" s="471"/>
      <c r="F4" s="471"/>
      <c r="G4" s="471"/>
      <c r="H4" s="471"/>
      <c r="I4" s="949" t="s">
        <v>20</v>
      </c>
      <c r="J4" s="950"/>
      <c r="K4" s="951"/>
    </row>
    <row r="5" spans="1:11" x14ac:dyDescent="0.2">
      <c r="A5" s="473"/>
      <c r="B5" s="471"/>
      <c r="C5" s="471"/>
      <c r="D5" s="471"/>
      <c r="E5" s="471"/>
      <c r="F5" s="471"/>
      <c r="G5" s="471"/>
      <c r="H5" s="471"/>
      <c r="I5" s="474" t="s">
        <v>21</v>
      </c>
      <c r="J5" s="952" t="s">
        <v>31</v>
      </c>
      <c r="K5" s="953"/>
    </row>
    <row r="6" spans="1:11" ht="12.75" customHeight="1" x14ac:dyDescent="0.2">
      <c r="A6" s="471"/>
      <c r="B6" s="471"/>
      <c r="C6" s="471"/>
      <c r="D6" s="471"/>
      <c r="E6" s="471"/>
      <c r="F6" s="471"/>
      <c r="G6" s="471"/>
      <c r="H6" s="470"/>
      <c r="I6" s="474" t="s">
        <v>22</v>
      </c>
      <c r="J6" s="954" t="s">
        <v>107</v>
      </c>
      <c r="K6" s="955"/>
    </row>
    <row r="7" spans="1:11" ht="12.75" customHeight="1" x14ac:dyDescent="0.2">
      <c r="A7" s="947" t="s">
        <v>23</v>
      </c>
      <c r="B7" s="947"/>
      <c r="C7" s="947"/>
      <c r="D7" s="947"/>
      <c r="E7" s="947"/>
      <c r="F7" s="947"/>
      <c r="G7" s="947"/>
      <c r="H7" s="947"/>
      <c r="I7" s="475" t="s">
        <v>24</v>
      </c>
      <c r="J7" s="958" t="s">
        <v>108</v>
      </c>
      <c r="K7" s="959"/>
    </row>
    <row r="8" spans="1:11" ht="15.75" customHeight="1" thickBot="1" x14ac:dyDescent="0.25">
      <c r="A8" s="947" t="s">
        <v>30</v>
      </c>
      <c r="B8" s="947"/>
      <c r="C8" s="947"/>
      <c r="D8" s="947"/>
      <c r="E8" s="947"/>
      <c r="F8" s="593"/>
      <c r="G8" s="477"/>
      <c r="H8" s="471"/>
      <c r="I8" s="470"/>
      <c r="J8" s="470"/>
      <c r="K8" s="470"/>
    </row>
    <row r="9" spans="1:11" ht="12.75" customHeight="1" x14ac:dyDescent="0.2">
      <c r="A9" s="944" t="s">
        <v>25</v>
      </c>
      <c r="B9" s="945"/>
      <c r="C9" s="945"/>
      <c r="D9" s="945"/>
      <c r="E9" s="946"/>
      <c r="F9" s="593"/>
      <c r="G9" s="944" t="s">
        <v>20</v>
      </c>
      <c r="H9" s="945"/>
      <c r="I9" s="945"/>
      <c r="J9" s="945"/>
      <c r="K9" s="946"/>
    </row>
    <row r="10" spans="1:11" ht="8.25" customHeight="1" x14ac:dyDescent="0.2">
      <c r="A10" s="478"/>
      <c r="B10" s="479"/>
      <c r="C10" s="479"/>
      <c r="D10" s="479"/>
      <c r="E10" s="480"/>
      <c r="F10" s="470"/>
      <c r="G10" s="478"/>
      <c r="H10" s="479" t="s">
        <v>15</v>
      </c>
      <c r="I10" s="479" t="s">
        <v>15</v>
      </c>
      <c r="J10" s="479" t="s">
        <v>15</v>
      </c>
      <c r="K10" s="480" t="s">
        <v>15</v>
      </c>
    </row>
    <row r="11" spans="1:11" s="12" customFormat="1" x14ac:dyDescent="0.2">
      <c r="A11" s="481" t="s">
        <v>0</v>
      </c>
      <c r="B11" s="482" t="s">
        <v>26</v>
      </c>
      <c r="C11" s="482" t="s">
        <v>27</v>
      </c>
      <c r="D11" s="482" t="s">
        <v>28</v>
      </c>
      <c r="E11" s="483" t="s">
        <v>29</v>
      </c>
      <c r="F11" s="484"/>
      <c r="G11" s="481" t="s">
        <v>0</v>
      </c>
      <c r="H11" s="482" t="s">
        <v>26</v>
      </c>
      <c r="I11" s="482" t="s">
        <v>27</v>
      </c>
      <c r="J11" s="482" t="s">
        <v>28</v>
      </c>
      <c r="K11" s="483" t="s">
        <v>29</v>
      </c>
    </row>
    <row r="12" spans="1:11" ht="12.75" customHeight="1" x14ac:dyDescent="0.2">
      <c r="A12" s="498">
        <v>44409</v>
      </c>
      <c r="B12" s="499"/>
      <c r="C12" s="18" t="s">
        <v>48</v>
      </c>
      <c r="D12" s="500">
        <v>23846</v>
      </c>
      <c r="E12" s="501"/>
      <c r="F12" s="470"/>
      <c r="G12" s="498">
        <v>44409</v>
      </c>
      <c r="H12" s="499"/>
      <c r="I12" s="18" t="s">
        <v>48</v>
      </c>
      <c r="J12" s="500"/>
      <c r="K12" s="738">
        <v>23846</v>
      </c>
    </row>
    <row r="13" spans="1:11" ht="13.5" customHeight="1" x14ac:dyDescent="0.2">
      <c r="A13" s="129">
        <v>44411</v>
      </c>
      <c r="B13" s="502">
        <v>1</v>
      </c>
      <c r="C13" s="120" t="s">
        <v>148</v>
      </c>
      <c r="D13" s="503">
        <v>3163000</v>
      </c>
      <c r="E13" s="504"/>
      <c r="F13" s="485"/>
      <c r="G13" s="129">
        <v>44411</v>
      </c>
      <c r="H13" s="502">
        <v>1</v>
      </c>
      <c r="I13" s="120" t="s">
        <v>148</v>
      </c>
      <c r="J13" s="503"/>
      <c r="K13" s="504">
        <v>3163000</v>
      </c>
    </row>
    <row r="14" spans="1:11" ht="12.75" customHeight="1" x14ac:dyDescent="0.2">
      <c r="A14" s="129">
        <v>44411</v>
      </c>
      <c r="B14" s="505">
        <v>2</v>
      </c>
      <c r="C14" s="120" t="s">
        <v>197</v>
      </c>
      <c r="D14" s="503"/>
      <c r="E14" s="504">
        <v>3163000</v>
      </c>
      <c r="F14" s="485"/>
      <c r="G14" s="129">
        <v>44411</v>
      </c>
      <c r="H14" s="505">
        <v>2</v>
      </c>
      <c r="I14" s="120" t="s">
        <v>197</v>
      </c>
      <c r="J14" s="503">
        <v>3163000</v>
      </c>
      <c r="K14" s="504"/>
    </row>
    <row r="15" spans="1:11" ht="12" customHeight="1" x14ac:dyDescent="0.2">
      <c r="A15" s="129">
        <v>44411</v>
      </c>
      <c r="B15" s="505">
        <v>3</v>
      </c>
      <c r="C15" s="120" t="s">
        <v>149</v>
      </c>
      <c r="D15" s="506"/>
      <c r="E15" s="19">
        <v>10000</v>
      </c>
      <c r="F15" s="485"/>
      <c r="G15" s="129">
        <v>44411</v>
      </c>
      <c r="H15" s="505">
        <v>3</v>
      </c>
      <c r="I15" s="120" t="s">
        <v>149</v>
      </c>
      <c r="J15" s="506">
        <v>10000</v>
      </c>
      <c r="K15" s="19"/>
    </row>
    <row r="16" spans="1:11" ht="13.5" customHeight="1" x14ac:dyDescent="0.2">
      <c r="A16" s="129">
        <v>44421</v>
      </c>
      <c r="B16" s="502">
        <v>4</v>
      </c>
      <c r="C16" s="120" t="s">
        <v>148</v>
      </c>
      <c r="D16" s="506">
        <v>7825690</v>
      </c>
      <c r="E16" s="19"/>
      <c r="F16" s="485"/>
      <c r="G16" s="129">
        <v>44421</v>
      </c>
      <c r="H16" s="502">
        <v>4</v>
      </c>
      <c r="I16" s="120" t="s">
        <v>148</v>
      </c>
      <c r="J16" s="506"/>
      <c r="K16" s="19">
        <v>7825690</v>
      </c>
    </row>
    <row r="17" spans="1:11" ht="13.5" customHeight="1" x14ac:dyDescent="0.2">
      <c r="A17" s="129">
        <v>44422</v>
      </c>
      <c r="B17" s="505">
        <v>5</v>
      </c>
      <c r="C17" s="120" t="s">
        <v>743</v>
      </c>
      <c r="D17" s="506"/>
      <c r="E17" s="19">
        <v>2480460</v>
      </c>
      <c r="F17" s="485"/>
      <c r="G17" s="129">
        <v>44422</v>
      </c>
      <c r="H17" s="505">
        <v>5</v>
      </c>
      <c r="I17" s="120" t="s">
        <v>743</v>
      </c>
      <c r="J17" s="506">
        <v>2480460</v>
      </c>
      <c r="K17" s="19"/>
    </row>
    <row r="18" spans="1:11" ht="13.5" customHeight="1" x14ac:dyDescent="0.2">
      <c r="A18" s="129">
        <v>44422</v>
      </c>
      <c r="B18" s="505">
        <v>6</v>
      </c>
      <c r="C18" s="120" t="s">
        <v>371</v>
      </c>
      <c r="D18" s="506"/>
      <c r="E18" s="19">
        <v>2300</v>
      </c>
      <c r="F18" s="485"/>
      <c r="G18" s="129">
        <v>44422</v>
      </c>
      <c r="H18" s="505">
        <v>6</v>
      </c>
      <c r="I18" s="120" t="s">
        <v>371</v>
      </c>
      <c r="J18" s="506">
        <v>2300</v>
      </c>
      <c r="K18" s="19"/>
    </row>
    <row r="19" spans="1:11" ht="13.5" customHeight="1" x14ac:dyDescent="0.2">
      <c r="A19" s="129">
        <v>44422</v>
      </c>
      <c r="B19" s="502">
        <v>7</v>
      </c>
      <c r="C19" s="120" t="s">
        <v>744</v>
      </c>
      <c r="D19" s="506"/>
      <c r="E19" s="19">
        <v>1387230</v>
      </c>
      <c r="F19" s="485"/>
      <c r="G19" s="129">
        <v>44422</v>
      </c>
      <c r="H19" s="502">
        <v>7</v>
      </c>
      <c r="I19" s="120" t="s">
        <v>744</v>
      </c>
      <c r="J19" s="506">
        <v>1387230</v>
      </c>
      <c r="K19" s="19"/>
    </row>
    <row r="20" spans="1:11" ht="13.5" customHeight="1" x14ac:dyDescent="0.2">
      <c r="A20" s="129">
        <v>44423</v>
      </c>
      <c r="B20" s="505">
        <v>8</v>
      </c>
      <c r="C20" s="120" t="s">
        <v>373</v>
      </c>
      <c r="D20" s="506"/>
      <c r="E20" s="19">
        <v>3958000</v>
      </c>
      <c r="F20" s="485"/>
      <c r="G20" s="129">
        <v>44422</v>
      </c>
      <c r="H20" s="505">
        <v>8</v>
      </c>
      <c r="I20" s="120" t="s">
        <v>372</v>
      </c>
      <c r="J20" s="506">
        <v>3958000</v>
      </c>
      <c r="K20" s="19"/>
    </row>
    <row r="21" spans="1:11" ht="13.5" customHeight="1" x14ac:dyDescent="0.2">
      <c r="A21" s="129">
        <v>44423</v>
      </c>
      <c r="B21" s="505">
        <v>9</v>
      </c>
      <c r="C21" s="120" t="s">
        <v>149</v>
      </c>
      <c r="D21" s="506"/>
      <c r="E21" s="19">
        <v>10000</v>
      </c>
      <c r="F21" s="485"/>
      <c r="G21" s="129">
        <v>44423</v>
      </c>
      <c r="H21" s="505">
        <v>9</v>
      </c>
      <c r="I21" s="120" t="s">
        <v>373</v>
      </c>
      <c r="J21" s="506">
        <v>10000</v>
      </c>
      <c r="K21" s="19"/>
    </row>
    <row r="22" spans="1:11" ht="13.5" customHeight="1" x14ac:dyDescent="0.2">
      <c r="A22" s="129">
        <v>44427</v>
      </c>
      <c r="B22" s="502">
        <v>10</v>
      </c>
      <c r="C22" s="120" t="s">
        <v>496</v>
      </c>
      <c r="D22" s="506">
        <v>305000</v>
      </c>
      <c r="E22" s="19"/>
      <c r="F22" s="485"/>
      <c r="G22" s="129">
        <v>44423</v>
      </c>
      <c r="H22" s="502">
        <v>10</v>
      </c>
      <c r="I22" s="120" t="s">
        <v>496</v>
      </c>
      <c r="J22" s="506"/>
      <c r="K22" s="19">
        <v>305000</v>
      </c>
    </row>
    <row r="23" spans="1:11" ht="13.5" customHeight="1" x14ac:dyDescent="0.2">
      <c r="A23" s="129">
        <v>44427</v>
      </c>
      <c r="B23" s="505">
        <v>11</v>
      </c>
      <c r="C23" s="120" t="s">
        <v>497</v>
      </c>
      <c r="D23" s="506"/>
      <c r="E23" s="19">
        <v>300000</v>
      </c>
      <c r="F23" s="485"/>
      <c r="G23" s="129">
        <v>44427</v>
      </c>
      <c r="H23" s="505">
        <v>11</v>
      </c>
      <c r="I23" s="120" t="s">
        <v>497</v>
      </c>
      <c r="J23" s="506">
        <v>300000</v>
      </c>
      <c r="K23" s="19"/>
    </row>
    <row r="24" spans="1:11" ht="13.5" customHeight="1" x14ac:dyDescent="0.2">
      <c r="A24" s="129">
        <v>44427</v>
      </c>
      <c r="B24" s="505">
        <v>12</v>
      </c>
      <c r="C24" s="120" t="s">
        <v>498</v>
      </c>
      <c r="D24" s="506"/>
      <c r="E24" s="19">
        <v>2300</v>
      </c>
      <c r="F24" s="485"/>
      <c r="G24" s="129">
        <v>44427</v>
      </c>
      <c r="H24" s="505">
        <v>12</v>
      </c>
      <c r="I24" s="120" t="s">
        <v>498</v>
      </c>
      <c r="J24" s="506">
        <v>2300</v>
      </c>
      <c r="K24" s="19"/>
    </row>
    <row r="25" spans="1:11" ht="13.5" customHeight="1" x14ac:dyDescent="0.2">
      <c r="A25" s="129">
        <v>44431</v>
      </c>
      <c r="B25" s="502">
        <v>13</v>
      </c>
      <c r="C25" s="120" t="s">
        <v>148</v>
      </c>
      <c r="D25" s="936">
        <v>10442900</v>
      </c>
      <c r="E25" s="19"/>
      <c r="F25" s="485"/>
      <c r="G25" s="129">
        <v>44431</v>
      </c>
      <c r="H25" s="502">
        <v>13</v>
      </c>
      <c r="I25" s="120" t="s">
        <v>148</v>
      </c>
      <c r="J25" s="506"/>
      <c r="K25" s="19">
        <v>10442900</v>
      </c>
    </row>
    <row r="26" spans="1:11" ht="13.5" customHeight="1" x14ac:dyDescent="0.2">
      <c r="A26" s="129">
        <v>44431</v>
      </c>
      <c r="B26" s="505">
        <v>14</v>
      </c>
      <c r="C26" s="120" t="s">
        <v>523</v>
      </c>
      <c r="D26" s="506"/>
      <c r="E26" s="19">
        <v>3627000</v>
      </c>
      <c r="F26" s="485"/>
      <c r="G26" s="129">
        <v>44431</v>
      </c>
      <c r="H26" s="505">
        <v>14</v>
      </c>
      <c r="I26" s="120" t="s">
        <v>523</v>
      </c>
      <c r="J26" s="19">
        <v>3627000</v>
      </c>
      <c r="K26" s="19"/>
    </row>
    <row r="27" spans="1:11" ht="13.5" customHeight="1" x14ac:dyDescent="0.2">
      <c r="A27" s="129">
        <v>44431</v>
      </c>
      <c r="B27" s="505">
        <v>15</v>
      </c>
      <c r="C27" s="120" t="s">
        <v>704</v>
      </c>
      <c r="D27" s="506"/>
      <c r="E27" s="19">
        <v>100000</v>
      </c>
      <c r="F27" s="485"/>
      <c r="G27" s="129">
        <v>44431</v>
      </c>
      <c r="H27" s="505">
        <v>15</v>
      </c>
      <c r="I27" s="120" t="s">
        <v>704</v>
      </c>
      <c r="J27" s="916">
        <v>100000</v>
      </c>
      <c r="K27" s="19"/>
    </row>
    <row r="28" spans="1:11" ht="13.5" customHeight="1" x14ac:dyDescent="0.2">
      <c r="A28" s="129">
        <v>44431</v>
      </c>
      <c r="B28" s="502">
        <v>16</v>
      </c>
      <c r="C28" s="120" t="s">
        <v>498</v>
      </c>
      <c r="D28" s="506"/>
      <c r="E28" s="19">
        <v>10000</v>
      </c>
      <c r="F28" s="485"/>
      <c r="G28" s="129">
        <v>44431</v>
      </c>
      <c r="H28" s="502">
        <v>16</v>
      </c>
      <c r="I28" s="120" t="s">
        <v>498</v>
      </c>
      <c r="J28" s="506">
        <v>10000</v>
      </c>
      <c r="K28" s="19"/>
    </row>
    <row r="29" spans="1:11" ht="13.5" customHeight="1" x14ac:dyDescent="0.2">
      <c r="A29" s="129">
        <v>44438</v>
      </c>
      <c r="B29" s="505">
        <v>17</v>
      </c>
      <c r="C29" s="120" t="s">
        <v>148</v>
      </c>
      <c r="D29" s="506">
        <v>5398400</v>
      </c>
      <c r="E29" s="19"/>
      <c r="F29" s="485"/>
      <c r="G29" s="129">
        <v>44438</v>
      </c>
      <c r="H29" s="505">
        <v>17</v>
      </c>
      <c r="I29" s="120" t="s">
        <v>148</v>
      </c>
      <c r="J29" s="506"/>
      <c r="K29" s="19">
        <v>5398400</v>
      </c>
    </row>
    <row r="30" spans="1:11" ht="13.5" customHeight="1" x14ac:dyDescent="0.2">
      <c r="A30" s="129">
        <v>44438</v>
      </c>
      <c r="B30" s="505">
        <v>18</v>
      </c>
      <c r="C30" s="120" t="s">
        <v>644</v>
      </c>
      <c r="D30" s="506"/>
      <c r="E30" s="19">
        <v>500000</v>
      </c>
      <c r="F30" s="485"/>
      <c r="G30" s="129">
        <v>44438</v>
      </c>
      <c r="H30" s="505">
        <v>18</v>
      </c>
      <c r="I30" s="120" t="s">
        <v>644</v>
      </c>
      <c r="J30" s="506">
        <v>500000</v>
      </c>
      <c r="K30" s="19"/>
    </row>
    <row r="31" spans="1:11" ht="13.5" customHeight="1" x14ac:dyDescent="0.2">
      <c r="A31" s="129">
        <v>44438</v>
      </c>
      <c r="B31" s="502">
        <v>19</v>
      </c>
      <c r="C31" s="120" t="s">
        <v>719</v>
      </c>
      <c r="D31" s="506"/>
      <c r="E31" s="19">
        <v>740400</v>
      </c>
      <c r="F31" s="485"/>
      <c r="G31" s="129">
        <v>44438</v>
      </c>
      <c r="H31" s="502">
        <v>19</v>
      </c>
      <c r="I31" s="120" t="s">
        <v>719</v>
      </c>
      <c r="J31" s="506">
        <v>740400</v>
      </c>
      <c r="K31" s="19"/>
    </row>
    <row r="32" spans="1:11" ht="13.5" customHeight="1" x14ac:dyDescent="0.2">
      <c r="A32" s="129">
        <v>44438</v>
      </c>
      <c r="B32" s="505">
        <v>20</v>
      </c>
      <c r="C32" s="120" t="s">
        <v>645</v>
      </c>
      <c r="D32" s="506"/>
      <c r="E32" s="19">
        <v>1314500</v>
      </c>
      <c r="F32" s="485"/>
      <c r="G32" s="129">
        <v>44438</v>
      </c>
      <c r="H32" s="505">
        <v>20</v>
      </c>
      <c r="I32" s="120" t="s">
        <v>645</v>
      </c>
      <c r="J32" s="506">
        <v>1314500</v>
      </c>
      <c r="K32" s="19"/>
    </row>
    <row r="33" spans="1:11" ht="13.5" customHeight="1" x14ac:dyDescent="0.2">
      <c r="A33" s="129">
        <v>44438</v>
      </c>
      <c r="B33" s="505">
        <v>21</v>
      </c>
      <c r="C33" s="120" t="s">
        <v>498</v>
      </c>
      <c r="D33" s="506"/>
      <c r="E33" s="19">
        <v>2600</v>
      </c>
      <c r="F33" s="485"/>
      <c r="G33" s="129">
        <v>44438</v>
      </c>
      <c r="H33" s="505">
        <v>21</v>
      </c>
      <c r="I33" s="120" t="s">
        <v>498</v>
      </c>
      <c r="J33" s="506">
        <v>2600</v>
      </c>
      <c r="K33" s="19"/>
    </row>
    <row r="34" spans="1:11" ht="11.25" customHeight="1" x14ac:dyDescent="0.2">
      <c r="A34" s="129">
        <v>44438</v>
      </c>
      <c r="B34" s="502">
        <v>22</v>
      </c>
      <c r="C34" s="120" t="s">
        <v>498</v>
      </c>
      <c r="D34" s="506"/>
      <c r="E34" s="19">
        <v>2600</v>
      </c>
      <c r="F34" s="485"/>
      <c r="G34" s="129">
        <v>44438</v>
      </c>
      <c r="H34" s="502">
        <v>22</v>
      </c>
      <c r="I34" s="120" t="s">
        <v>498</v>
      </c>
      <c r="J34" s="506">
        <v>2600</v>
      </c>
      <c r="K34" s="19"/>
    </row>
    <row r="35" spans="1:11" ht="11.25" customHeight="1" x14ac:dyDescent="0.2">
      <c r="A35" s="129">
        <v>44438</v>
      </c>
      <c r="B35" s="505">
        <v>23</v>
      </c>
      <c r="C35" s="120" t="s">
        <v>498</v>
      </c>
      <c r="D35" s="506"/>
      <c r="E35" s="19">
        <v>2600</v>
      </c>
      <c r="F35" s="485"/>
      <c r="G35" s="129">
        <v>44438</v>
      </c>
      <c r="H35" s="505">
        <v>23</v>
      </c>
      <c r="I35" s="120" t="s">
        <v>498</v>
      </c>
      <c r="J35" s="506">
        <v>2600</v>
      </c>
      <c r="K35" s="19"/>
    </row>
    <row r="36" spans="1:11" ht="13.5" customHeight="1" x14ac:dyDescent="0.2">
      <c r="A36" s="129">
        <v>44438</v>
      </c>
      <c r="B36" s="505">
        <v>24</v>
      </c>
      <c r="C36" s="120" t="s">
        <v>646</v>
      </c>
      <c r="D36" s="506"/>
      <c r="E36" s="19">
        <v>2690000</v>
      </c>
      <c r="F36" s="485"/>
      <c r="G36" s="129">
        <v>44438</v>
      </c>
      <c r="H36" s="505">
        <v>24</v>
      </c>
      <c r="I36" s="120" t="s">
        <v>646</v>
      </c>
      <c r="J36" s="506">
        <v>2690000</v>
      </c>
      <c r="K36" s="19"/>
    </row>
    <row r="37" spans="1:11" ht="10.5" customHeight="1" x14ac:dyDescent="0.2">
      <c r="A37" s="129">
        <v>44438</v>
      </c>
      <c r="B37" s="502">
        <v>25</v>
      </c>
      <c r="C37" s="120" t="s">
        <v>498</v>
      </c>
      <c r="D37" s="506"/>
      <c r="E37" s="19">
        <v>10000</v>
      </c>
      <c r="F37" s="485"/>
      <c r="G37" s="129">
        <v>44438</v>
      </c>
      <c r="H37" s="502">
        <v>25</v>
      </c>
      <c r="I37" s="120" t="s">
        <v>498</v>
      </c>
      <c r="J37" s="506">
        <v>10000</v>
      </c>
      <c r="K37" s="19"/>
    </row>
    <row r="38" spans="1:11" ht="12" customHeight="1" x14ac:dyDescent="0.2">
      <c r="A38" s="129">
        <v>44438</v>
      </c>
      <c r="B38" s="505">
        <v>26</v>
      </c>
      <c r="C38" s="120" t="s">
        <v>647</v>
      </c>
      <c r="D38" s="506"/>
      <c r="E38" s="19">
        <v>1450000</v>
      </c>
      <c r="F38" s="485"/>
      <c r="G38" s="129">
        <v>44438</v>
      </c>
      <c r="H38" s="505">
        <v>26</v>
      </c>
      <c r="I38" s="120" t="s">
        <v>647</v>
      </c>
      <c r="J38" s="506">
        <v>1450000</v>
      </c>
      <c r="K38" s="19"/>
    </row>
    <row r="39" spans="1:11" ht="10.5" customHeight="1" x14ac:dyDescent="0.2">
      <c r="A39" s="129">
        <v>44438</v>
      </c>
      <c r="B39" s="505">
        <v>27</v>
      </c>
      <c r="C39" s="120" t="s">
        <v>648</v>
      </c>
      <c r="D39" s="506"/>
      <c r="E39" s="19">
        <v>1935000</v>
      </c>
      <c r="F39" s="485"/>
      <c r="G39" s="129">
        <v>44438</v>
      </c>
      <c r="H39" s="505">
        <v>27</v>
      </c>
      <c r="I39" s="120" t="s">
        <v>648</v>
      </c>
      <c r="J39" s="506">
        <v>1935000</v>
      </c>
      <c r="K39" s="19"/>
    </row>
    <row r="40" spans="1:11" ht="9.75" customHeight="1" x14ac:dyDescent="0.2">
      <c r="A40" s="129">
        <v>44438</v>
      </c>
      <c r="B40" s="502">
        <v>28</v>
      </c>
      <c r="C40" s="120" t="s">
        <v>740</v>
      </c>
      <c r="D40" s="506"/>
      <c r="E40" s="19">
        <v>740400</v>
      </c>
      <c r="F40" s="485"/>
      <c r="G40" s="129">
        <v>44438</v>
      </c>
      <c r="H40" s="502">
        <v>28</v>
      </c>
      <c r="I40" s="120" t="s">
        <v>740</v>
      </c>
      <c r="J40" s="506">
        <v>740400</v>
      </c>
      <c r="K40" s="19"/>
    </row>
    <row r="41" spans="1:11" ht="11.25" customHeight="1" x14ac:dyDescent="0.2">
      <c r="A41" s="129">
        <v>44438</v>
      </c>
      <c r="B41" s="505">
        <v>29</v>
      </c>
      <c r="C41" s="120" t="s">
        <v>498</v>
      </c>
      <c r="D41" s="506"/>
      <c r="E41" s="19">
        <v>2600</v>
      </c>
      <c r="F41" s="485"/>
      <c r="G41" s="129">
        <v>44438</v>
      </c>
      <c r="H41" s="505">
        <v>29</v>
      </c>
      <c r="I41" s="120" t="s">
        <v>498</v>
      </c>
      <c r="J41" s="506">
        <v>2600</v>
      </c>
      <c r="K41" s="19"/>
    </row>
    <row r="42" spans="1:11" ht="13.5" customHeight="1" x14ac:dyDescent="0.2">
      <c r="A42" s="129">
        <v>44438</v>
      </c>
      <c r="B42" s="505">
        <v>30</v>
      </c>
      <c r="C42" s="120" t="s">
        <v>498</v>
      </c>
      <c r="D42" s="506"/>
      <c r="E42" s="19">
        <v>2600</v>
      </c>
      <c r="F42" s="485"/>
      <c r="G42" s="129">
        <v>44438</v>
      </c>
      <c r="H42" s="505">
        <v>30</v>
      </c>
      <c r="I42" s="120" t="s">
        <v>498</v>
      </c>
      <c r="J42" s="506">
        <v>2600</v>
      </c>
      <c r="K42" s="19"/>
    </row>
    <row r="43" spans="1:11" ht="13.5" customHeight="1" x14ac:dyDescent="0.2">
      <c r="A43" s="129">
        <v>44438</v>
      </c>
      <c r="B43" s="502">
        <v>31</v>
      </c>
      <c r="C43" s="120" t="s">
        <v>498</v>
      </c>
      <c r="D43" s="506"/>
      <c r="E43" s="19">
        <v>2600</v>
      </c>
      <c r="F43" s="485"/>
      <c r="G43" s="129">
        <v>44438</v>
      </c>
      <c r="H43" s="502">
        <v>31</v>
      </c>
      <c r="I43" s="120" t="s">
        <v>498</v>
      </c>
      <c r="J43" s="506">
        <v>2600</v>
      </c>
      <c r="K43" s="19"/>
    </row>
    <row r="44" spans="1:11" x14ac:dyDescent="0.2">
      <c r="A44" s="507">
        <v>44439</v>
      </c>
      <c r="B44" s="508"/>
      <c r="C44" s="509" t="s">
        <v>69</v>
      </c>
      <c r="D44" s="510">
        <f>SUM(D12:D43)-SUM(E12:E43)</f>
        <v>2712646</v>
      </c>
      <c r="E44" s="511"/>
      <c r="F44" s="485"/>
      <c r="G44" s="507">
        <v>44439</v>
      </c>
      <c r="H44" s="508"/>
      <c r="I44" s="509" t="s">
        <v>69</v>
      </c>
      <c r="J44" s="510"/>
      <c r="K44" s="559">
        <f>SUM(K12:K43)-SUM(J12:J43)</f>
        <v>2712646</v>
      </c>
    </row>
    <row r="45" spans="1:11" ht="13.5" thickBot="1" x14ac:dyDescent="0.25">
      <c r="A45" s="21"/>
      <c r="B45" s="22"/>
      <c r="C45" s="22"/>
      <c r="D45" s="22"/>
      <c r="E45" s="512"/>
      <c r="F45" s="485"/>
      <c r="G45" s="21"/>
      <c r="H45" s="22"/>
      <c r="I45" s="22"/>
      <c r="J45" s="22"/>
      <c r="K45" s="512"/>
    </row>
    <row r="46" spans="1:11" x14ac:dyDescent="0.2">
      <c r="A46" s="8"/>
      <c r="B46" s="6"/>
      <c r="C46" s="6" t="s">
        <v>17</v>
      </c>
      <c r="D46" s="8"/>
      <c r="E46" s="8"/>
      <c r="F46" s="485"/>
      <c r="G46" s="8"/>
      <c r="H46" s="6"/>
      <c r="I46" s="6" t="s">
        <v>17</v>
      </c>
      <c r="J46" s="8"/>
      <c r="K46" s="8"/>
    </row>
    <row r="47" spans="1:11" x14ac:dyDescent="0.2">
      <c r="A47" s="8"/>
      <c r="B47" s="6"/>
      <c r="C47" s="6"/>
      <c r="D47" s="8"/>
      <c r="E47" s="682"/>
      <c r="F47" s="485"/>
      <c r="G47" s="8"/>
      <c r="H47" s="6"/>
      <c r="I47" s="6"/>
      <c r="J47" s="8"/>
      <c r="K47" s="8"/>
    </row>
    <row r="48" spans="1:11" x14ac:dyDescent="0.2">
      <c r="A48" s="13"/>
      <c r="B48" s="13"/>
      <c r="C48" s="513"/>
      <c r="D48" s="514"/>
      <c r="E48" s="14"/>
      <c r="F48" s="485"/>
      <c r="G48" s="13"/>
      <c r="H48" s="13"/>
      <c r="I48" s="513"/>
      <c r="J48" s="514"/>
      <c r="K48" s="14"/>
    </row>
    <row r="49" spans="1:12" x14ac:dyDescent="0.2">
      <c r="A49" s="13"/>
      <c r="B49" s="13"/>
      <c r="C49" s="515"/>
      <c r="D49" s="516"/>
      <c r="E49" s="14"/>
      <c r="F49" s="485"/>
      <c r="G49" s="13"/>
      <c r="H49" s="13"/>
      <c r="I49" s="515"/>
      <c r="J49" s="516"/>
      <c r="K49" s="14"/>
    </row>
    <row r="50" spans="1:12" x14ac:dyDescent="0.2">
      <c r="C50" s="517"/>
      <c r="D50" s="518"/>
      <c r="E50" s="192"/>
      <c r="F50" s="485"/>
      <c r="I50" s="517"/>
      <c r="J50" s="518"/>
      <c r="K50" s="192"/>
    </row>
    <row r="51" spans="1:12" x14ac:dyDescent="0.2">
      <c r="C51" s="517"/>
      <c r="D51" s="518"/>
      <c r="F51" s="485"/>
      <c r="I51" s="517"/>
      <c r="J51" s="518"/>
    </row>
    <row r="52" spans="1:12" x14ac:dyDescent="0.2">
      <c r="A52" s="519"/>
      <c r="B52" s="520"/>
      <c r="C52" s="521"/>
      <c r="D52" s="522"/>
      <c r="E52" s="522"/>
      <c r="F52" s="522"/>
      <c r="G52" s="519"/>
      <c r="H52" s="520"/>
      <c r="I52" s="521"/>
      <c r="J52" s="522"/>
      <c r="K52" s="522"/>
      <c r="L52" s="523"/>
    </row>
    <row r="53" spans="1:12" x14ac:dyDescent="0.2">
      <c r="A53" s="519"/>
      <c r="B53" s="520"/>
      <c r="C53" s="521"/>
      <c r="D53" s="522"/>
      <c r="E53" s="522"/>
      <c r="F53" s="522"/>
      <c r="G53" s="519"/>
      <c r="H53" s="520"/>
      <c r="I53" s="521"/>
      <c r="J53" s="522"/>
      <c r="K53" s="522"/>
      <c r="L53" s="523"/>
    </row>
    <row r="54" spans="1:12" x14ac:dyDescent="0.2">
      <c r="A54" s="519"/>
      <c r="B54" s="524"/>
      <c r="C54" s="521"/>
      <c r="D54" s="522"/>
      <c r="E54" s="522"/>
      <c r="F54" s="522"/>
      <c r="G54" s="519"/>
      <c r="H54" s="524"/>
      <c r="I54" s="521"/>
      <c r="J54" s="522"/>
      <c r="K54" s="522"/>
      <c r="L54" s="523"/>
    </row>
    <row r="55" spans="1:12" x14ac:dyDescent="0.2">
      <c r="A55" s="519"/>
      <c r="B55" s="524"/>
      <c r="C55" s="521"/>
      <c r="D55" s="522"/>
      <c r="E55" s="522"/>
      <c r="F55" s="522"/>
      <c r="G55" s="519"/>
      <c r="H55" s="524"/>
      <c r="I55" s="521"/>
      <c r="J55" s="522"/>
      <c r="K55" s="522"/>
      <c r="L55" s="523"/>
    </row>
    <row r="56" spans="1:12" x14ac:dyDescent="0.2">
      <c r="A56" s="519"/>
      <c r="B56" s="524"/>
      <c r="C56" s="521"/>
      <c r="D56" s="522"/>
      <c r="E56" s="522"/>
      <c r="F56" s="522"/>
      <c r="G56" s="519"/>
      <c r="H56" s="524"/>
      <c r="I56" s="521"/>
      <c r="J56" s="522"/>
      <c r="K56" s="522"/>
      <c r="L56" s="523"/>
    </row>
    <row r="57" spans="1:12" x14ac:dyDescent="0.2">
      <c r="A57" s="525"/>
      <c r="B57" s="521"/>
      <c r="C57" s="526"/>
      <c r="D57" s="527"/>
      <c r="E57" s="521"/>
      <c r="F57" s="528"/>
      <c r="G57" s="525"/>
      <c r="H57" s="529"/>
      <c r="I57" s="526"/>
      <c r="J57" s="528"/>
      <c r="K57" s="530"/>
      <c r="L57" s="523"/>
    </row>
    <row r="58" spans="1:12" x14ac:dyDescent="0.2">
      <c r="A58" s="529"/>
      <c r="B58" s="529"/>
      <c r="C58" s="529"/>
      <c r="D58" s="529"/>
      <c r="E58" s="531"/>
      <c r="F58" s="529"/>
      <c r="G58" s="531"/>
      <c r="H58" s="529"/>
      <c r="I58" s="529"/>
      <c r="J58" s="529"/>
      <c r="K58" s="529"/>
      <c r="L58" s="523"/>
    </row>
    <row r="59" spans="1:12" x14ac:dyDescent="0.2">
      <c r="A59" s="521"/>
      <c r="B59" s="526"/>
      <c r="C59" s="526"/>
      <c r="D59" s="521"/>
      <c r="E59" s="521"/>
      <c r="F59" s="531"/>
      <c r="G59" s="526"/>
      <c r="H59" s="521"/>
      <c r="I59" s="526"/>
      <c r="J59" s="521"/>
      <c r="K59" s="532"/>
      <c r="L59" s="523"/>
    </row>
    <row r="60" spans="1:12" s="15" customFormat="1" x14ac:dyDescent="0.2">
      <c r="A60" s="533"/>
      <c r="B60" s="533"/>
      <c r="C60" s="534"/>
      <c r="D60" s="535"/>
      <c r="E60" s="536"/>
      <c r="F60" s="536"/>
      <c r="G60" s="536"/>
      <c r="H60" s="536"/>
      <c r="I60" s="537"/>
      <c r="J60" s="533"/>
      <c r="K60" s="533"/>
      <c r="L60" s="538"/>
    </row>
    <row r="61" spans="1:12" s="15" customFormat="1" x14ac:dyDescent="0.2">
      <c r="A61" s="539"/>
      <c r="B61" s="539"/>
      <c r="C61" s="540"/>
      <c r="D61" s="541"/>
      <c r="E61" s="542"/>
      <c r="F61" s="536"/>
      <c r="G61" s="539"/>
      <c r="H61" s="539"/>
      <c r="I61" s="539"/>
      <c r="J61" s="539"/>
      <c r="K61" s="539"/>
      <c r="L61" s="538"/>
    </row>
    <row r="62" spans="1:12" x14ac:dyDescent="0.2">
      <c r="A62" s="539"/>
      <c r="B62" s="539"/>
      <c r="C62" s="540"/>
      <c r="D62" s="541"/>
      <c r="E62" s="539"/>
      <c r="F62" s="539"/>
      <c r="G62" s="539"/>
      <c r="H62" s="539"/>
      <c r="I62" s="539"/>
      <c r="J62" s="539"/>
      <c r="K62" s="539"/>
      <c r="L62" s="523"/>
    </row>
    <row r="63" spans="1:12" x14ac:dyDescent="0.2">
      <c r="A63" s="539"/>
      <c r="B63" s="539"/>
      <c r="C63" s="540"/>
      <c r="D63" s="543"/>
      <c r="E63" s="542"/>
      <c r="F63" s="539"/>
      <c r="G63" s="539"/>
      <c r="H63" s="539"/>
      <c r="I63" s="539"/>
      <c r="J63" s="539"/>
      <c r="K63" s="539"/>
      <c r="L63" s="523"/>
    </row>
    <row r="64" spans="1:12" x14ac:dyDescent="0.2">
      <c r="A64" s="486"/>
      <c r="B64" s="486"/>
      <c r="C64" s="486"/>
      <c r="D64" s="487"/>
      <c r="E64" s="486"/>
      <c r="F64" s="486"/>
      <c r="G64" s="486"/>
      <c r="H64" s="486"/>
      <c r="I64" s="486"/>
      <c r="J64" s="486"/>
      <c r="K64" s="486"/>
    </row>
    <row r="65" spans="1:11" x14ac:dyDescent="0.2">
      <c r="A65" s="486"/>
      <c r="B65" s="486"/>
      <c r="C65" s="486"/>
      <c r="D65" s="486"/>
      <c r="E65" s="486"/>
      <c r="F65" s="486"/>
      <c r="G65" s="486"/>
      <c r="H65" s="486"/>
      <c r="I65" s="486"/>
      <c r="J65" s="486"/>
      <c r="K65" s="486"/>
    </row>
    <row r="66" spans="1:11" x14ac:dyDescent="0.2">
      <c r="A66" s="486"/>
      <c r="B66" s="486"/>
      <c r="C66" s="488"/>
      <c r="D66" s="486"/>
      <c r="E66" s="486"/>
      <c r="F66" s="486"/>
      <c r="G66" s="486"/>
      <c r="H66" s="486"/>
      <c r="I66" s="486"/>
      <c r="J66" s="486"/>
      <c r="K66" s="486"/>
    </row>
    <row r="67" spans="1:11" x14ac:dyDescent="0.2">
      <c r="A67" s="486"/>
      <c r="B67" s="486"/>
      <c r="C67" s="486"/>
      <c r="D67" s="487"/>
      <c r="E67" s="486"/>
      <c r="F67" s="486"/>
      <c r="G67" s="486"/>
      <c r="H67" s="486"/>
      <c r="I67" s="486"/>
      <c r="J67" s="486"/>
      <c r="K67" s="486"/>
    </row>
    <row r="68" spans="1:11" x14ac:dyDescent="0.2">
      <c r="A68" s="486"/>
      <c r="B68" s="486"/>
      <c r="C68" s="486"/>
      <c r="D68" s="487"/>
      <c r="E68" s="486"/>
      <c r="F68" s="486"/>
      <c r="G68" s="486"/>
      <c r="H68" s="486"/>
      <c r="I68" s="486"/>
      <c r="J68" s="486"/>
      <c r="K68" s="486"/>
    </row>
    <row r="69" spans="1:11" x14ac:dyDescent="0.2">
      <c r="C69" s="120"/>
      <c r="D69" s="19"/>
    </row>
    <row r="70" spans="1:11" x14ac:dyDescent="0.2">
      <c r="D70" s="192"/>
    </row>
  </sheetData>
  <mergeCells count="8">
    <mergeCell ref="A8:E8"/>
    <mergeCell ref="A9:E9"/>
    <mergeCell ref="G9:K9"/>
    <mergeCell ref="I4:K4"/>
    <mergeCell ref="J5:K5"/>
    <mergeCell ref="J6:K6"/>
    <mergeCell ref="A7:H7"/>
    <mergeCell ref="J7:K7"/>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topLeftCell="A12" zoomScale="125" workbookViewId="0">
      <selection activeCell="J28" sqref="J28"/>
    </sheetView>
  </sheetViews>
  <sheetFormatPr defaultColWidth="16" defaultRowHeight="12.75" x14ac:dyDescent="0.2"/>
  <cols>
    <col min="1" max="1" width="10.85546875" style="3" customWidth="1"/>
    <col min="2" max="2" width="3.28515625" style="3" bestFit="1" customWidth="1"/>
    <col min="3" max="3" width="26.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5.570312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48"/>
      <c r="B1" s="948"/>
      <c r="C1" s="948"/>
      <c r="D1" s="948"/>
      <c r="E1" s="948"/>
      <c r="F1" s="948"/>
      <c r="G1" s="948"/>
      <c r="H1" s="948"/>
      <c r="I1" s="948"/>
      <c r="J1" s="948"/>
      <c r="K1" s="948"/>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93</v>
      </c>
      <c r="B5" s="6"/>
      <c r="C5" s="6" t="s">
        <v>200</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964" t="s">
        <v>20</v>
      </c>
      <c r="J9" s="965"/>
      <c r="K9" s="966"/>
    </row>
    <row r="10" spans="1:11" x14ac:dyDescent="0.2">
      <c r="A10" s="8"/>
      <c r="B10" s="6"/>
      <c r="C10" s="6"/>
      <c r="D10" s="31"/>
      <c r="E10" s="31"/>
      <c r="F10" s="6"/>
      <c r="G10" s="6"/>
      <c r="H10" s="6"/>
      <c r="I10" s="9" t="s">
        <v>21</v>
      </c>
      <c r="J10" s="967" t="s">
        <v>31</v>
      </c>
      <c r="K10" s="968"/>
    </row>
    <row r="11" spans="1:11" ht="12.75" customHeight="1" x14ac:dyDescent="0.2">
      <c r="A11" s="6"/>
      <c r="B11" s="6"/>
      <c r="C11" s="6"/>
      <c r="D11" s="31"/>
      <c r="E11" s="31"/>
      <c r="F11" s="6"/>
      <c r="G11" s="6"/>
      <c r="H11" s="5"/>
      <c r="I11" s="9" t="s">
        <v>22</v>
      </c>
      <c r="J11" s="969" t="s">
        <v>32</v>
      </c>
      <c r="K11" s="970"/>
    </row>
    <row r="12" spans="1:11" ht="12.75" customHeight="1" x14ac:dyDescent="0.2">
      <c r="A12" s="960" t="s">
        <v>23</v>
      </c>
      <c r="B12" s="960"/>
      <c r="C12" s="960"/>
      <c r="D12" s="960"/>
      <c r="E12" s="960"/>
      <c r="F12" s="960"/>
      <c r="G12" s="960"/>
      <c r="H12" s="960"/>
      <c r="I12" s="10" t="s">
        <v>24</v>
      </c>
      <c r="J12" s="971" t="s">
        <v>33</v>
      </c>
      <c r="K12" s="972"/>
    </row>
    <row r="13" spans="1:11" ht="15.75" customHeight="1" x14ac:dyDescent="0.2">
      <c r="A13" s="960" t="s">
        <v>39</v>
      </c>
      <c r="B13" s="960"/>
      <c r="C13" s="960"/>
      <c r="D13" s="960"/>
      <c r="E13" s="960"/>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961" t="s">
        <v>25</v>
      </c>
      <c r="B16" s="962"/>
      <c r="C16" s="962"/>
      <c r="D16" s="962"/>
      <c r="E16" s="963"/>
      <c r="F16" s="16"/>
      <c r="G16" s="961" t="s">
        <v>20</v>
      </c>
      <c r="H16" s="962"/>
      <c r="I16" s="962"/>
      <c r="J16" s="962"/>
      <c r="K16" s="963"/>
    </row>
    <row r="17" spans="1:11" x14ac:dyDescent="0.2">
      <c r="A17" s="123"/>
      <c r="B17" s="124"/>
      <c r="C17" s="124"/>
      <c r="D17" s="125"/>
      <c r="E17" s="126"/>
      <c r="F17" s="5"/>
      <c r="G17" s="123"/>
      <c r="H17" s="124" t="s">
        <v>15</v>
      </c>
      <c r="I17" s="124" t="s">
        <v>15</v>
      </c>
      <c r="J17" s="125" t="s">
        <v>15</v>
      </c>
      <c r="K17" s="126" t="s">
        <v>15</v>
      </c>
    </row>
    <row r="18" spans="1:11" s="12" customFormat="1" x14ac:dyDescent="0.2">
      <c r="A18" s="127" t="s">
        <v>0</v>
      </c>
      <c r="B18" s="128" t="s">
        <v>26</v>
      </c>
      <c r="C18" s="128" t="s">
        <v>27</v>
      </c>
      <c r="D18" s="121" t="s">
        <v>28</v>
      </c>
      <c r="E18" s="122" t="s">
        <v>29</v>
      </c>
      <c r="F18" s="17"/>
      <c r="G18" s="127" t="s">
        <v>0</v>
      </c>
      <c r="H18" s="128" t="s">
        <v>26</v>
      </c>
      <c r="I18" s="128" t="s">
        <v>27</v>
      </c>
      <c r="J18" s="121" t="s">
        <v>28</v>
      </c>
      <c r="K18" s="122" t="s">
        <v>29</v>
      </c>
    </row>
    <row r="19" spans="1:11" ht="12.75" customHeight="1" x14ac:dyDescent="0.2">
      <c r="A19" s="20">
        <v>44409</v>
      </c>
      <c r="B19" s="18"/>
      <c r="C19" s="18" t="s">
        <v>69</v>
      </c>
      <c r="D19" s="32">
        <v>10509.64</v>
      </c>
      <c r="E19" s="33"/>
      <c r="F19" s="5"/>
      <c r="G19" s="20">
        <v>44409</v>
      </c>
      <c r="H19" s="18"/>
      <c r="I19" s="18" t="s">
        <v>69</v>
      </c>
      <c r="J19" s="32"/>
      <c r="K19" s="33">
        <v>10509.64</v>
      </c>
    </row>
    <row r="20" spans="1:11" ht="12.75" customHeight="1" x14ac:dyDescent="0.2">
      <c r="A20" s="20">
        <v>44418</v>
      </c>
      <c r="B20" s="18">
        <v>1</v>
      </c>
      <c r="C20" s="18" t="s">
        <v>346</v>
      </c>
      <c r="D20" s="32">
        <v>10514</v>
      </c>
      <c r="E20" s="33"/>
      <c r="F20" s="5"/>
      <c r="G20" s="20">
        <v>44418</v>
      </c>
      <c r="H20" s="18">
        <v>1</v>
      </c>
      <c r="I20" s="18" t="s">
        <v>346</v>
      </c>
      <c r="J20" s="32"/>
      <c r="K20" s="33">
        <v>10514</v>
      </c>
    </row>
    <row r="21" spans="1:11" ht="12.75" customHeight="1" x14ac:dyDescent="0.2">
      <c r="A21" s="20">
        <v>44418</v>
      </c>
      <c r="B21" s="18">
        <v>2</v>
      </c>
      <c r="C21" s="18" t="s">
        <v>347</v>
      </c>
      <c r="D21" s="32"/>
      <c r="E21" s="33">
        <v>15</v>
      </c>
      <c r="F21" s="5"/>
      <c r="G21" s="20">
        <v>44418</v>
      </c>
      <c r="H21" s="18">
        <v>2</v>
      </c>
      <c r="I21" s="18" t="s">
        <v>347</v>
      </c>
      <c r="J21" s="32">
        <v>15</v>
      </c>
      <c r="K21" s="33"/>
    </row>
    <row r="22" spans="1:11" ht="12.75" customHeight="1" x14ac:dyDescent="0.2">
      <c r="A22" s="20">
        <v>44418</v>
      </c>
      <c r="B22" s="18">
        <v>3</v>
      </c>
      <c r="C22" s="18" t="s">
        <v>144</v>
      </c>
      <c r="D22" s="32"/>
      <c r="E22" s="33">
        <v>9.15</v>
      </c>
      <c r="F22" s="5"/>
      <c r="G22" s="20">
        <v>44418</v>
      </c>
      <c r="H22" s="18">
        <v>3</v>
      </c>
      <c r="I22" s="18" t="s">
        <v>144</v>
      </c>
      <c r="J22" s="32">
        <v>9.15</v>
      </c>
      <c r="K22" s="33"/>
    </row>
    <row r="23" spans="1:11" ht="12.75" customHeight="1" x14ac:dyDescent="0.2">
      <c r="A23" s="20">
        <v>44420</v>
      </c>
      <c r="B23" s="18">
        <v>4</v>
      </c>
      <c r="C23" s="18" t="s">
        <v>349</v>
      </c>
      <c r="D23" s="32"/>
      <c r="E23" s="678">
        <v>18590</v>
      </c>
      <c r="F23" s="5"/>
      <c r="G23" s="20">
        <v>44420</v>
      </c>
      <c r="H23" s="18">
        <v>4</v>
      </c>
      <c r="I23" s="18" t="s">
        <v>349</v>
      </c>
      <c r="J23" s="32">
        <v>18590</v>
      </c>
      <c r="K23" s="678"/>
    </row>
    <row r="24" spans="1:11" ht="12.75" customHeight="1" thickBot="1" x14ac:dyDescent="0.25">
      <c r="A24" s="547">
        <v>44420</v>
      </c>
      <c r="B24" s="544">
        <v>5</v>
      </c>
      <c r="C24" s="544" t="s">
        <v>144</v>
      </c>
      <c r="D24" s="545"/>
      <c r="E24" s="548">
        <v>0.61</v>
      </c>
      <c r="F24" s="5"/>
      <c r="G24" s="547">
        <v>44420</v>
      </c>
      <c r="H24" s="544">
        <v>5</v>
      </c>
      <c r="I24" s="544" t="s">
        <v>144</v>
      </c>
      <c r="J24" s="545">
        <v>0.61</v>
      </c>
      <c r="K24" s="548"/>
    </row>
    <row r="25" spans="1:11" ht="12.75" customHeight="1" thickBot="1" x14ac:dyDescent="0.25">
      <c r="A25" s="553">
        <v>44439</v>
      </c>
      <c r="B25" s="554"/>
      <c r="C25" s="555" t="s">
        <v>48</v>
      </c>
      <c r="D25" s="556">
        <f>SUM(D19:D24)-SUM(E19:E24)</f>
        <v>2408.8799999999974</v>
      </c>
      <c r="E25" s="557"/>
      <c r="F25" s="558"/>
      <c r="G25" s="553">
        <v>44439</v>
      </c>
      <c r="H25" s="554"/>
      <c r="I25" s="555" t="s">
        <v>48</v>
      </c>
      <c r="J25" s="556"/>
      <c r="K25" s="557">
        <f>SUM(K19:K24)-SUM(J19:J24)</f>
        <v>2408.8799999999974</v>
      </c>
    </row>
    <row r="26" spans="1:11" ht="12.75" customHeight="1" x14ac:dyDescent="0.2">
      <c r="A26" s="549"/>
      <c r="B26" s="550"/>
      <c r="C26" s="550"/>
      <c r="D26" s="551"/>
      <c r="E26" s="552"/>
      <c r="F26" s="5"/>
      <c r="G26" s="549"/>
      <c r="H26" s="550"/>
      <c r="I26" s="550"/>
      <c r="J26" s="551"/>
      <c r="K26" s="552"/>
    </row>
    <row r="27" spans="1:11" ht="12.75" customHeight="1" x14ac:dyDescent="0.2">
      <c r="A27" s="546"/>
      <c r="B27" s="18"/>
      <c r="C27" s="18"/>
      <c r="D27" s="32"/>
      <c r="E27" s="32"/>
      <c r="F27" s="18"/>
      <c r="G27" s="546"/>
      <c r="H27" s="18"/>
      <c r="I27" s="18"/>
      <c r="J27" s="32"/>
      <c r="K27" s="32"/>
    </row>
    <row r="29" spans="1:11" x14ac:dyDescent="0.2">
      <c r="D29" s="35" t="s">
        <v>350</v>
      </c>
      <c r="E29" s="35">
        <v>3515</v>
      </c>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workbookViewId="0">
      <selection activeCell="N13" sqref="N13"/>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7" t="s">
        <v>18</v>
      </c>
      <c r="F1" s="137"/>
      <c r="G1" s="137"/>
    </row>
    <row r="2" spans="1:11" ht="18.75" x14ac:dyDescent="0.3">
      <c r="E2" s="137" t="s">
        <v>54</v>
      </c>
      <c r="F2" s="137"/>
      <c r="G2" s="137"/>
    </row>
    <row r="3" spans="1:11" ht="18.75" x14ac:dyDescent="0.3">
      <c r="E3" s="191">
        <v>44439</v>
      </c>
      <c r="F3" s="137"/>
      <c r="G3" s="137"/>
    </row>
    <row r="4" spans="1:11" x14ac:dyDescent="0.25">
      <c r="C4" s="177" t="s">
        <v>63</v>
      </c>
      <c r="I4" s="177" t="s">
        <v>64</v>
      </c>
    </row>
    <row r="5" spans="1:11" x14ac:dyDescent="0.25">
      <c r="A5" s="139" t="s">
        <v>58</v>
      </c>
      <c r="B5" s="136"/>
      <c r="C5" s="136"/>
      <c r="D5" s="136"/>
      <c r="E5" s="136"/>
      <c r="G5" s="139" t="s">
        <v>58</v>
      </c>
      <c r="H5" s="136"/>
      <c r="I5" s="136"/>
      <c r="J5" s="136"/>
      <c r="K5" s="136"/>
    </row>
    <row r="6" spans="1:11" x14ac:dyDescent="0.25">
      <c r="A6" s="136"/>
      <c r="B6" s="136">
        <v>50000</v>
      </c>
      <c r="C6" s="136" t="s">
        <v>55</v>
      </c>
      <c r="D6" s="136">
        <v>15</v>
      </c>
      <c r="E6" s="140">
        <f>B6*D6</f>
        <v>750000</v>
      </c>
      <c r="G6" s="136"/>
      <c r="H6" s="136">
        <v>100</v>
      </c>
      <c r="I6" s="136" t="s">
        <v>55</v>
      </c>
      <c r="J6" s="136">
        <v>0</v>
      </c>
      <c r="K6" s="140">
        <f>H6*J6</f>
        <v>0</v>
      </c>
    </row>
    <row r="7" spans="1:11" x14ac:dyDescent="0.25">
      <c r="A7" s="136"/>
      <c r="B7" s="136">
        <v>20000</v>
      </c>
      <c r="C7" s="136" t="s">
        <v>55</v>
      </c>
      <c r="D7" s="136">
        <v>50</v>
      </c>
      <c r="E7" s="140">
        <f t="shared" ref="E7:E11" si="0">B7*D7</f>
        <v>1000000</v>
      </c>
      <c r="G7" s="136"/>
      <c r="H7" s="136">
        <v>20</v>
      </c>
      <c r="I7" s="136" t="s">
        <v>55</v>
      </c>
      <c r="J7" s="136">
        <v>0</v>
      </c>
      <c r="K7" s="140">
        <f t="shared" ref="K7:K10" si="1">H7*J7</f>
        <v>0</v>
      </c>
    </row>
    <row r="8" spans="1:11" x14ac:dyDescent="0.25">
      <c r="A8" s="136"/>
      <c r="B8" s="136">
        <v>10000</v>
      </c>
      <c r="C8" s="136" t="s">
        <v>55</v>
      </c>
      <c r="D8" s="136">
        <v>120</v>
      </c>
      <c r="E8" s="140">
        <f t="shared" si="0"/>
        <v>1200000</v>
      </c>
      <c r="G8" s="136"/>
      <c r="H8" s="136">
        <v>10</v>
      </c>
      <c r="I8" s="136" t="s">
        <v>55</v>
      </c>
      <c r="J8" s="136">
        <v>0</v>
      </c>
      <c r="K8" s="140">
        <f t="shared" si="1"/>
        <v>0</v>
      </c>
    </row>
    <row r="9" spans="1:11" x14ac:dyDescent="0.25">
      <c r="A9" s="136"/>
      <c r="B9" s="136">
        <v>5000</v>
      </c>
      <c r="C9" s="136" t="s">
        <v>55</v>
      </c>
      <c r="D9" s="136">
        <v>10</v>
      </c>
      <c r="E9" s="140">
        <f t="shared" si="0"/>
        <v>50000</v>
      </c>
      <c r="G9" s="136"/>
      <c r="H9" s="136">
        <v>5</v>
      </c>
      <c r="I9" s="136" t="s">
        <v>55</v>
      </c>
      <c r="J9" s="136">
        <v>0</v>
      </c>
      <c r="K9" s="140">
        <f t="shared" si="1"/>
        <v>0</v>
      </c>
    </row>
    <row r="10" spans="1:11" x14ac:dyDescent="0.25">
      <c r="A10" s="136"/>
      <c r="B10" s="136">
        <v>2000</v>
      </c>
      <c r="C10" s="136" t="s">
        <v>55</v>
      </c>
      <c r="D10" s="136"/>
      <c r="E10" s="140">
        <f t="shared" si="0"/>
        <v>0</v>
      </c>
      <c r="G10" s="136"/>
      <c r="H10" s="136">
        <v>1</v>
      </c>
      <c r="I10" s="136" t="s">
        <v>55</v>
      </c>
      <c r="J10" s="136">
        <v>5</v>
      </c>
      <c r="K10" s="140">
        <f t="shared" si="1"/>
        <v>5</v>
      </c>
    </row>
    <row r="11" spans="1:11" x14ac:dyDescent="0.25">
      <c r="A11" s="136"/>
      <c r="B11" s="136">
        <v>1000</v>
      </c>
      <c r="C11" s="136" t="s">
        <v>55</v>
      </c>
      <c r="D11" s="136">
        <v>3</v>
      </c>
      <c r="E11" s="140">
        <f t="shared" si="0"/>
        <v>3000</v>
      </c>
      <c r="G11" s="136"/>
      <c r="H11" s="136"/>
      <c r="I11" s="136"/>
      <c r="J11" s="136"/>
      <c r="K11" s="140"/>
    </row>
    <row r="12" spans="1:11" x14ac:dyDescent="0.25">
      <c r="A12" s="136"/>
      <c r="B12" s="136"/>
      <c r="C12" s="136"/>
      <c r="D12" s="136"/>
      <c r="E12" s="136"/>
      <c r="G12" s="136"/>
      <c r="H12" s="136"/>
      <c r="I12" s="136"/>
      <c r="J12" s="136"/>
      <c r="K12" s="136"/>
    </row>
    <row r="13" spans="1:11" x14ac:dyDescent="0.25">
      <c r="A13" s="142" t="s">
        <v>61</v>
      </c>
      <c r="B13" s="136"/>
      <c r="C13" s="136"/>
      <c r="D13" s="136"/>
      <c r="E13" s="136"/>
      <c r="G13" s="142"/>
      <c r="H13" s="136"/>
      <c r="I13" s="136"/>
      <c r="J13" s="136"/>
      <c r="K13" s="136"/>
    </row>
    <row r="14" spans="1:11" x14ac:dyDescent="0.25">
      <c r="A14" s="136"/>
      <c r="B14" s="136">
        <v>500</v>
      </c>
      <c r="C14" s="136" t="s">
        <v>55</v>
      </c>
      <c r="D14" s="136"/>
      <c r="E14" s="136">
        <f>B14*D14</f>
        <v>0</v>
      </c>
      <c r="G14" s="136"/>
      <c r="H14" s="136"/>
      <c r="I14" s="136"/>
      <c r="J14" s="136"/>
      <c r="K14" s="136"/>
    </row>
    <row r="15" spans="1:11" x14ac:dyDescent="0.25">
      <c r="A15" s="136"/>
      <c r="B15" s="136">
        <v>200</v>
      </c>
      <c r="C15" s="136" t="s">
        <v>55</v>
      </c>
      <c r="D15" s="136">
        <v>1</v>
      </c>
      <c r="E15" s="136">
        <f t="shared" ref="E15:E17" si="2">B15*D15</f>
        <v>200</v>
      </c>
      <c r="G15" s="136"/>
      <c r="H15" s="136"/>
      <c r="I15" s="136"/>
      <c r="J15" s="136"/>
      <c r="K15" s="136"/>
    </row>
    <row r="16" spans="1:11" x14ac:dyDescent="0.25">
      <c r="A16" s="136"/>
      <c r="B16" s="136">
        <v>100</v>
      </c>
      <c r="C16" s="136" t="s">
        <v>55</v>
      </c>
      <c r="D16" s="136">
        <v>4</v>
      </c>
      <c r="E16" s="136">
        <f t="shared" si="2"/>
        <v>400</v>
      </c>
      <c r="G16" s="136"/>
      <c r="H16" s="136"/>
      <c r="I16" s="136"/>
      <c r="J16" s="136"/>
      <c r="K16" s="136"/>
    </row>
    <row r="17" spans="1:11" x14ac:dyDescent="0.25">
      <c r="A17" s="136"/>
      <c r="B17" s="136">
        <v>50</v>
      </c>
      <c r="C17" s="136" t="s">
        <v>55</v>
      </c>
      <c r="D17" s="136">
        <v>1</v>
      </c>
      <c r="E17" s="136">
        <f t="shared" si="2"/>
        <v>50</v>
      </c>
      <c r="G17" s="136"/>
      <c r="H17" s="136"/>
      <c r="I17" s="136"/>
      <c r="J17" s="136"/>
      <c r="K17" s="136"/>
    </row>
    <row r="18" spans="1:11" x14ac:dyDescent="0.25">
      <c r="A18" s="136"/>
      <c r="B18" s="136"/>
      <c r="C18" s="136"/>
      <c r="D18" s="136"/>
      <c r="E18" s="136"/>
      <c r="G18" s="136"/>
      <c r="H18" s="136"/>
      <c r="I18" s="136"/>
      <c r="J18" s="136"/>
      <c r="K18" s="136"/>
    </row>
    <row r="19" spans="1:11" x14ac:dyDescent="0.25">
      <c r="A19" s="136"/>
      <c r="B19" s="136"/>
      <c r="C19" s="136"/>
      <c r="D19" s="136"/>
      <c r="E19" s="136"/>
      <c r="G19" s="136"/>
      <c r="H19" s="136"/>
      <c r="I19" s="136"/>
      <c r="J19" s="136"/>
      <c r="K19" s="136"/>
    </row>
    <row r="20" spans="1:11" x14ac:dyDescent="0.25">
      <c r="A20" s="136"/>
      <c r="B20" s="136"/>
      <c r="C20" s="136"/>
      <c r="D20" s="136"/>
      <c r="E20" s="141">
        <f>SUM(E6:E17)</f>
        <v>3003650</v>
      </c>
      <c r="G20" s="136"/>
      <c r="H20" s="136"/>
      <c r="I20" s="136"/>
      <c r="J20" s="136"/>
      <c r="K20" s="141">
        <f>SUM(K6:K17)</f>
        <v>5</v>
      </c>
    </row>
    <row r="21" spans="1:11" x14ac:dyDescent="0.25">
      <c r="A21" s="136"/>
      <c r="B21" s="136"/>
      <c r="C21" s="136"/>
      <c r="D21" s="136"/>
      <c r="E21" s="139"/>
      <c r="G21" s="136"/>
      <c r="H21" s="136"/>
      <c r="I21" s="136"/>
      <c r="J21" s="136"/>
      <c r="K21" s="139"/>
    </row>
    <row r="22" spans="1:11" x14ac:dyDescent="0.25">
      <c r="A22" s="136" t="s">
        <v>56</v>
      </c>
      <c r="B22" s="136"/>
      <c r="C22" s="136"/>
      <c r="D22" s="136"/>
      <c r="E22" s="141">
        <f>E20</f>
        <v>3003650</v>
      </c>
      <c r="G22" s="136" t="s">
        <v>56</v>
      </c>
      <c r="H22" s="136"/>
      <c r="I22" s="136"/>
      <c r="J22" s="136"/>
      <c r="K22" s="141">
        <f>K20</f>
        <v>5</v>
      </c>
    </row>
    <row r="23" spans="1:11" x14ac:dyDescent="0.25">
      <c r="A23" s="136" t="s">
        <v>40</v>
      </c>
      <c r="B23" s="136"/>
      <c r="C23" s="136"/>
      <c r="D23" s="136"/>
      <c r="E23" s="141">
        <f>'UGX Cash Box  August'!G204</f>
        <v>3003676</v>
      </c>
      <c r="G23" s="136" t="s">
        <v>40</v>
      </c>
      <c r="H23" s="136"/>
      <c r="I23" s="136"/>
      <c r="J23" s="136"/>
      <c r="K23" s="141">
        <f>'USD-cash box August'!G6</f>
        <v>5</v>
      </c>
    </row>
    <row r="24" spans="1:11" x14ac:dyDescent="0.25">
      <c r="A24" s="136" t="s">
        <v>57</v>
      </c>
      <c r="B24" s="136"/>
      <c r="C24" s="136"/>
      <c r="D24" s="136"/>
      <c r="E24" s="140">
        <f>E22-E23</f>
        <v>-26</v>
      </c>
      <c r="G24" s="136" t="s">
        <v>57</v>
      </c>
      <c r="H24" s="136"/>
      <c r="I24" s="136"/>
      <c r="J24" s="136"/>
      <c r="K24" s="140">
        <f>K22-K23</f>
        <v>0</v>
      </c>
    </row>
    <row r="26" spans="1:11" x14ac:dyDescent="0.25">
      <c r="A26" t="s">
        <v>59</v>
      </c>
      <c r="C26" t="s">
        <v>103</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53"/>
  <sheetViews>
    <sheetView topLeftCell="A121" zoomScale="117" zoomScaleNormal="85" workbookViewId="0">
      <selection activeCell="C138" sqref="C137:C138"/>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450" bestFit="1" customWidth="1"/>
    <col min="7" max="7" width="18.7109375" style="450"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4" customFormat="1" ht="31.5" x14ac:dyDescent="0.25">
      <c r="A1" s="973" t="s">
        <v>45</v>
      </c>
      <c r="B1" s="973"/>
      <c r="C1" s="973"/>
      <c r="D1" s="973"/>
      <c r="E1" s="973"/>
      <c r="F1" s="973"/>
      <c r="G1" s="973"/>
      <c r="H1" s="973"/>
      <c r="I1" s="973"/>
      <c r="J1" s="973"/>
      <c r="K1" s="973"/>
      <c r="L1" s="973"/>
      <c r="M1" s="973"/>
      <c r="N1" s="973"/>
    </row>
    <row r="2" spans="1:14" s="84" customFormat="1" ht="18.75" x14ac:dyDescent="0.25">
      <c r="A2" s="974" t="s">
        <v>49</v>
      </c>
      <c r="B2" s="974"/>
      <c r="C2" s="974"/>
      <c r="D2" s="974"/>
      <c r="E2" s="974"/>
      <c r="F2" s="974"/>
      <c r="G2" s="974"/>
      <c r="H2" s="974"/>
      <c r="I2" s="974"/>
      <c r="J2" s="974"/>
      <c r="K2" s="974"/>
      <c r="L2" s="974"/>
      <c r="M2" s="974"/>
      <c r="N2" s="974"/>
    </row>
    <row r="3" spans="1:14" s="84" customFormat="1" ht="45.75" thickBot="1" x14ac:dyDescent="0.3">
      <c r="A3" s="186" t="s">
        <v>0</v>
      </c>
      <c r="B3" s="187" t="s">
        <v>5</v>
      </c>
      <c r="C3" s="187" t="s">
        <v>10</v>
      </c>
      <c r="D3" s="188" t="s">
        <v>8</v>
      </c>
      <c r="E3" s="188" t="s">
        <v>13</v>
      </c>
      <c r="F3" s="188" t="s">
        <v>34</v>
      </c>
      <c r="G3" s="188" t="s">
        <v>41</v>
      </c>
      <c r="H3" s="188" t="s">
        <v>2</v>
      </c>
      <c r="I3" s="188" t="s">
        <v>3</v>
      </c>
      <c r="J3" s="187" t="s">
        <v>9</v>
      </c>
      <c r="K3" s="187" t="s">
        <v>1</v>
      </c>
      <c r="L3" s="187" t="s">
        <v>4</v>
      </c>
      <c r="M3" s="187" t="s">
        <v>12</v>
      </c>
      <c r="N3" s="189" t="s">
        <v>11</v>
      </c>
    </row>
    <row r="4" spans="1:14" s="23" customFormat="1" ht="27.95" customHeight="1" thickBot="1" x14ac:dyDescent="0.3">
      <c r="A4" s="662">
        <v>44409</v>
      </c>
      <c r="B4" s="663" t="s">
        <v>190</v>
      </c>
      <c r="C4" s="663"/>
      <c r="D4" s="664"/>
      <c r="E4" s="661"/>
      <c r="F4" s="661"/>
      <c r="G4" s="453">
        <v>430000</v>
      </c>
      <c r="H4" s="264"/>
      <c r="I4" s="265"/>
      <c r="J4" s="258"/>
      <c r="K4" s="734"/>
      <c r="L4" s="263"/>
      <c r="M4" s="266"/>
      <c r="N4" s="267"/>
    </row>
    <row r="5" spans="1:14" s="23" customFormat="1" ht="13.5" customHeight="1" x14ac:dyDescent="0.25">
      <c r="A5" s="658">
        <v>44411</v>
      </c>
      <c r="B5" s="251" t="s">
        <v>104</v>
      </c>
      <c r="C5" s="251" t="s">
        <v>50</v>
      </c>
      <c r="D5" s="659" t="s">
        <v>14</v>
      </c>
      <c r="E5" s="247"/>
      <c r="F5" s="714">
        <v>19000</v>
      </c>
      <c r="G5" s="751">
        <f>G4-E5+F5</f>
        <v>449000</v>
      </c>
      <c r="H5" s="752" t="s">
        <v>42</v>
      </c>
      <c r="I5" s="752" t="s">
        <v>45</v>
      </c>
      <c r="J5" s="750" t="s">
        <v>189</v>
      </c>
      <c r="K5" s="720" t="s">
        <v>157</v>
      </c>
      <c r="L5" s="753" t="s">
        <v>46</v>
      </c>
      <c r="M5" s="754"/>
      <c r="N5" s="755"/>
    </row>
    <row r="6" spans="1:14" x14ac:dyDescent="0.25">
      <c r="A6" s="224">
        <v>44411</v>
      </c>
      <c r="B6" s="225" t="s">
        <v>68</v>
      </c>
      <c r="C6" s="225" t="s">
        <v>67</v>
      </c>
      <c r="D6" s="226" t="s">
        <v>14</v>
      </c>
      <c r="E6" s="190">
        <v>1000</v>
      </c>
      <c r="F6" s="206"/>
      <c r="G6" s="451">
        <f>G5-E6+F6</f>
        <v>448000</v>
      </c>
      <c r="H6" s="427" t="s">
        <v>42</v>
      </c>
      <c r="I6" s="195" t="s">
        <v>45</v>
      </c>
      <c r="J6" s="721" t="s">
        <v>189</v>
      </c>
      <c r="K6" s="225" t="s">
        <v>157</v>
      </c>
      <c r="L6" s="211" t="s">
        <v>46</v>
      </c>
      <c r="M6" s="195"/>
      <c r="N6" s="233" t="s">
        <v>191</v>
      </c>
    </row>
    <row r="7" spans="1:14" x14ac:dyDescent="0.25">
      <c r="A7" s="224">
        <v>44411</v>
      </c>
      <c r="B7" s="225" t="s">
        <v>68</v>
      </c>
      <c r="C7" s="225" t="s">
        <v>67</v>
      </c>
      <c r="D7" s="226" t="s">
        <v>14</v>
      </c>
      <c r="E7" s="190">
        <v>6000</v>
      </c>
      <c r="F7" s="206"/>
      <c r="G7" s="451">
        <f>G6-E7+F7</f>
        <v>442000</v>
      </c>
      <c r="H7" s="427" t="s">
        <v>42</v>
      </c>
      <c r="I7" s="195" t="s">
        <v>45</v>
      </c>
      <c r="J7" s="721" t="s">
        <v>189</v>
      </c>
      <c r="K7" s="225" t="s">
        <v>157</v>
      </c>
      <c r="L7" s="211" t="s">
        <v>46</v>
      </c>
      <c r="M7" s="195"/>
      <c r="N7" s="197" t="s">
        <v>192</v>
      </c>
    </row>
    <row r="8" spans="1:14" x14ac:dyDescent="0.25">
      <c r="A8" s="224">
        <v>44411</v>
      </c>
      <c r="B8" s="225" t="s">
        <v>68</v>
      </c>
      <c r="C8" s="225" t="s">
        <v>67</v>
      </c>
      <c r="D8" s="226" t="s">
        <v>14</v>
      </c>
      <c r="E8" s="204">
        <v>5000</v>
      </c>
      <c r="F8" s="206"/>
      <c r="G8" s="451">
        <f>G7-E8+F8</f>
        <v>437000</v>
      </c>
      <c r="H8" s="599" t="s">
        <v>42</v>
      </c>
      <c r="I8" s="205" t="s">
        <v>45</v>
      </c>
      <c r="J8" s="721" t="s">
        <v>189</v>
      </c>
      <c r="K8" s="225" t="s">
        <v>157</v>
      </c>
      <c r="L8" s="652" t="s">
        <v>46</v>
      </c>
      <c r="M8" s="205"/>
      <c r="N8" s="197" t="s">
        <v>193</v>
      </c>
    </row>
    <row r="9" spans="1:14" x14ac:dyDescent="0.25">
      <c r="A9" s="224">
        <v>44411</v>
      </c>
      <c r="B9" s="225" t="s">
        <v>68</v>
      </c>
      <c r="C9" s="225" t="s">
        <v>67</v>
      </c>
      <c r="D9" s="226" t="s">
        <v>14</v>
      </c>
      <c r="E9" s="203">
        <v>4000</v>
      </c>
      <c r="F9" s="235"/>
      <c r="G9" s="451">
        <f t="shared" ref="G9:G13" si="0">G8-E9+F9</f>
        <v>433000</v>
      </c>
      <c r="H9" s="599" t="s">
        <v>42</v>
      </c>
      <c r="I9" s="205" t="s">
        <v>45</v>
      </c>
      <c r="J9" s="721" t="s">
        <v>189</v>
      </c>
      <c r="K9" s="225" t="s">
        <v>157</v>
      </c>
      <c r="L9" s="211" t="s">
        <v>46</v>
      </c>
      <c r="M9" s="195"/>
      <c r="N9" s="197" t="s">
        <v>194</v>
      </c>
    </row>
    <row r="10" spans="1:14" x14ac:dyDescent="0.25">
      <c r="A10" s="224">
        <v>44411</v>
      </c>
      <c r="B10" s="225" t="s">
        <v>68</v>
      </c>
      <c r="C10" s="225" t="s">
        <v>67</v>
      </c>
      <c r="D10" s="226" t="s">
        <v>14</v>
      </c>
      <c r="E10" s="238">
        <v>3000</v>
      </c>
      <c r="F10" s="235"/>
      <c r="G10" s="451">
        <f t="shared" si="0"/>
        <v>430000</v>
      </c>
      <c r="H10" s="599" t="s">
        <v>42</v>
      </c>
      <c r="I10" s="205" t="s">
        <v>45</v>
      </c>
      <c r="J10" s="721" t="s">
        <v>189</v>
      </c>
      <c r="K10" s="225" t="s">
        <v>157</v>
      </c>
      <c r="L10" s="211" t="s">
        <v>46</v>
      </c>
      <c r="M10" s="195"/>
      <c r="N10" s="197" t="s">
        <v>195</v>
      </c>
    </row>
    <row r="11" spans="1:14" ht="15.75" customHeight="1" x14ac:dyDescent="0.25">
      <c r="A11" s="224">
        <v>44411</v>
      </c>
      <c r="B11" s="225" t="s">
        <v>68</v>
      </c>
      <c r="C11" s="225" t="s">
        <v>67</v>
      </c>
      <c r="D11" s="226" t="s">
        <v>14</v>
      </c>
      <c r="E11" s="249">
        <v>1000</v>
      </c>
      <c r="F11" s="562"/>
      <c r="G11" s="451">
        <f t="shared" si="0"/>
        <v>429000</v>
      </c>
      <c r="H11" s="599" t="s">
        <v>42</v>
      </c>
      <c r="I11" s="205" t="s">
        <v>45</v>
      </c>
      <c r="J11" s="673" t="s">
        <v>189</v>
      </c>
      <c r="K11" s="225" t="s">
        <v>157</v>
      </c>
      <c r="L11" s="211" t="s">
        <v>46</v>
      </c>
      <c r="M11" s="195"/>
      <c r="N11" s="197" t="s">
        <v>196</v>
      </c>
    </row>
    <row r="12" spans="1:14" x14ac:dyDescent="0.25">
      <c r="A12" s="196">
        <v>44411</v>
      </c>
      <c r="B12" s="492" t="s">
        <v>207</v>
      </c>
      <c r="C12" s="492" t="s">
        <v>220</v>
      </c>
      <c r="D12" s="492" t="s">
        <v>91</v>
      </c>
      <c r="E12" s="495">
        <v>69000</v>
      </c>
      <c r="F12" s="190">
        <v>69000</v>
      </c>
      <c r="G12" s="451">
        <f t="shared" si="0"/>
        <v>429000</v>
      </c>
      <c r="H12" s="599" t="s">
        <v>42</v>
      </c>
      <c r="I12" s="205" t="s">
        <v>45</v>
      </c>
      <c r="J12" s="256" t="s">
        <v>205</v>
      </c>
      <c r="K12" s="225" t="s">
        <v>157</v>
      </c>
      <c r="L12" s="211" t="s">
        <v>46</v>
      </c>
      <c r="M12" s="195"/>
      <c r="N12" s="197"/>
    </row>
    <row r="13" spans="1:14" x14ac:dyDescent="0.25">
      <c r="A13" s="196">
        <v>44411</v>
      </c>
      <c r="B13" s="492" t="s">
        <v>206</v>
      </c>
      <c r="C13" s="492" t="s">
        <v>220</v>
      </c>
      <c r="D13" s="492" t="s">
        <v>91</v>
      </c>
      <c r="E13" s="495">
        <v>28500</v>
      </c>
      <c r="F13" s="562">
        <v>28500</v>
      </c>
      <c r="G13" s="451">
        <f t="shared" si="0"/>
        <v>429000</v>
      </c>
      <c r="H13" s="599" t="s">
        <v>42</v>
      </c>
      <c r="I13" s="205" t="s">
        <v>45</v>
      </c>
      <c r="J13" s="256" t="s">
        <v>205</v>
      </c>
      <c r="K13" s="225" t="s">
        <v>157</v>
      </c>
      <c r="L13" s="211" t="s">
        <v>46</v>
      </c>
      <c r="M13" s="257"/>
      <c r="N13" s="228"/>
    </row>
    <row r="14" spans="1:14" x14ac:dyDescent="0.25">
      <c r="A14" s="196">
        <v>44411</v>
      </c>
      <c r="B14" s="492" t="s">
        <v>208</v>
      </c>
      <c r="C14" s="492" t="s">
        <v>220</v>
      </c>
      <c r="D14" s="492" t="s">
        <v>91</v>
      </c>
      <c r="E14" s="495">
        <v>6800</v>
      </c>
      <c r="F14" s="271">
        <v>6800</v>
      </c>
      <c r="G14" s="451">
        <f t="shared" ref="G14:G78" si="1">G13-E14+F14</f>
        <v>429000</v>
      </c>
      <c r="H14" s="599" t="s">
        <v>42</v>
      </c>
      <c r="I14" s="205" t="s">
        <v>45</v>
      </c>
      <c r="J14" s="256" t="s">
        <v>205</v>
      </c>
      <c r="K14" s="225" t="s">
        <v>157</v>
      </c>
      <c r="L14" s="211" t="s">
        <v>46</v>
      </c>
      <c r="M14" s="195"/>
      <c r="N14" s="197"/>
    </row>
    <row r="15" spans="1:14" x14ac:dyDescent="0.25">
      <c r="A15" s="196">
        <v>44411</v>
      </c>
      <c r="B15" s="492" t="s">
        <v>209</v>
      </c>
      <c r="C15" s="492" t="s">
        <v>220</v>
      </c>
      <c r="D15" s="492" t="s">
        <v>91</v>
      </c>
      <c r="E15" s="495">
        <v>14000</v>
      </c>
      <c r="F15" s="621">
        <v>14000</v>
      </c>
      <c r="G15" s="451">
        <f t="shared" si="1"/>
        <v>429000</v>
      </c>
      <c r="H15" s="599" t="s">
        <v>42</v>
      </c>
      <c r="I15" s="205" t="s">
        <v>45</v>
      </c>
      <c r="J15" s="256" t="s">
        <v>205</v>
      </c>
      <c r="K15" s="225" t="s">
        <v>157</v>
      </c>
      <c r="L15" s="211" t="s">
        <v>46</v>
      </c>
      <c r="M15" s="195"/>
      <c r="N15" s="197"/>
    </row>
    <row r="16" spans="1:14" x14ac:dyDescent="0.25">
      <c r="A16" s="196">
        <v>44411</v>
      </c>
      <c r="B16" s="492" t="s">
        <v>210</v>
      </c>
      <c r="C16" s="492" t="s">
        <v>220</v>
      </c>
      <c r="D16" s="492" t="s">
        <v>91</v>
      </c>
      <c r="E16" s="495">
        <v>15000</v>
      </c>
      <c r="F16" s="717">
        <v>15000</v>
      </c>
      <c r="G16" s="451">
        <f t="shared" si="1"/>
        <v>429000</v>
      </c>
      <c r="H16" s="599" t="s">
        <v>42</v>
      </c>
      <c r="I16" s="205" t="s">
        <v>45</v>
      </c>
      <c r="J16" s="256" t="s">
        <v>205</v>
      </c>
      <c r="K16" s="225" t="s">
        <v>157</v>
      </c>
      <c r="L16" s="615" t="s">
        <v>46</v>
      </c>
      <c r="M16" s="257"/>
      <c r="N16" s="228"/>
    </row>
    <row r="17" spans="1:14" x14ac:dyDescent="0.25">
      <c r="A17" s="196">
        <v>44411</v>
      </c>
      <c r="B17" s="492" t="s">
        <v>211</v>
      </c>
      <c r="C17" s="492" t="s">
        <v>220</v>
      </c>
      <c r="D17" s="492" t="s">
        <v>91</v>
      </c>
      <c r="E17" s="495">
        <v>8600</v>
      </c>
      <c r="F17" s="271">
        <v>8600</v>
      </c>
      <c r="G17" s="451">
        <f t="shared" si="1"/>
        <v>429000</v>
      </c>
      <c r="H17" s="599" t="s">
        <v>42</v>
      </c>
      <c r="I17" s="205" t="s">
        <v>45</v>
      </c>
      <c r="J17" s="256" t="s">
        <v>205</v>
      </c>
      <c r="K17" s="225" t="s">
        <v>157</v>
      </c>
      <c r="L17" s="211" t="s">
        <v>46</v>
      </c>
      <c r="M17" s="195"/>
      <c r="N17" s="197"/>
    </row>
    <row r="18" spans="1:14" ht="14.25" customHeight="1" x14ac:dyDescent="0.25">
      <c r="A18" s="196">
        <v>44411</v>
      </c>
      <c r="B18" s="493" t="s">
        <v>212</v>
      </c>
      <c r="C18" s="492" t="s">
        <v>220</v>
      </c>
      <c r="D18" s="492" t="s">
        <v>91</v>
      </c>
      <c r="E18" s="203">
        <v>23000</v>
      </c>
      <c r="F18" s="718">
        <v>23000</v>
      </c>
      <c r="G18" s="451">
        <f t="shared" si="1"/>
        <v>429000</v>
      </c>
      <c r="H18" s="599" t="s">
        <v>42</v>
      </c>
      <c r="I18" s="205" t="s">
        <v>45</v>
      </c>
      <c r="J18" s="256" t="s">
        <v>205</v>
      </c>
      <c r="K18" s="225" t="s">
        <v>157</v>
      </c>
      <c r="L18" s="211" t="s">
        <v>46</v>
      </c>
      <c r="M18" s="257"/>
      <c r="N18" s="228"/>
    </row>
    <row r="19" spans="1:14" x14ac:dyDescent="0.25">
      <c r="A19" s="196">
        <v>44411</v>
      </c>
      <c r="B19" s="492" t="s">
        <v>213</v>
      </c>
      <c r="C19" s="492" t="s">
        <v>220</v>
      </c>
      <c r="D19" s="492" t="s">
        <v>91</v>
      </c>
      <c r="E19" s="238">
        <v>28000</v>
      </c>
      <c r="F19" s="711">
        <v>28000</v>
      </c>
      <c r="G19" s="451">
        <f t="shared" si="1"/>
        <v>429000</v>
      </c>
      <c r="H19" s="599" t="s">
        <v>42</v>
      </c>
      <c r="I19" s="205" t="s">
        <v>45</v>
      </c>
      <c r="J19" s="256" t="s">
        <v>205</v>
      </c>
      <c r="K19" s="225" t="s">
        <v>157</v>
      </c>
      <c r="L19" s="211" t="s">
        <v>46</v>
      </c>
      <c r="M19" s="195"/>
      <c r="N19" s="197"/>
    </row>
    <row r="20" spans="1:14" x14ac:dyDescent="0.25">
      <c r="A20" s="196">
        <v>44411</v>
      </c>
      <c r="B20" s="493" t="s">
        <v>214</v>
      </c>
      <c r="C20" s="492" t="s">
        <v>220</v>
      </c>
      <c r="D20" s="492" t="s">
        <v>91</v>
      </c>
      <c r="E20" s="248">
        <v>8500</v>
      </c>
      <c r="F20" s="711">
        <v>8500</v>
      </c>
      <c r="G20" s="451">
        <f t="shared" si="1"/>
        <v>429000</v>
      </c>
      <c r="H20" s="599" t="s">
        <v>42</v>
      </c>
      <c r="I20" s="205" t="s">
        <v>45</v>
      </c>
      <c r="J20" s="256" t="s">
        <v>205</v>
      </c>
      <c r="K20" s="225" t="s">
        <v>157</v>
      </c>
      <c r="L20" s="211" t="s">
        <v>46</v>
      </c>
      <c r="M20" s="215"/>
      <c r="N20" s="197"/>
    </row>
    <row r="21" spans="1:14" x14ac:dyDescent="0.25">
      <c r="A21" s="196">
        <v>44411</v>
      </c>
      <c r="B21" s="493" t="s">
        <v>215</v>
      </c>
      <c r="C21" s="492" t="s">
        <v>220</v>
      </c>
      <c r="D21" s="492" t="s">
        <v>91</v>
      </c>
      <c r="E21" s="235">
        <v>10000</v>
      </c>
      <c r="F21" s="711">
        <v>10000</v>
      </c>
      <c r="G21" s="451">
        <f t="shared" si="1"/>
        <v>429000</v>
      </c>
      <c r="H21" s="599" t="s">
        <v>42</v>
      </c>
      <c r="I21" s="205" t="s">
        <v>45</v>
      </c>
      <c r="J21" s="256" t="s">
        <v>205</v>
      </c>
      <c r="K21" s="225" t="s">
        <v>157</v>
      </c>
      <c r="L21" s="211" t="s">
        <v>46</v>
      </c>
      <c r="M21" s="215"/>
      <c r="N21" s="197"/>
    </row>
    <row r="22" spans="1:14" x14ac:dyDescent="0.25">
      <c r="A22" s="196">
        <v>44411</v>
      </c>
      <c r="B22" s="493" t="s">
        <v>216</v>
      </c>
      <c r="C22" s="492" t="s">
        <v>220</v>
      </c>
      <c r="D22" s="492" t="s">
        <v>91</v>
      </c>
      <c r="E22" s="235">
        <v>84000</v>
      </c>
      <c r="F22" s="711">
        <v>84000</v>
      </c>
      <c r="G22" s="451">
        <f>G21-E22+F22</f>
        <v>429000</v>
      </c>
      <c r="H22" s="599" t="s">
        <v>42</v>
      </c>
      <c r="I22" s="205" t="s">
        <v>45</v>
      </c>
      <c r="J22" s="256" t="s">
        <v>205</v>
      </c>
      <c r="K22" s="225" t="s">
        <v>157</v>
      </c>
      <c r="L22" s="211" t="s">
        <v>46</v>
      </c>
      <c r="M22" s="215"/>
      <c r="N22" s="197"/>
    </row>
    <row r="23" spans="1:14" ht="30" x14ac:dyDescent="0.25">
      <c r="A23" s="196">
        <v>44411</v>
      </c>
      <c r="B23" s="493" t="s">
        <v>217</v>
      </c>
      <c r="C23" s="492" t="s">
        <v>220</v>
      </c>
      <c r="D23" s="492" t="s">
        <v>91</v>
      </c>
      <c r="E23" s="239">
        <v>39000</v>
      </c>
      <c r="F23" s="711">
        <v>39000</v>
      </c>
      <c r="G23" s="451">
        <f t="shared" si="1"/>
        <v>429000</v>
      </c>
      <c r="H23" s="599" t="s">
        <v>42</v>
      </c>
      <c r="I23" s="205" t="s">
        <v>45</v>
      </c>
      <c r="J23" s="256" t="s">
        <v>205</v>
      </c>
      <c r="K23" s="225" t="s">
        <v>157</v>
      </c>
      <c r="L23" s="211" t="s">
        <v>46</v>
      </c>
      <c r="M23" s="215"/>
      <c r="N23" s="197"/>
    </row>
    <row r="24" spans="1:14" x14ac:dyDescent="0.25">
      <c r="A24" s="196">
        <v>44411</v>
      </c>
      <c r="B24" s="493" t="s">
        <v>218</v>
      </c>
      <c r="C24" s="492" t="s">
        <v>220</v>
      </c>
      <c r="D24" s="492" t="s">
        <v>91</v>
      </c>
      <c r="E24" s="238">
        <v>12000</v>
      </c>
      <c r="F24" s="711">
        <v>12000</v>
      </c>
      <c r="G24" s="451">
        <f t="shared" si="1"/>
        <v>429000</v>
      </c>
      <c r="H24" s="599" t="s">
        <v>42</v>
      </c>
      <c r="I24" s="205" t="s">
        <v>45</v>
      </c>
      <c r="J24" s="256" t="s">
        <v>221</v>
      </c>
      <c r="K24" s="225" t="s">
        <v>157</v>
      </c>
      <c r="L24" s="211" t="s">
        <v>46</v>
      </c>
      <c r="M24" s="215"/>
      <c r="N24" s="197"/>
    </row>
    <row r="25" spans="1:14" x14ac:dyDescent="0.25">
      <c r="A25" s="196">
        <v>44411</v>
      </c>
      <c r="B25" s="493" t="s">
        <v>219</v>
      </c>
      <c r="C25" s="492" t="s">
        <v>220</v>
      </c>
      <c r="D25" s="492" t="s">
        <v>91</v>
      </c>
      <c r="E25" s="238">
        <v>73500</v>
      </c>
      <c r="F25" s="712">
        <v>73500</v>
      </c>
      <c r="G25" s="451">
        <f t="shared" si="1"/>
        <v>429000</v>
      </c>
      <c r="H25" s="772" t="s">
        <v>42</v>
      </c>
      <c r="I25" s="205" t="s">
        <v>45</v>
      </c>
      <c r="J25" s="256" t="s">
        <v>221</v>
      </c>
      <c r="K25" s="225" t="s">
        <v>157</v>
      </c>
      <c r="L25" s="211" t="s">
        <v>46</v>
      </c>
      <c r="M25" s="215"/>
      <c r="N25" s="259"/>
    </row>
    <row r="26" spans="1:14" x14ac:dyDescent="0.25">
      <c r="A26" s="196">
        <v>44413</v>
      </c>
      <c r="B26" s="493" t="s">
        <v>234</v>
      </c>
      <c r="C26" s="493" t="s">
        <v>152</v>
      </c>
      <c r="D26" s="494" t="s">
        <v>91</v>
      </c>
      <c r="E26" s="238">
        <v>50000</v>
      </c>
      <c r="F26" s="717">
        <v>50000</v>
      </c>
      <c r="G26" s="451">
        <f t="shared" si="1"/>
        <v>429000</v>
      </c>
      <c r="H26" s="772" t="s">
        <v>42</v>
      </c>
      <c r="I26" s="205" t="s">
        <v>45</v>
      </c>
      <c r="J26" s="656" t="s">
        <v>251</v>
      </c>
      <c r="K26" s="225" t="s">
        <v>157</v>
      </c>
      <c r="L26" s="211" t="s">
        <v>46</v>
      </c>
      <c r="M26" s="215"/>
      <c r="N26" s="197"/>
    </row>
    <row r="27" spans="1:14" ht="14.25" customHeight="1" x14ac:dyDescent="0.25">
      <c r="A27" s="227">
        <v>44415</v>
      </c>
      <c r="B27" s="492" t="s">
        <v>261</v>
      </c>
      <c r="C27" s="492" t="s">
        <v>152</v>
      </c>
      <c r="D27" s="776" t="s">
        <v>91</v>
      </c>
      <c r="E27" s="586">
        <v>50000</v>
      </c>
      <c r="F27" s="717">
        <v>50000</v>
      </c>
      <c r="G27" s="444">
        <f t="shared" si="1"/>
        <v>429000</v>
      </c>
      <c r="H27" s="915" t="s">
        <v>42</v>
      </c>
      <c r="I27" s="205" t="s">
        <v>45</v>
      </c>
      <c r="J27" s="656" t="s">
        <v>262</v>
      </c>
      <c r="K27" s="225" t="s">
        <v>157</v>
      </c>
      <c r="L27" s="211" t="s">
        <v>46</v>
      </c>
      <c r="M27" s="215"/>
      <c r="N27" s="197"/>
    </row>
    <row r="28" spans="1:14" x14ac:dyDescent="0.25">
      <c r="A28" s="242">
        <v>44415</v>
      </c>
      <c r="B28" s="243" t="s">
        <v>104</v>
      </c>
      <c r="C28" s="243" t="s">
        <v>50</v>
      </c>
      <c r="D28" s="243" t="s">
        <v>14</v>
      </c>
      <c r="E28" s="620"/>
      <c r="F28" s="921">
        <v>319000</v>
      </c>
      <c r="G28" s="817">
        <f t="shared" si="1"/>
        <v>748000</v>
      </c>
      <c r="H28" s="818" t="s">
        <v>42</v>
      </c>
      <c r="I28" s="819" t="s">
        <v>45</v>
      </c>
      <c r="J28" s="702" t="s">
        <v>281</v>
      </c>
      <c r="K28" s="251" t="s">
        <v>157</v>
      </c>
      <c r="L28" s="607" t="s">
        <v>46</v>
      </c>
      <c r="M28" s="795"/>
      <c r="N28" s="243"/>
    </row>
    <row r="29" spans="1:14" x14ac:dyDescent="0.25">
      <c r="A29" s="196">
        <v>44415</v>
      </c>
      <c r="B29" s="197" t="s">
        <v>276</v>
      </c>
      <c r="C29" s="197" t="s">
        <v>278</v>
      </c>
      <c r="D29" s="197" t="s">
        <v>91</v>
      </c>
      <c r="E29" s="391">
        <v>279900</v>
      </c>
      <c r="F29" s="718"/>
      <c r="G29" s="451">
        <f t="shared" si="1"/>
        <v>468100</v>
      </c>
      <c r="H29" s="772" t="s">
        <v>42</v>
      </c>
      <c r="I29" s="205" t="s">
        <v>45</v>
      </c>
      <c r="J29" s="656" t="s">
        <v>282</v>
      </c>
      <c r="K29" s="225" t="s">
        <v>157</v>
      </c>
      <c r="L29" s="211" t="s">
        <v>46</v>
      </c>
      <c r="M29" s="215"/>
      <c r="N29" s="197"/>
    </row>
    <row r="30" spans="1:14" x14ac:dyDescent="0.25">
      <c r="A30" s="196">
        <v>44415</v>
      </c>
      <c r="B30" s="197" t="s">
        <v>277</v>
      </c>
      <c r="C30" s="197" t="s">
        <v>278</v>
      </c>
      <c r="D30" s="254" t="s">
        <v>91</v>
      </c>
      <c r="E30" s="249">
        <v>39100</v>
      </c>
      <c r="F30" s="562"/>
      <c r="G30" s="451">
        <f t="shared" si="1"/>
        <v>429000</v>
      </c>
      <c r="H30" s="772" t="s">
        <v>42</v>
      </c>
      <c r="I30" s="205" t="s">
        <v>45</v>
      </c>
      <c r="J30" s="656" t="s">
        <v>283</v>
      </c>
      <c r="K30" s="225" t="s">
        <v>157</v>
      </c>
      <c r="L30" s="211" t="s">
        <v>46</v>
      </c>
      <c r="M30" s="215"/>
      <c r="N30" s="197"/>
    </row>
    <row r="31" spans="1:14" x14ac:dyDescent="0.25">
      <c r="A31" s="196">
        <v>44415</v>
      </c>
      <c r="B31" s="197" t="s">
        <v>279</v>
      </c>
      <c r="C31" s="197" t="s">
        <v>275</v>
      </c>
      <c r="D31" s="254" t="s">
        <v>91</v>
      </c>
      <c r="E31" s="249">
        <v>196100</v>
      </c>
      <c r="F31" s="717">
        <v>196100</v>
      </c>
      <c r="G31" s="451">
        <f t="shared" si="1"/>
        <v>429000</v>
      </c>
      <c r="H31" s="772" t="s">
        <v>42</v>
      </c>
      <c r="I31" s="205" t="s">
        <v>45</v>
      </c>
      <c r="J31" s="656" t="s">
        <v>284</v>
      </c>
      <c r="K31" s="225" t="s">
        <v>157</v>
      </c>
      <c r="L31" s="211" t="s">
        <v>46</v>
      </c>
      <c r="M31" s="195"/>
      <c r="N31" s="197"/>
    </row>
    <row r="32" spans="1:14" x14ac:dyDescent="0.25">
      <c r="A32" s="196">
        <v>44415</v>
      </c>
      <c r="B32" s="197" t="s">
        <v>280</v>
      </c>
      <c r="C32" s="197" t="s">
        <v>143</v>
      </c>
      <c r="D32" s="254" t="s">
        <v>91</v>
      </c>
      <c r="E32" s="249">
        <v>3900</v>
      </c>
      <c r="F32" s="717">
        <v>3900</v>
      </c>
      <c r="G32" s="451">
        <f t="shared" si="1"/>
        <v>429000</v>
      </c>
      <c r="H32" s="772" t="s">
        <v>42</v>
      </c>
      <c r="I32" s="205" t="s">
        <v>45</v>
      </c>
      <c r="J32" s="656" t="s">
        <v>284</v>
      </c>
      <c r="K32" s="225" t="s">
        <v>157</v>
      </c>
      <c r="L32" s="211" t="s">
        <v>46</v>
      </c>
      <c r="M32" s="195"/>
      <c r="N32" s="197"/>
    </row>
    <row r="33" spans="1:14" x14ac:dyDescent="0.25">
      <c r="A33" s="196">
        <v>44417</v>
      </c>
      <c r="B33" s="197" t="s">
        <v>448</v>
      </c>
      <c r="C33" s="197" t="s">
        <v>220</v>
      </c>
      <c r="D33" s="254" t="s">
        <v>91</v>
      </c>
      <c r="E33" s="249">
        <v>6800</v>
      </c>
      <c r="F33" s="717"/>
      <c r="G33" s="451">
        <f t="shared" si="1"/>
        <v>422200</v>
      </c>
      <c r="H33" s="772" t="s">
        <v>42</v>
      </c>
      <c r="I33" s="205" t="s">
        <v>45</v>
      </c>
      <c r="J33" s="827" t="s">
        <v>334</v>
      </c>
      <c r="K33" s="225" t="s">
        <v>157</v>
      </c>
      <c r="L33" s="211" t="s">
        <v>46</v>
      </c>
      <c r="M33" s="195"/>
      <c r="N33" s="197"/>
    </row>
    <row r="34" spans="1:14" x14ac:dyDescent="0.25">
      <c r="A34" s="51">
        <v>44419</v>
      </c>
      <c r="B34" s="26" t="s">
        <v>68</v>
      </c>
      <c r="C34" s="26" t="s">
        <v>67</v>
      </c>
      <c r="D34" s="218" t="s">
        <v>14</v>
      </c>
      <c r="E34" s="644">
        <v>6000</v>
      </c>
      <c r="F34" s="644"/>
      <c r="G34" s="451">
        <f t="shared" si="1"/>
        <v>416200</v>
      </c>
      <c r="H34" s="772" t="s">
        <v>42</v>
      </c>
      <c r="I34" s="205" t="s">
        <v>45</v>
      </c>
      <c r="J34" s="883" t="s">
        <v>365</v>
      </c>
      <c r="K34" s="225" t="s">
        <v>157</v>
      </c>
      <c r="L34" s="603" t="s">
        <v>46</v>
      </c>
      <c r="M34" s="26"/>
      <c r="N34" s="25" t="s">
        <v>335</v>
      </c>
    </row>
    <row r="35" spans="1:14" x14ac:dyDescent="0.25">
      <c r="A35" s="51">
        <v>44419</v>
      </c>
      <c r="B35" s="26" t="s">
        <v>68</v>
      </c>
      <c r="C35" s="26" t="s">
        <v>67</v>
      </c>
      <c r="D35" s="26" t="s">
        <v>14</v>
      </c>
      <c r="E35" s="643">
        <v>12000</v>
      </c>
      <c r="F35" s="643"/>
      <c r="G35" s="451">
        <f t="shared" si="1"/>
        <v>404200</v>
      </c>
      <c r="H35" s="772" t="s">
        <v>42</v>
      </c>
      <c r="I35" s="205" t="s">
        <v>45</v>
      </c>
      <c r="J35" s="883" t="s">
        <v>365</v>
      </c>
      <c r="K35" s="225" t="s">
        <v>157</v>
      </c>
      <c r="L35" s="603" t="s">
        <v>46</v>
      </c>
      <c r="M35" s="26"/>
      <c r="N35" s="25" t="s">
        <v>336</v>
      </c>
    </row>
    <row r="36" spans="1:14" x14ac:dyDescent="0.25">
      <c r="A36" s="51">
        <v>44419</v>
      </c>
      <c r="B36" s="26" t="s">
        <v>68</v>
      </c>
      <c r="C36" s="26" t="s">
        <v>67</v>
      </c>
      <c r="D36" s="26" t="s">
        <v>14</v>
      </c>
      <c r="E36" s="454">
        <v>10000</v>
      </c>
      <c r="F36" s="454"/>
      <c r="G36" s="451">
        <f t="shared" si="1"/>
        <v>394200</v>
      </c>
      <c r="H36" s="772" t="s">
        <v>42</v>
      </c>
      <c r="I36" s="205" t="s">
        <v>45</v>
      </c>
      <c r="J36" s="883" t="s">
        <v>365</v>
      </c>
      <c r="K36" s="225" t="s">
        <v>157</v>
      </c>
      <c r="L36" s="603" t="s">
        <v>46</v>
      </c>
      <c r="M36" s="26"/>
      <c r="N36" s="25" t="s">
        <v>337</v>
      </c>
    </row>
    <row r="37" spans="1:14" x14ac:dyDescent="0.25">
      <c r="A37" s="51">
        <v>44422</v>
      </c>
      <c r="B37" s="26" t="s">
        <v>68</v>
      </c>
      <c r="C37" s="26" t="s">
        <v>67</v>
      </c>
      <c r="D37" s="26" t="s">
        <v>14</v>
      </c>
      <c r="E37" s="454">
        <v>8000</v>
      </c>
      <c r="F37" s="454"/>
      <c r="G37" s="451">
        <f t="shared" si="1"/>
        <v>386200</v>
      </c>
      <c r="H37" s="772" t="s">
        <v>42</v>
      </c>
      <c r="I37" s="205" t="s">
        <v>45</v>
      </c>
      <c r="J37" s="883" t="s">
        <v>414</v>
      </c>
      <c r="K37" s="225" t="s">
        <v>157</v>
      </c>
      <c r="L37" s="603" t="s">
        <v>46</v>
      </c>
      <c r="M37" s="26"/>
      <c r="N37" s="25" t="s">
        <v>122</v>
      </c>
    </row>
    <row r="38" spans="1:14" x14ac:dyDescent="0.25">
      <c r="A38" s="51">
        <v>44422</v>
      </c>
      <c r="B38" s="26" t="s">
        <v>68</v>
      </c>
      <c r="C38" s="26" t="s">
        <v>67</v>
      </c>
      <c r="D38" s="26" t="s">
        <v>14</v>
      </c>
      <c r="E38" s="454">
        <v>8000</v>
      </c>
      <c r="F38" s="454"/>
      <c r="G38" s="451">
        <f t="shared" si="1"/>
        <v>378200</v>
      </c>
      <c r="H38" s="772" t="s">
        <v>42</v>
      </c>
      <c r="I38" s="205" t="s">
        <v>45</v>
      </c>
      <c r="J38" s="883" t="s">
        <v>414</v>
      </c>
      <c r="K38" s="225" t="s">
        <v>157</v>
      </c>
      <c r="L38" s="603" t="s">
        <v>46</v>
      </c>
      <c r="M38" s="26"/>
      <c r="N38" s="25" t="s">
        <v>366</v>
      </c>
    </row>
    <row r="39" spans="1:14" x14ac:dyDescent="0.25">
      <c r="A39" s="51">
        <v>44423</v>
      </c>
      <c r="B39" s="26" t="s">
        <v>68</v>
      </c>
      <c r="C39" s="26" t="s">
        <v>67</v>
      </c>
      <c r="D39" s="26" t="s">
        <v>14</v>
      </c>
      <c r="E39" s="454">
        <v>12000</v>
      </c>
      <c r="F39" s="454"/>
      <c r="G39" s="451">
        <f t="shared" si="1"/>
        <v>366200</v>
      </c>
      <c r="H39" s="772" t="s">
        <v>42</v>
      </c>
      <c r="I39" s="205" t="s">
        <v>45</v>
      </c>
      <c r="J39" s="883" t="s">
        <v>414</v>
      </c>
      <c r="K39" s="225" t="s">
        <v>157</v>
      </c>
      <c r="L39" s="603" t="s">
        <v>46</v>
      </c>
      <c r="M39" s="26"/>
      <c r="N39" s="25" t="s">
        <v>367</v>
      </c>
    </row>
    <row r="40" spans="1:14" x14ac:dyDescent="0.25">
      <c r="A40" s="51">
        <v>44423</v>
      </c>
      <c r="B40" s="26" t="s">
        <v>68</v>
      </c>
      <c r="C40" s="26" t="s">
        <v>67</v>
      </c>
      <c r="D40" s="26" t="s">
        <v>14</v>
      </c>
      <c r="E40" s="454">
        <v>5000</v>
      </c>
      <c r="F40" s="454"/>
      <c r="G40" s="451">
        <f t="shared" si="1"/>
        <v>361200</v>
      </c>
      <c r="H40" s="772" t="s">
        <v>42</v>
      </c>
      <c r="I40" s="205" t="s">
        <v>45</v>
      </c>
      <c r="J40" s="883" t="s">
        <v>414</v>
      </c>
      <c r="K40" s="225" t="s">
        <v>157</v>
      </c>
      <c r="L40" s="603" t="s">
        <v>46</v>
      </c>
      <c r="M40" s="26"/>
      <c r="N40" s="25" t="s">
        <v>368</v>
      </c>
    </row>
    <row r="41" spans="1:14" x14ac:dyDescent="0.25">
      <c r="A41" s="51">
        <v>44423</v>
      </c>
      <c r="B41" s="26" t="s">
        <v>68</v>
      </c>
      <c r="C41" s="26" t="s">
        <v>67</v>
      </c>
      <c r="D41" s="26" t="s">
        <v>14</v>
      </c>
      <c r="E41" s="641">
        <v>6000</v>
      </c>
      <c r="F41" s="454"/>
      <c r="G41" s="451">
        <f t="shared" si="1"/>
        <v>355200</v>
      </c>
      <c r="H41" s="772" t="s">
        <v>42</v>
      </c>
      <c r="I41" s="205" t="s">
        <v>45</v>
      </c>
      <c r="J41" s="883" t="s">
        <v>414</v>
      </c>
      <c r="K41" s="225" t="s">
        <v>157</v>
      </c>
      <c r="L41" s="603" t="s">
        <v>46</v>
      </c>
      <c r="M41" s="26"/>
      <c r="N41" s="25" t="s">
        <v>366</v>
      </c>
    </row>
    <row r="42" spans="1:14" x14ac:dyDescent="0.25">
      <c r="A42" s="48">
        <v>44424</v>
      </c>
      <c r="B42" s="26" t="s">
        <v>395</v>
      </c>
      <c r="C42" s="26" t="s">
        <v>50</v>
      </c>
      <c r="D42" s="26" t="s">
        <v>14</v>
      </c>
      <c r="E42" s="454"/>
      <c r="F42" s="454">
        <v>67000</v>
      </c>
      <c r="G42" s="451">
        <f t="shared" si="1"/>
        <v>422200</v>
      </c>
      <c r="H42" s="772" t="s">
        <v>42</v>
      </c>
      <c r="I42" s="205" t="s">
        <v>45</v>
      </c>
      <c r="J42" s="883" t="s">
        <v>688</v>
      </c>
      <c r="K42" s="225" t="s">
        <v>157</v>
      </c>
      <c r="L42" s="603" t="s">
        <v>46</v>
      </c>
      <c r="M42" s="26"/>
      <c r="N42" s="25"/>
    </row>
    <row r="43" spans="1:14" x14ac:dyDescent="0.25">
      <c r="A43" s="48">
        <v>44424</v>
      </c>
      <c r="B43" s="442" t="s">
        <v>410</v>
      </c>
      <c r="C43" s="442" t="s">
        <v>220</v>
      </c>
      <c r="D43" s="442" t="s">
        <v>91</v>
      </c>
      <c r="E43" s="641">
        <v>24000</v>
      </c>
      <c r="F43" s="454">
        <v>24000</v>
      </c>
      <c r="G43" s="451">
        <f t="shared" si="1"/>
        <v>422200</v>
      </c>
      <c r="H43" s="772" t="s">
        <v>42</v>
      </c>
      <c r="I43" s="205" t="s">
        <v>45</v>
      </c>
      <c r="J43" s="256" t="s">
        <v>413</v>
      </c>
      <c r="K43" s="225" t="s">
        <v>157</v>
      </c>
      <c r="L43" s="603" t="s">
        <v>46</v>
      </c>
      <c r="M43" s="26"/>
      <c r="N43" s="25"/>
    </row>
    <row r="44" spans="1:14" x14ac:dyDescent="0.25">
      <c r="A44" s="48">
        <v>44424</v>
      </c>
      <c r="B44" s="442" t="s">
        <v>411</v>
      </c>
      <c r="C44" s="442" t="s">
        <v>220</v>
      </c>
      <c r="D44" s="442" t="s">
        <v>91</v>
      </c>
      <c r="E44" s="641">
        <v>75000</v>
      </c>
      <c r="F44" s="454">
        <v>75000</v>
      </c>
      <c r="G44" s="451">
        <f t="shared" si="1"/>
        <v>422200</v>
      </c>
      <c r="H44" s="772" t="s">
        <v>42</v>
      </c>
      <c r="I44" s="205" t="s">
        <v>45</v>
      </c>
      <c r="J44" s="256" t="s">
        <v>413</v>
      </c>
      <c r="K44" s="225" t="s">
        <v>157</v>
      </c>
      <c r="L44" s="603" t="s">
        <v>46</v>
      </c>
      <c r="M44" s="26"/>
      <c r="N44" s="25"/>
    </row>
    <row r="45" spans="1:14" x14ac:dyDescent="0.25">
      <c r="A45" s="48">
        <v>44424</v>
      </c>
      <c r="B45" s="442" t="s">
        <v>412</v>
      </c>
      <c r="C45" s="442" t="s">
        <v>152</v>
      </c>
      <c r="D45" s="442" t="s">
        <v>91</v>
      </c>
      <c r="E45" s="641">
        <v>85000</v>
      </c>
      <c r="F45" s="454">
        <v>85000</v>
      </c>
      <c r="G45" s="451">
        <f t="shared" si="1"/>
        <v>422200</v>
      </c>
      <c r="H45" s="772" t="s">
        <v>42</v>
      </c>
      <c r="I45" s="205" t="s">
        <v>45</v>
      </c>
      <c r="J45" s="256" t="s">
        <v>413</v>
      </c>
      <c r="K45" s="225" t="s">
        <v>157</v>
      </c>
      <c r="L45" s="603" t="s">
        <v>46</v>
      </c>
      <c r="M45" s="26"/>
      <c r="N45" s="25"/>
    </row>
    <row r="46" spans="1:14" x14ac:dyDescent="0.25">
      <c r="A46" s="242">
        <v>44424</v>
      </c>
      <c r="B46" s="244" t="s">
        <v>104</v>
      </c>
      <c r="C46" s="244" t="s">
        <v>50</v>
      </c>
      <c r="D46" s="244" t="s">
        <v>14</v>
      </c>
      <c r="E46" s="764"/>
      <c r="F46" s="764">
        <v>75000</v>
      </c>
      <c r="G46" s="817">
        <f t="shared" si="1"/>
        <v>497200</v>
      </c>
      <c r="H46" s="818" t="s">
        <v>42</v>
      </c>
      <c r="I46" s="819" t="s">
        <v>45</v>
      </c>
      <c r="J46" s="773" t="s">
        <v>441</v>
      </c>
      <c r="K46" s="251" t="s">
        <v>157</v>
      </c>
      <c r="L46" s="607" t="s">
        <v>46</v>
      </c>
      <c r="M46" s="244"/>
      <c r="N46" s="243"/>
    </row>
    <row r="47" spans="1:14" x14ac:dyDescent="0.25">
      <c r="A47" s="48">
        <v>44424</v>
      </c>
      <c r="B47" s="26" t="s">
        <v>68</v>
      </c>
      <c r="C47" s="26" t="s">
        <v>67</v>
      </c>
      <c r="D47" s="26" t="s">
        <v>14</v>
      </c>
      <c r="E47" s="454">
        <v>30000</v>
      </c>
      <c r="F47" s="454"/>
      <c r="G47" s="451">
        <f t="shared" si="1"/>
        <v>467200</v>
      </c>
      <c r="H47" s="772" t="s">
        <v>42</v>
      </c>
      <c r="I47" s="205" t="s">
        <v>45</v>
      </c>
      <c r="J47" s="218" t="s">
        <v>441</v>
      </c>
      <c r="K47" s="225" t="s">
        <v>157</v>
      </c>
      <c r="L47" s="603" t="s">
        <v>46</v>
      </c>
      <c r="M47" s="26"/>
      <c r="N47" s="25" t="s">
        <v>415</v>
      </c>
    </row>
    <row r="48" spans="1:14" x14ac:dyDescent="0.25">
      <c r="A48" s="48">
        <v>44424</v>
      </c>
      <c r="B48" s="26" t="s">
        <v>68</v>
      </c>
      <c r="C48" s="26" t="s">
        <v>67</v>
      </c>
      <c r="D48" s="26" t="s">
        <v>14</v>
      </c>
      <c r="E48" s="454">
        <v>40000</v>
      </c>
      <c r="F48" s="454"/>
      <c r="G48" s="451">
        <f t="shared" si="1"/>
        <v>427200</v>
      </c>
      <c r="H48" s="772" t="s">
        <v>42</v>
      </c>
      <c r="I48" s="205" t="s">
        <v>45</v>
      </c>
      <c r="J48" s="218" t="s">
        <v>441</v>
      </c>
      <c r="K48" s="225" t="s">
        <v>157</v>
      </c>
      <c r="L48" s="603" t="s">
        <v>46</v>
      </c>
      <c r="M48" s="26"/>
      <c r="N48" s="25" t="s">
        <v>416</v>
      </c>
    </row>
    <row r="49" spans="1:14" x14ac:dyDescent="0.25">
      <c r="A49" s="48">
        <v>44424</v>
      </c>
      <c r="B49" s="26" t="s">
        <v>68</v>
      </c>
      <c r="C49" s="26" t="s">
        <v>67</v>
      </c>
      <c r="D49" s="26" t="s">
        <v>14</v>
      </c>
      <c r="E49" s="454">
        <v>10000</v>
      </c>
      <c r="F49" s="454"/>
      <c r="G49" s="451">
        <f t="shared" si="1"/>
        <v>417200</v>
      </c>
      <c r="H49" s="772" t="s">
        <v>42</v>
      </c>
      <c r="I49" s="205" t="s">
        <v>45</v>
      </c>
      <c r="J49" s="218" t="s">
        <v>441</v>
      </c>
      <c r="K49" s="225" t="s">
        <v>157</v>
      </c>
      <c r="L49" s="603" t="s">
        <v>46</v>
      </c>
      <c r="M49" s="26"/>
      <c r="N49" s="25" t="s">
        <v>692</v>
      </c>
    </row>
    <row r="50" spans="1:14" x14ac:dyDescent="0.25">
      <c r="A50" s="51">
        <v>44425</v>
      </c>
      <c r="B50" s="26" t="s">
        <v>395</v>
      </c>
      <c r="C50" s="26" t="s">
        <v>50</v>
      </c>
      <c r="D50" s="26" t="s">
        <v>14</v>
      </c>
      <c r="E50" s="454"/>
      <c r="F50" s="454">
        <v>5000</v>
      </c>
      <c r="G50" s="451">
        <f t="shared" si="1"/>
        <v>422200</v>
      </c>
      <c r="H50" s="772" t="s">
        <v>42</v>
      </c>
      <c r="I50" s="205" t="s">
        <v>45</v>
      </c>
      <c r="J50" s="218" t="s">
        <v>441</v>
      </c>
      <c r="K50" s="225" t="s">
        <v>157</v>
      </c>
      <c r="L50" s="603" t="s">
        <v>46</v>
      </c>
      <c r="M50" s="26"/>
      <c r="N50" s="25"/>
    </row>
    <row r="51" spans="1:14" x14ac:dyDescent="0.25">
      <c r="A51" s="48">
        <v>44425</v>
      </c>
      <c r="B51" s="442" t="s">
        <v>437</v>
      </c>
      <c r="C51" s="442" t="s">
        <v>220</v>
      </c>
      <c r="D51" s="442" t="s">
        <v>91</v>
      </c>
      <c r="E51" s="641">
        <v>10000</v>
      </c>
      <c r="F51" s="454">
        <v>10000</v>
      </c>
      <c r="G51" s="451">
        <f t="shared" si="1"/>
        <v>422200</v>
      </c>
      <c r="H51" s="772" t="s">
        <v>42</v>
      </c>
      <c r="I51" s="205" t="s">
        <v>45</v>
      </c>
      <c r="J51" s="218" t="s">
        <v>440</v>
      </c>
      <c r="K51" s="225" t="s">
        <v>157</v>
      </c>
      <c r="L51" s="603" t="s">
        <v>46</v>
      </c>
      <c r="M51" s="26"/>
      <c r="N51" s="25"/>
    </row>
    <row r="52" spans="1:14" x14ac:dyDescent="0.25">
      <c r="A52" s="48">
        <v>44425</v>
      </c>
      <c r="B52" s="442" t="s">
        <v>438</v>
      </c>
      <c r="C52" s="442" t="s">
        <v>220</v>
      </c>
      <c r="D52" s="442" t="s">
        <v>91</v>
      </c>
      <c r="E52" s="641">
        <v>2000</v>
      </c>
      <c r="F52" s="454">
        <v>2000</v>
      </c>
      <c r="G52" s="451">
        <f t="shared" si="1"/>
        <v>422200</v>
      </c>
      <c r="H52" s="772" t="s">
        <v>42</v>
      </c>
      <c r="I52" s="205" t="s">
        <v>45</v>
      </c>
      <c r="J52" s="218" t="s">
        <v>440</v>
      </c>
      <c r="K52" s="225" t="s">
        <v>157</v>
      </c>
      <c r="L52" s="603" t="s">
        <v>46</v>
      </c>
      <c r="M52" s="26"/>
      <c r="N52" s="25"/>
    </row>
    <row r="53" spans="1:14" x14ac:dyDescent="0.25">
      <c r="A53" s="48">
        <v>44425</v>
      </c>
      <c r="B53" s="442" t="s">
        <v>439</v>
      </c>
      <c r="C53" s="442" t="s">
        <v>220</v>
      </c>
      <c r="D53" s="442" t="s">
        <v>91</v>
      </c>
      <c r="E53" s="641">
        <v>13000</v>
      </c>
      <c r="F53" s="454">
        <v>13000</v>
      </c>
      <c r="G53" s="451">
        <f t="shared" si="1"/>
        <v>422200</v>
      </c>
      <c r="H53" s="772" t="s">
        <v>42</v>
      </c>
      <c r="I53" s="205" t="s">
        <v>45</v>
      </c>
      <c r="J53" s="218" t="s">
        <v>440</v>
      </c>
      <c r="K53" s="225" t="s">
        <v>157</v>
      </c>
      <c r="L53" s="603" t="s">
        <v>46</v>
      </c>
      <c r="M53" s="26"/>
      <c r="N53" s="25"/>
    </row>
    <row r="54" spans="1:14" x14ac:dyDescent="0.25">
      <c r="A54" s="48">
        <v>44425</v>
      </c>
      <c r="B54" s="442" t="s">
        <v>412</v>
      </c>
      <c r="C54" s="442" t="s">
        <v>152</v>
      </c>
      <c r="D54" s="442" t="s">
        <v>91</v>
      </c>
      <c r="E54" s="641">
        <v>25000</v>
      </c>
      <c r="F54" s="454">
        <v>25000</v>
      </c>
      <c r="G54" s="451">
        <f t="shared" si="1"/>
        <v>422200</v>
      </c>
      <c r="H54" s="772" t="s">
        <v>42</v>
      </c>
      <c r="I54" s="205" t="s">
        <v>45</v>
      </c>
      <c r="J54" s="218" t="s">
        <v>440</v>
      </c>
      <c r="K54" s="225" t="s">
        <v>157</v>
      </c>
      <c r="L54" s="603" t="s">
        <v>46</v>
      </c>
      <c r="M54" s="26"/>
      <c r="N54" s="25"/>
    </row>
    <row r="55" spans="1:14" x14ac:dyDescent="0.25">
      <c r="A55" s="242">
        <v>44425</v>
      </c>
      <c r="B55" s="244" t="s">
        <v>104</v>
      </c>
      <c r="C55" s="244" t="s">
        <v>50</v>
      </c>
      <c r="D55" s="244" t="s">
        <v>14</v>
      </c>
      <c r="E55" s="764"/>
      <c r="F55" s="764">
        <v>19000</v>
      </c>
      <c r="G55" s="817">
        <f t="shared" si="1"/>
        <v>441200</v>
      </c>
      <c r="H55" s="818" t="s">
        <v>42</v>
      </c>
      <c r="I55" s="819" t="s">
        <v>45</v>
      </c>
      <c r="J55" s="773" t="s">
        <v>462</v>
      </c>
      <c r="K55" s="251" t="s">
        <v>157</v>
      </c>
      <c r="L55" s="607" t="s">
        <v>46</v>
      </c>
      <c r="M55" s="244"/>
      <c r="N55" s="243"/>
    </row>
    <row r="56" spans="1:14" x14ac:dyDescent="0.25">
      <c r="A56" s="48">
        <v>44425</v>
      </c>
      <c r="B56" s="26" t="s">
        <v>68</v>
      </c>
      <c r="C56" s="26" t="s">
        <v>67</v>
      </c>
      <c r="D56" s="26" t="s">
        <v>14</v>
      </c>
      <c r="E56" s="454">
        <v>8000</v>
      </c>
      <c r="F56" s="454"/>
      <c r="G56" s="451">
        <f t="shared" si="1"/>
        <v>433200</v>
      </c>
      <c r="H56" s="772" t="s">
        <v>42</v>
      </c>
      <c r="I56" s="205" t="s">
        <v>45</v>
      </c>
      <c r="J56" s="218" t="s">
        <v>462</v>
      </c>
      <c r="K56" s="225" t="s">
        <v>157</v>
      </c>
      <c r="L56" s="603" t="s">
        <v>46</v>
      </c>
      <c r="M56" s="26"/>
      <c r="N56" s="25" t="s">
        <v>442</v>
      </c>
    </row>
    <row r="57" spans="1:14" x14ac:dyDescent="0.25">
      <c r="A57" s="48">
        <v>44425</v>
      </c>
      <c r="B57" s="26" t="s">
        <v>68</v>
      </c>
      <c r="C57" s="26" t="s">
        <v>67</v>
      </c>
      <c r="D57" s="26" t="s">
        <v>14</v>
      </c>
      <c r="E57" s="454">
        <v>5000</v>
      </c>
      <c r="F57" s="454"/>
      <c r="G57" s="451">
        <f t="shared" si="1"/>
        <v>428200</v>
      </c>
      <c r="H57" s="772" t="s">
        <v>42</v>
      </c>
      <c r="I57" s="205" t="s">
        <v>45</v>
      </c>
      <c r="J57" s="218" t="s">
        <v>462</v>
      </c>
      <c r="K57" s="225" t="s">
        <v>157</v>
      </c>
      <c r="L57" s="603" t="s">
        <v>46</v>
      </c>
      <c r="M57" s="26"/>
      <c r="N57" s="25" t="s">
        <v>443</v>
      </c>
    </row>
    <row r="58" spans="1:14" x14ac:dyDescent="0.25">
      <c r="A58" s="48">
        <v>44425</v>
      </c>
      <c r="B58" s="26" t="s">
        <v>68</v>
      </c>
      <c r="C58" s="26" t="s">
        <v>67</v>
      </c>
      <c r="D58" s="26" t="s">
        <v>14</v>
      </c>
      <c r="E58" s="645">
        <v>6000</v>
      </c>
      <c r="F58" s="455"/>
      <c r="G58" s="451">
        <f t="shared" si="1"/>
        <v>422200</v>
      </c>
      <c r="H58" s="772" t="s">
        <v>42</v>
      </c>
      <c r="I58" s="205" t="s">
        <v>45</v>
      </c>
      <c r="J58" s="218" t="s">
        <v>462</v>
      </c>
      <c r="K58" s="225" t="s">
        <v>157</v>
      </c>
      <c r="L58" s="603" t="s">
        <v>46</v>
      </c>
      <c r="M58" s="26"/>
      <c r="N58" s="25" t="s">
        <v>444</v>
      </c>
    </row>
    <row r="59" spans="1:14" x14ac:dyDescent="0.25">
      <c r="A59" s="48">
        <v>44425</v>
      </c>
      <c r="B59" s="442" t="s">
        <v>445</v>
      </c>
      <c r="C59" s="442" t="s">
        <v>220</v>
      </c>
      <c r="D59" s="442" t="s">
        <v>91</v>
      </c>
      <c r="E59" s="641">
        <v>370000</v>
      </c>
      <c r="F59" s="648">
        <v>370000</v>
      </c>
      <c r="G59" s="451">
        <f t="shared" si="1"/>
        <v>422200</v>
      </c>
      <c r="H59" s="772" t="s">
        <v>42</v>
      </c>
      <c r="I59" s="205" t="s">
        <v>45</v>
      </c>
      <c r="J59" s="218" t="s">
        <v>446</v>
      </c>
      <c r="K59" s="225" t="s">
        <v>157</v>
      </c>
      <c r="L59" s="603" t="s">
        <v>46</v>
      </c>
      <c r="M59" s="26"/>
      <c r="N59" s="25"/>
    </row>
    <row r="60" spans="1:14" x14ac:dyDescent="0.25">
      <c r="A60" s="242">
        <v>44426</v>
      </c>
      <c r="B60" s="243" t="s">
        <v>104</v>
      </c>
      <c r="C60" s="243" t="s">
        <v>50</v>
      </c>
      <c r="D60" s="243" t="s">
        <v>14</v>
      </c>
      <c r="E60" s="824"/>
      <c r="F60" s="825">
        <v>84000</v>
      </c>
      <c r="G60" s="817">
        <f t="shared" si="1"/>
        <v>506200</v>
      </c>
      <c r="H60" s="818" t="s">
        <v>42</v>
      </c>
      <c r="I60" s="819" t="s">
        <v>45</v>
      </c>
      <c r="J60" s="773" t="s">
        <v>503</v>
      </c>
      <c r="K60" s="251" t="s">
        <v>157</v>
      </c>
      <c r="L60" s="607" t="s">
        <v>46</v>
      </c>
      <c r="M60" s="244"/>
      <c r="N60" s="243"/>
    </row>
    <row r="61" spans="1:14" x14ac:dyDescent="0.25">
      <c r="A61" s="48">
        <v>44426</v>
      </c>
      <c r="B61" s="26" t="s">
        <v>68</v>
      </c>
      <c r="C61" s="26" t="s">
        <v>67</v>
      </c>
      <c r="D61" s="26" t="s">
        <v>14</v>
      </c>
      <c r="E61" s="648">
        <v>3000</v>
      </c>
      <c r="F61" s="648"/>
      <c r="G61" s="451">
        <f t="shared" si="1"/>
        <v>503200</v>
      </c>
      <c r="H61" s="772" t="s">
        <v>42</v>
      </c>
      <c r="I61" s="205" t="s">
        <v>45</v>
      </c>
      <c r="J61" s="218" t="s">
        <v>503</v>
      </c>
      <c r="K61" s="225" t="s">
        <v>157</v>
      </c>
      <c r="L61" s="603" t="s">
        <v>46</v>
      </c>
      <c r="M61" s="26"/>
      <c r="N61" s="25" t="s">
        <v>463</v>
      </c>
    </row>
    <row r="62" spans="1:14" x14ac:dyDescent="0.25">
      <c r="A62" s="48">
        <v>44426</v>
      </c>
      <c r="B62" s="26" t="s">
        <v>68</v>
      </c>
      <c r="C62" s="26" t="s">
        <v>67</v>
      </c>
      <c r="D62" s="26" t="s">
        <v>14</v>
      </c>
      <c r="E62" s="648">
        <v>6000</v>
      </c>
      <c r="F62" s="648"/>
      <c r="G62" s="451">
        <f t="shared" si="1"/>
        <v>497200</v>
      </c>
      <c r="H62" s="772" t="s">
        <v>42</v>
      </c>
      <c r="I62" s="205" t="s">
        <v>45</v>
      </c>
      <c r="J62" s="218" t="s">
        <v>503</v>
      </c>
      <c r="K62" s="225" t="s">
        <v>157</v>
      </c>
      <c r="L62" s="603" t="s">
        <v>46</v>
      </c>
      <c r="M62" s="26"/>
      <c r="N62" s="25" t="s">
        <v>464</v>
      </c>
    </row>
    <row r="63" spans="1:14" x14ac:dyDescent="0.25">
      <c r="A63" s="48">
        <v>44426</v>
      </c>
      <c r="B63" s="26" t="s">
        <v>68</v>
      </c>
      <c r="C63" s="26" t="s">
        <v>67</v>
      </c>
      <c r="D63" s="26" t="s">
        <v>14</v>
      </c>
      <c r="E63" s="648">
        <v>21000</v>
      </c>
      <c r="F63" s="648"/>
      <c r="G63" s="451">
        <f t="shared" si="1"/>
        <v>476200</v>
      </c>
      <c r="H63" s="789" t="s">
        <v>42</v>
      </c>
      <c r="I63" s="195" t="s">
        <v>45</v>
      </c>
      <c r="J63" s="218" t="s">
        <v>503</v>
      </c>
      <c r="K63" s="225" t="s">
        <v>157</v>
      </c>
      <c r="L63" s="603" t="s">
        <v>46</v>
      </c>
      <c r="M63" s="26"/>
      <c r="N63" s="25" t="s">
        <v>465</v>
      </c>
    </row>
    <row r="64" spans="1:14" x14ac:dyDescent="0.25">
      <c r="A64" s="48">
        <v>44426</v>
      </c>
      <c r="B64" s="26" t="s">
        <v>68</v>
      </c>
      <c r="C64" s="26" t="s">
        <v>67</v>
      </c>
      <c r="D64" s="26" t="s">
        <v>14</v>
      </c>
      <c r="E64" s="648">
        <v>15000</v>
      </c>
      <c r="F64" s="648"/>
      <c r="G64" s="451">
        <f t="shared" si="1"/>
        <v>461200</v>
      </c>
      <c r="H64" s="789" t="s">
        <v>42</v>
      </c>
      <c r="I64" s="195" t="s">
        <v>45</v>
      </c>
      <c r="J64" s="218" t="s">
        <v>503</v>
      </c>
      <c r="K64" s="225" t="s">
        <v>157</v>
      </c>
      <c r="L64" s="603" t="s">
        <v>46</v>
      </c>
      <c r="M64" s="26"/>
      <c r="N64" s="25" t="s">
        <v>466</v>
      </c>
    </row>
    <row r="65" spans="1:14" x14ac:dyDescent="0.25">
      <c r="A65" s="48">
        <v>44426</v>
      </c>
      <c r="B65" s="26" t="s">
        <v>68</v>
      </c>
      <c r="C65" s="26" t="s">
        <v>67</v>
      </c>
      <c r="D65" s="26" t="s">
        <v>14</v>
      </c>
      <c r="E65" s="648">
        <v>30000</v>
      </c>
      <c r="F65" s="648"/>
      <c r="G65" s="451">
        <f t="shared" si="1"/>
        <v>431200</v>
      </c>
      <c r="H65" s="789" t="s">
        <v>42</v>
      </c>
      <c r="I65" s="195" t="s">
        <v>45</v>
      </c>
      <c r="J65" s="218" t="s">
        <v>503</v>
      </c>
      <c r="K65" s="225" t="s">
        <v>157</v>
      </c>
      <c r="L65" s="603" t="s">
        <v>46</v>
      </c>
      <c r="M65" s="26"/>
      <c r="N65" s="25" t="s">
        <v>467</v>
      </c>
    </row>
    <row r="66" spans="1:14" x14ac:dyDescent="0.25">
      <c r="A66" s="48">
        <v>44426</v>
      </c>
      <c r="B66" s="26" t="s">
        <v>68</v>
      </c>
      <c r="C66" s="26" t="s">
        <v>67</v>
      </c>
      <c r="D66" s="26" t="s">
        <v>14</v>
      </c>
      <c r="E66" s="648">
        <v>5000</v>
      </c>
      <c r="F66" s="648"/>
      <c r="G66" s="451">
        <f t="shared" si="1"/>
        <v>426200</v>
      </c>
      <c r="H66" s="789" t="s">
        <v>42</v>
      </c>
      <c r="I66" s="195" t="s">
        <v>45</v>
      </c>
      <c r="J66" s="218" t="s">
        <v>503</v>
      </c>
      <c r="K66" s="225" t="s">
        <v>157</v>
      </c>
      <c r="L66" s="603" t="s">
        <v>46</v>
      </c>
      <c r="M66" s="26"/>
      <c r="N66" s="25" t="s">
        <v>468</v>
      </c>
    </row>
    <row r="67" spans="1:14" x14ac:dyDescent="0.25">
      <c r="A67" s="48">
        <v>44427</v>
      </c>
      <c r="B67" s="26" t="s">
        <v>396</v>
      </c>
      <c r="C67" s="26" t="s">
        <v>50</v>
      </c>
      <c r="D67" s="26" t="s">
        <v>14</v>
      </c>
      <c r="E67" s="648"/>
      <c r="F67" s="648">
        <v>-4000</v>
      </c>
      <c r="G67" s="451">
        <f t="shared" si="1"/>
        <v>422200</v>
      </c>
      <c r="H67" s="789" t="s">
        <v>42</v>
      </c>
      <c r="I67" s="195" t="s">
        <v>45</v>
      </c>
      <c r="J67" s="218" t="s">
        <v>503</v>
      </c>
      <c r="K67" s="225" t="s">
        <v>157</v>
      </c>
      <c r="L67" s="603" t="s">
        <v>46</v>
      </c>
      <c r="M67" s="26"/>
      <c r="N67" s="25"/>
    </row>
    <row r="68" spans="1:14" x14ac:dyDescent="0.25">
      <c r="A68" s="48">
        <v>44426</v>
      </c>
      <c r="B68" s="442" t="s">
        <v>447</v>
      </c>
      <c r="C68" s="442" t="s">
        <v>220</v>
      </c>
      <c r="D68" s="442" t="s">
        <v>91</v>
      </c>
      <c r="E68" s="641">
        <v>36000</v>
      </c>
      <c r="F68" s="648">
        <v>36000</v>
      </c>
      <c r="G68" s="451">
        <f t="shared" si="1"/>
        <v>422200</v>
      </c>
      <c r="H68" s="789" t="s">
        <v>42</v>
      </c>
      <c r="I68" s="195" t="s">
        <v>45</v>
      </c>
      <c r="J68" s="256" t="s">
        <v>473</v>
      </c>
      <c r="K68" s="225" t="s">
        <v>157</v>
      </c>
      <c r="L68" s="603" t="s">
        <v>46</v>
      </c>
      <c r="M68" s="26"/>
      <c r="N68" s="25"/>
    </row>
    <row r="69" spans="1:14" x14ac:dyDescent="0.25">
      <c r="A69" s="48">
        <v>44426</v>
      </c>
      <c r="B69" s="442" t="s">
        <v>448</v>
      </c>
      <c r="C69" s="442" t="s">
        <v>220</v>
      </c>
      <c r="D69" s="442" t="s">
        <v>91</v>
      </c>
      <c r="E69" s="679">
        <v>6800</v>
      </c>
      <c r="F69" s="648">
        <v>6800</v>
      </c>
      <c r="G69" s="451">
        <f t="shared" si="1"/>
        <v>422200</v>
      </c>
      <c r="H69" s="789" t="s">
        <v>42</v>
      </c>
      <c r="I69" s="195" t="s">
        <v>45</v>
      </c>
      <c r="J69" s="256" t="s">
        <v>473</v>
      </c>
      <c r="K69" s="225" t="s">
        <v>157</v>
      </c>
      <c r="L69" s="603" t="s">
        <v>46</v>
      </c>
      <c r="M69" s="26"/>
      <c r="N69" s="25"/>
    </row>
    <row r="70" spans="1:14" x14ac:dyDescent="0.25">
      <c r="A70" s="48">
        <v>44426</v>
      </c>
      <c r="B70" s="442" t="s">
        <v>449</v>
      </c>
      <c r="C70" s="442" t="s">
        <v>220</v>
      </c>
      <c r="D70" s="442" t="s">
        <v>91</v>
      </c>
      <c r="E70" s="680">
        <v>14000</v>
      </c>
      <c r="F70" s="648">
        <v>14000</v>
      </c>
      <c r="G70" s="451">
        <f t="shared" si="1"/>
        <v>422200</v>
      </c>
      <c r="H70" s="789" t="s">
        <v>42</v>
      </c>
      <c r="I70" s="195" t="s">
        <v>45</v>
      </c>
      <c r="J70" s="256" t="s">
        <v>473</v>
      </c>
      <c r="K70" s="225" t="s">
        <v>157</v>
      </c>
      <c r="L70" s="603" t="s">
        <v>46</v>
      </c>
      <c r="M70" s="26"/>
      <c r="N70" s="25"/>
    </row>
    <row r="71" spans="1:14" x14ac:dyDescent="0.25">
      <c r="A71" s="48">
        <v>44426</v>
      </c>
      <c r="B71" s="442" t="s">
        <v>449</v>
      </c>
      <c r="C71" s="442" t="s">
        <v>220</v>
      </c>
      <c r="D71" s="442" t="s">
        <v>91</v>
      </c>
      <c r="E71" s="214">
        <v>15000</v>
      </c>
      <c r="F71" s="648">
        <v>15000</v>
      </c>
      <c r="G71" s="451">
        <f t="shared" si="1"/>
        <v>422200</v>
      </c>
      <c r="H71" s="789" t="s">
        <v>42</v>
      </c>
      <c r="I71" s="195" t="s">
        <v>45</v>
      </c>
      <c r="J71" s="256" t="s">
        <v>473</v>
      </c>
      <c r="K71" s="225" t="s">
        <v>157</v>
      </c>
      <c r="L71" s="603" t="s">
        <v>46</v>
      </c>
      <c r="M71" s="26"/>
      <c r="N71" s="25"/>
    </row>
    <row r="72" spans="1:14" x14ac:dyDescent="0.25">
      <c r="A72" s="48">
        <v>44426</v>
      </c>
      <c r="B72" s="442" t="s">
        <v>450</v>
      </c>
      <c r="C72" s="442" t="s">
        <v>220</v>
      </c>
      <c r="D72" s="442" t="s">
        <v>91</v>
      </c>
      <c r="E72" s="681">
        <v>60000</v>
      </c>
      <c r="F72" s="648">
        <v>60000</v>
      </c>
      <c r="G72" s="451">
        <f t="shared" si="1"/>
        <v>422200</v>
      </c>
      <c r="H72" s="789" t="s">
        <v>42</v>
      </c>
      <c r="I72" s="195" t="s">
        <v>45</v>
      </c>
      <c r="J72" s="256" t="s">
        <v>473</v>
      </c>
      <c r="K72" s="225" t="s">
        <v>157</v>
      </c>
      <c r="L72" s="603" t="s">
        <v>46</v>
      </c>
      <c r="M72" s="26"/>
      <c r="N72" s="25"/>
    </row>
    <row r="73" spans="1:14" x14ac:dyDescent="0.25">
      <c r="A73" s="771">
        <v>44427</v>
      </c>
      <c r="B73" s="244" t="s">
        <v>104</v>
      </c>
      <c r="C73" s="244" t="s">
        <v>50</v>
      </c>
      <c r="D73" s="244" t="s">
        <v>14</v>
      </c>
      <c r="E73" s="825"/>
      <c r="F73" s="825">
        <v>114000</v>
      </c>
      <c r="G73" s="817">
        <f t="shared" si="1"/>
        <v>536200</v>
      </c>
      <c r="H73" s="372" t="s">
        <v>42</v>
      </c>
      <c r="I73" s="244" t="s">
        <v>45</v>
      </c>
      <c r="J73" s="244" t="s">
        <v>504</v>
      </c>
      <c r="K73" s="251" t="s">
        <v>157</v>
      </c>
      <c r="L73" s="607" t="s">
        <v>46</v>
      </c>
      <c r="M73" s="244"/>
      <c r="N73" s="243"/>
    </row>
    <row r="74" spans="1:14" x14ac:dyDescent="0.25">
      <c r="A74" s="51">
        <v>44427</v>
      </c>
      <c r="B74" s="26" t="s">
        <v>68</v>
      </c>
      <c r="C74" s="26" t="s">
        <v>67</v>
      </c>
      <c r="D74" s="26" t="s">
        <v>14</v>
      </c>
      <c r="E74" s="648">
        <v>6000</v>
      </c>
      <c r="F74" s="648"/>
      <c r="G74" s="451">
        <f t="shared" si="1"/>
        <v>530200</v>
      </c>
      <c r="H74" s="789" t="s">
        <v>42</v>
      </c>
      <c r="I74" s="195" t="s">
        <v>45</v>
      </c>
      <c r="J74" s="26" t="s">
        <v>504</v>
      </c>
      <c r="K74" s="225" t="s">
        <v>157</v>
      </c>
      <c r="L74" s="603" t="s">
        <v>46</v>
      </c>
      <c r="M74" s="26"/>
      <c r="N74" s="25" t="s">
        <v>505</v>
      </c>
    </row>
    <row r="75" spans="1:14" ht="15.75" customHeight="1" x14ac:dyDescent="0.25">
      <c r="A75" s="837">
        <v>44427</v>
      </c>
      <c r="B75" s="838" t="s">
        <v>68</v>
      </c>
      <c r="C75" s="838" t="s">
        <v>67</v>
      </c>
      <c r="D75" s="838" t="s">
        <v>14</v>
      </c>
      <c r="E75" s="839">
        <v>10000</v>
      </c>
      <c r="F75" s="839"/>
      <c r="G75" s="444">
        <f t="shared" si="1"/>
        <v>520200</v>
      </c>
      <c r="H75" s="272" t="s">
        <v>42</v>
      </c>
      <c r="I75" s="257" t="s">
        <v>45</v>
      </c>
      <c r="J75" s="838" t="s">
        <v>504</v>
      </c>
      <c r="K75" s="256" t="s">
        <v>157</v>
      </c>
      <c r="L75" s="840" t="s">
        <v>46</v>
      </c>
      <c r="M75" s="838"/>
      <c r="N75" s="841" t="s">
        <v>506</v>
      </c>
    </row>
    <row r="76" spans="1:14" x14ac:dyDescent="0.25">
      <c r="A76" s="51">
        <v>44427</v>
      </c>
      <c r="B76" s="26" t="s">
        <v>68</v>
      </c>
      <c r="C76" s="26" t="s">
        <v>67</v>
      </c>
      <c r="D76" s="26" t="s">
        <v>14</v>
      </c>
      <c r="E76" s="835">
        <v>1000</v>
      </c>
      <c r="F76" s="648"/>
      <c r="G76" s="451">
        <f t="shared" si="1"/>
        <v>519200</v>
      </c>
      <c r="H76" s="789" t="s">
        <v>42</v>
      </c>
      <c r="I76" s="195" t="s">
        <v>45</v>
      </c>
      <c r="J76" s="26" t="s">
        <v>504</v>
      </c>
      <c r="K76" s="225" t="s">
        <v>157</v>
      </c>
      <c r="L76" s="603" t="s">
        <v>46</v>
      </c>
      <c r="M76" s="26"/>
      <c r="N76" s="25" t="s">
        <v>507</v>
      </c>
    </row>
    <row r="77" spans="1:14" x14ac:dyDescent="0.25">
      <c r="A77" s="51">
        <v>44427</v>
      </c>
      <c r="B77" s="26" t="s">
        <v>68</v>
      </c>
      <c r="C77" s="26" t="s">
        <v>67</v>
      </c>
      <c r="D77" s="26" t="s">
        <v>14</v>
      </c>
      <c r="E77" s="835">
        <v>30000</v>
      </c>
      <c r="F77" s="455"/>
      <c r="G77" s="451">
        <f t="shared" si="1"/>
        <v>489200</v>
      </c>
      <c r="H77" s="789" t="s">
        <v>42</v>
      </c>
      <c r="I77" s="195" t="s">
        <v>45</v>
      </c>
      <c r="J77" s="26" t="s">
        <v>504</v>
      </c>
      <c r="K77" s="225" t="s">
        <v>157</v>
      </c>
      <c r="L77" s="603" t="s">
        <v>46</v>
      </c>
      <c r="M77" s="26"/>
      <c r="N77" s="25" t="s">
        <v>508</v>
      </c>
    </row>
    <row r="78" spans="1:14" x14ac:dyDescent="0.25">
      <c r="A78" s="51">
        <v>44427</v>
      </c>
      <c r="B78" s="26" t="s">
        <v>68</v>
      </c>
      <c r="C78" s="26" t="s">
        <v>67</v>
      </c>
      <c r="D78" s="26" t="s">
        <v>14</v>
      </c>
      <c r="E78" s="836">
        <v>30000</v>
      </c>
      <c r="F78" s="831"/>
      <c r="G78" s="451">
        <f t="shared" si="1"/>
        <v>459200</v>
      </c>
      <c r="H78" s="832" t="s">
        <v>42</v>
      </c>
      <c r="I78" s="205" t="s">
        <v>45</v>
      </c>
      <c r="J78" s="26" t="s">
        <v>504</v>
      </c>
      <c r="K78" s="383" t="s">
        <v>157</v>
      </c>
      <c r="L78" s="833" t="s">
        <v>46</v>
      </c>
      <c r="M78" s="830"/>
      <c r="N78" s="834" t="s">
        <v>509</v>
      </c>
    </row>
    <row r="79" spans="1:14" x14ac:dyDescent="0.25">
      <c r="A79" s="51">
        <v>44427</v>
      </c>
      <c r="B79" s="26" t="s">
        <v>68</v>
      </c>
      <c r="C79" s="26" t="s">
        <v>67</v>
      </c>
      <c r="D79" s="26" t="s">
        <v>14</v>
      </c>
      <c r="E79" s="835">
        <v>40000</v>
      </c>
      <c r="F79" s="455"/>
      <c r="G79" s="451">
        <f t="shared" ref="G79:G135" si="2">G78-E79+F79</f>
        <v>419200</v>
      </c>
      <c r="H79" s="832" t="s">
        <v>42</v>
      </c>
      <c r="I79" s="205" t="s">
        <v>45</v>
      </c>
      <c r="J79" s="26" t="s">
        <v>504</v>
      </c>
      <c r="K79" s="383" t="s">
        <v>157</v>
      </c>
      <c r="L79" s="833" t="s">
        <v>46</v>
      </c>
      <c r="M79" s="26"/>
      <c r="N79" s="25" t="s">
        <v>510</v>
      </c>
    </row>
    <row r="80" spans="1:14" x14ac:dyDescent="0.25">
      <c r="A80" s="771">
        <v>44431</v>
      </c>
      <c r="B80" s="244" t="s">
        <v>104</v>
      </c>
      <c r="C80" s="244" t="s">
        <v>50</v>
      </c>
      <c r="D80" s="244" t="s">
        <v>14</v>
      </c>
      <c r="E80" s="842"/>
      <c r="F80" s="825">
        <v>11000</v>
      </c>
      <c r="G80" s="817">
        <f t="shared" si="2"/>
        <v>430200</v>
      </c>
      <c r="H80" s="377" t="s">
        <v>42</v>
      </c>
      <c r="I80" s="819" t="s">
        <v>45</v>
      </c>
      <c r="J80" s="244" t="s">
        <v>539</v>
      </c>
      <c r="K80" s="379" t="s">
        <v>157</v>
      </c>
      <c r="L80" s="843" t="s">
        <v>46</v>
      </c>
      <c r="M80" s="244"/>
      <c r="N80" s="243"/>
    </row>
    <row r="81" spans="1:14" x14ac:dyDescent="0.25">
      <c r="A81" s="51">
        <v>44431</v>
      </c>
      <c r="B81" s="26" t="s">
        <v>68</v>
      </c>
      <c r="C81" s="26" t="s">
        <v>67</v>
      </c>
      <c r="D81" s="26" t="s">
        <v>14</v>
      </c>
      <c r="E81" s="835">
        <v>5000</v>
      </c>
      <c r="F81" s="648"/>
      <c r="G81" s="451">
        <f t="shared" si="2"/>
        <v>425200</v>
      </c>
      <c r="H81" s="832" t="s">
        <v>42</v>
      </c>
      <c r="I81" s="205" t="s">
        <v>45</v>
      </c>
      <c r="J81" s="26" t="s">
        <v>539</v>
      </c>
      <c r="K81" s="383" t="s">
        <v>157</v>
      </c>
      <c r="L81" s="833" t="s">
        <v>46</v>
      </c>
      <c r="M81" s="26"/>
      <c r="N81" s="25" t="s">
        <v>505</v>
      </c>
    </row>
    <row r="82" spans="1:14" x14ac:dyDescent="0.25">
      <c r="A82" s="51">
        <v>44431</v>
      </c>
      <c r="B82" s="26" t="s">
        <v>68</v>
      </c>
      <c r="C82" s="26" t="s">
        <v>67</v>
      </c>
      <c r="D82" s="26" t="s">
        <v>14</v>
      </c>
      <c r="E82" s="835">
        <v>6000</v>
      </c>
      <c r="F82" s="648"/>
      <c r="G82" s="451">
        <f t="shared" si="2"/>
        <v>419200</v>
      </c>
      <c r="H82" s="832" t="s">
        <v>42</v>
      </c>
      <c r="I82" s="205" t="s">
        <v>45</v>
      </c>
      <c r="J82" s="26" t="s">
        <v>539</v>
      </c>
      <c r="K82" s="383" t="s">
        <v>157</v>
      </c>
      <c r="L82" s="833" t="s">
        <v>46</v>
      </c>
      <c r="M82" s="26"/>
      <c r="N82" s="25" t="s">
        <v>368</v>
      </c>
    </row>
    <row r="83" spans="1:14" x14ac:dyDescent="0.25">
      <c r="A83" s="48">
        <v>44432</v>
      </c>
      <c r="B83" s="442" t="s">
        <v>549</v>
      </c>
      <c r="C83" s="442" t="s">
        <v>220</v>
      </c>
      <c r="D83" s="442" t="s">
        <v>91</v>
      </c>
      <c r="E83" s="641">
        <v>40000</v>
      </c>
      <c r="F83" s="648">
        <v>40000</v>
      </c>
      <c r="G83" s="451">
        <f t="shared" si="2"/>
        <v>419200</v>
      </c>
      <c r="H83" s="832" t="s">
        <v>42</v>
      </c>
      <c r="I83" s="205" t="s">
        <v>45</v>
      </c>
      <c r="J83" s="26" t="s">
        <v>581</v>
      </c>
      <c r="K83" s="383" t="s">
        <v>157</v>
      </c>
      <c r="L83" s="833" t="s">
        <v>46</v>
      </c>
      <c r="M83" s="26"/>
      <c r="N83" s="25"/>
    </row>
    <row r="84" spans="1:14" x14ac:dyDescent="0.25">
      <c r="A84" s="48">
        <v>44432</v>
      </c>
      <c r="B84" s="442" t="s">
        <v>208</v>
      </c>
      <c r="C84" s="442" t="s">
        <v>220</v>
      </c>
      <c r="D84" s="442" t="s">
        <v>91</v>
      </c>
      <c r="E84" s="641">
        <v>6800</v>
      </c>
      <c r="F84" s="648">
        <v>6800</v>
      </c>
      <c r="G84" s="451">
        <f t="shared" si="2"/>
        <v>419200</v>
      </c>
      <c r="H84" s="832" t="s">
        <v>42</v>
      </c>
      <c r="I84" s="205" t="s">
        <v>45</v>
      </c>
      <c r="J84" s="26" t="s">
        <v>581</v>
      </c>
      <c r="K84" s="383" t="s">
        <v>157</v>
      </c>
      <c r="L84" s="833" t="s">
        <v>46</v>
      </c>
      <c r="M84" s="26"/>
      <c r="N84" s="25"/>
    </row>
    <row r="85" spans="1:14" x14ac:dyDescent="0.25">
      <c r="A85" s="48">
        <v>44432</v>
      </c>
      <c r="B85" s="442" t="s">
        <v>550</v>
      </c>
      <c r="C85" s="442" t="s">
        <v>220</v>
      </c>
      <c r="D85" s="442" t="s">
        <v>91</v>
      </c>
      <c r="E85" s="641">
        <v>17000</v>
      </c>
      <c r="F85" s="648">
        <v>17000</v>
      </c>
      <c r="G85" s="451">
        <f t="shared" si="2"/>
        <v>419200</v>
      </c>
      <c r="H85" s="832" t="s">
        <v>42</v>
      </c>
      <c r="I85" s="205" t="s">
        <v>45</v>
      </c>
      <c r="J85" s="26" t="s">
        <v>581</v>
      </c>
      <c r="K85" s="383" t="s">
        <v>157</v>
      </c>
      <c r="L85" s="833" t="s">
        <v>46</v>
      </c>
      <c r="M85" s="26"/>
      <c r="N85" s="25"/>
    </row>
    <row r="86" spans="1:14" x14ac:dyDescent="0.25">
      <c r="A86" s="48">
        <v>44432</v>
      </c>
      <c r="B86" s="442" t="s">
        <v>551</v>
      </c>
      <c r="C86" s="442" t="s">
        <v>220</v>
      </c>
      <c r="D86" s="442" t="s">
        <v>91</v>
      </c>
      <c r="E86" s="679">
        <v>84000</v>
      </c>
      <c r="F86" s="648">
        <v>84000</v>
      </c>
      <c r="G86" s="451">
        <f t="shared" si="2"/>
        <v>419200</v>
      </c>
      <c r="H86" s="832" t="s">
        <v>42</v>
      </c>
      <c r="I86" s="205" t="s">
        <v>45</v>
      </c>
      <c r="J86" s="26" t="s">
        <v>581</v>
      </c>
      <c r="K86" s="383" t="s">
        <v>157</v>
      </c>
      <c r="L86" s="833" t="s">
        <v>46</v>
      </c>
      <c r="M86" s="26"/>
      <c r="N86" s="25"/>
    </row>
    <row r="87" spans="1:14" x14ac:dyDescent="0.25">
      <c r="A87" s="771">
        <v>44432</v>
      </c>
      <c r="B87" s="244" t="s">
        <v>104</v>
      </c>
      <c r="C87" s="244" t="s">
        <v>50</v>
      </c>
      <c r="D87" s="244" t="s">
        <v>14</v>
      </c>
      <c r="E87" s="842"/>
      <c r="F87" s="825">
        <v>28000</v>
      </c>
      <c r="G87" s="817">
        <f t="shared" si="2"/>
        <v>447200</v>
      </c>
      <c r="H87" s="377" t="s">
        <v>42</v>
      </c>
      <c r="I87" s="819" t="s">
        <v>45</v>
      </c>
      <c r="J87" s="244" t="s">
        <v>554</v>
      </c>
      <c r="K87" s="379" t="s">
        <v>157</v>
      </c>
      <c r="L87" s="843" t="s">
        <v>46</v>
      </c>
      <c r="M87" s="244"/>
      <c r="N87" s="243"/>
    </row>
    <row r="88" spans="1:14" x14ac:dyDescent="0.25">
      <c r="A88" s="51">
        <v>44432</v>
      </c>
      <c r="B88" s="26" t="s">
        <v>68</v>
      </c>
      <c r="C88" s="26" t="s">
        <v>67</v>
      </c>
      <c r="D88" s="26" t="s">
        <v>14</v>
      </c>
      <c r="E88" s="835">
        <v>3000</v>
      </c>
      <c r="F88" s="455"/>
      <c r="G88" s="451">
        <f t="shared" si="2"/>
        <v>444200</v>
      </c>
      <c r="H88" s="832" t="s">
        <v>42</v>
      </c>
      <c r="I88" s="205" t="s">
        <v>45</v>
      </c>
      <c r="J88" s="26" t="s">
        <v>554</v>
      </c>
      <c r="K88" s="383" t="s">
        <v>157</v>
      </c>
      <c r="L88" s="833" t="s">
        <v>46</v>
      </c>
      <c r="M88" s="26"/>
      <c r="N88" s="25" t="s">
        <v>463</v>
      </c>
    </row>
    <row r="89" spans="1:14" x14ac:dyDescent="0.25">
      <c r="A89" s="51">
        <v>44432</v>
      </c>
      <c r="B89" s="26" t="s">
        <v>68</v>
      </c>
      <c r="C89" s="26" t="s">
        <v>67</v>
      </c>
      <c r="D89" s="26" t="s">
        <v>14</v>
      </c>
      <c r="E89" s="835">
        <v>2000</v>
      </c>
      <c r="F89" s="455"/>
      <c r="G89" s="451">
        <f t="shared" si="2"/>
        <v>442200</v>
      </c>
      <c r="H89" s="832" t="s">
        <v>42</v>
      </c>
      <c r="I89" s="205" t="s">
        <v>45</v>
      </c>
      <c r="J89" s="26" t="s">
        <v>554</v>
      </c>
      <c r="K89" s="383" t="s">
        <v>157</v>
      </c>
      <c r="L89" s="833" t="s">
        <v>46</v>
      </c>
      <c r="M89" s="26"/>
      <c r="N89" s="25" t="s">
        <v>555</v>
      </c>
    </row>
    <row r="90" spans="1:14" x14ac:dyDescent="0.25">
      <c r="A90" s="51">
        <v>44432</v>
      </c>
      <c r="B90" s="26" t="s">
        <v>68</v>
      </c>
      <c r="C90" s="26" t="s">
        <v>67</v>
      </c>
      <c r="D90" s="26" t="s">
        <v>14</v>
      </c>
      <c r="E90" s="835">
        <v>1000</v>
      </c>
      <c r="F90" s="455"/>
      <c r="G90" s="451">
        <f t="shared" si="2"/>
        <v>441200</v>
      </c>
      <c r="H90" s="832" t="s">
        <v>42</v>
      </c>
      <c r="I90" s="205" t="s">
        <v>45</v>
      </c>
      <c r="J90" s="26" t="s">
        <v>554</v>
      </c>
      <c r="K90" s="383" t="s">
        <v>157</v>
      </c>
      <c r="L90" s="833" t="s">
        <v>46</v>
      </c>
      <c r="M90" s="26"/>
      <c r="N90" s="25" t="s">
        <v>196</v>
      </c>
    </row>
    <row r="91" spans="1:14" x14ac:dyDescent="0.25">
      <c r="A91" s="51">
        <v>44432</v>
      </c>
      <c r="B91" s="26" t="s">
        <v>396</v>
      </c>
      <c r="C91" s="26" t="s">
        <v>50</v>
      </c>
      <c r="D91" s="26" t="s">
        <v>14</v>
      </c>
      <c r="E91" s="835"/>
      <c r="F91" s="648">
        <v>-22000</v>
      </c>
      <c r="G91" s="451">
        <f t="shared" si="2"/>
        <v>419200</v>
      </c>
      <c r="H91" s="832" t="s">
        <v>42</v>
      </c>
      <c r="I91" s="205" t="s">
        <v>45</v>
      </c>
      <c r="J91" s="26" t="s">
        <v>554</v>
      </c>
      <c r="K91" s="383" t="s">
        <v>157</v>
      </c>
      <c r="L91" s="833" t="s">
        <v>46</v>
      </c>
      <c r="M91" s="26"/>
      <c r="N91" s="25"/>
    </row>
    <row r="92" spans="1:14" x14ac:dyDescent="0.25">
      <c r="A92" s="242">
        <v>44433</v>
      </c>
      <c r="B92" s="243" t="s">
        <v>104</v>
      </c>
      <c r="C92" s="243" t="s">
        <v>50</v>
      </c>
      <c r="D92" s="243" t="s">
        <v>14</v>
      </c>
      <c r="E92" s="824"/>
      <c r="F92" s="825">
        <v>376800</v>
      </c>
      <c r="G92" s="817">
        <f t="shared" si="2"/>
        <v>796000</v>
      </c>
      <c r="H92" s="377" t="s">
        <v>42</v>
      </c>
      <c r="I92" s="819" t="s">
        <v>45</v>
      </c>
      <c r="J92" s="244" t="s">
        <v>578</v>
      </c>
      <c r="K92" s="379" t="s">
        <v>157</v>
      </c>
      <c r="L92" s="843" t="s">
        <v>46</v>
      </c>
      <c r="M92" s="244"/>
      <c r="N92" s="243"/>
    </row>
    <row r="93" spans="1:14" x14ac:dyDescent="0.25">
      <c r="A93" s="242">
        <v>44433</v>
      </c>
      <c r="B93" s="243" t="s">
        <v>104</v>
      </c>
      <c r="C93" s="243" t="s">
        <v>50</v>
      </c>
      <c r="D93" s="243" t="s">
        <v>14</v>
      </c>
      <c r="E93" s="824"/>
      <c r="F93" s="825">
        <v>21000</v>
      </c>
      <c r="G93" s="817">
        <f t="shared" si="2"/>
        <v>817000</v>
      </c>
      <c r="H93" s="377" t="s">
        <v>42</v>
      </c>
      <c r="I93" s="819" t="s">
        <v>45</v>
      </c>
      <c r="J93" s="244" t="s">
        <v>579</v>
      </c>
      <c r="K93" s="379" t="s">
        <v>157</v>
      </c>
      <c r="L93" s="843" t="s">
        <v>46</v>
      </c>
      <c r="M93" s="244"/>
      <c r="N93" s="243"/>
    </row>
    <row r="94" spans="1:14" x14ac:dyDescent="0.25">
      <c r="A94" s="48">
        <v>44433</v>
      </c>
      <c r="B94" s="26" t="s">
        <v>68</v>
      </c>
      <c r="C94" s="26" t="s">
        <v>67</v>
      </c>
      <c r="D94" s="26" t="s">
        <v>14</v>
      </c>
      <c r="E94" s="835">
        <v>8000</v>
      </c>
      <c r="F94" s="648"/>
      <c r="G94" s="451">
        <f t="shared" si="2"/>
        <v>809000</v>
      </c>
      <c r="H94" s="832" t="s">
        <v>42</v>
      </c>
      <c r="I94" s="205" t="s">
        <v>45</v>
      </c>
      <c r="J94" s="26" t="s">
        <v>579</v>
      </c>
      <c r="K94" s="383" t="s">
        <v>157</v>
      </c>
      <c r="L94" s="833" t="s">
        <v>46</v>
      </c>
      <c r="M94" s="26"/>
      <c r="N94" s="25" t="s">
        <v>573</v>
      </c>
    </row>
    <row r="95" spans="1:14" x14ac:dyDescent="0.25">
      <c r="A95" s="48">
        <v>44433</v>
      </c>
      <c r="B95" s="26" t="s">
        <v>68</v>
      </c>
      <c r="C95" s="26" t="s">
        <v>67</v>
      </c>
      <c r="D95" s="26" t="s">
        <v>14</v>
      </c>
      <c r="E95" s="835">
        <v>6000</v>
      </c>
      <c r="F95" s="648"/>
      <c r="G95" s="451">
        <f t="shared" si="2"/>
        <v>803000</v>
      </c>
      <c r="H95" s="832" t="s">
        <v>42</v>
      </c>
      <c r="I95" s="205" t="s">
        <v>45</v>
      </c>
      <c r="J95" s="26" t="s">
        <v>579</v>
      </c>
      <c r="K95" s="383" t="s">
        <v>157</v>
      </c>
      <c r="L95" s="833" t="s">
        <v>46</v>
      </c>
      <c r="M95" s="26"/>
      <c r="N95" s="25" t="s">
        <v>574</v>
      </c>
    </row>
    <row r="96" spans="1:14" x14ac:dyDescent="0.25">
      <c r="A96" s="48">
        <v>44433</v>
      </c>
      <c r="B96" s="26" t="s">
        <v>68</v>
      </c>
      <c r="C96" s="26" t="s">
        <v>67</v>
      </c>
      <c r="D96" s="26" t="s">
        <v>14</v>
      </c>
      <c r="E96" s="835">
        <v>6000</v>
      </c>
      <c r="F96" s="648"/>
      <c r="G96" s="451">
        <f t="shared" si="2"/>
        <v>797000</v>
      </c>
      <c r="H96" s="832" t="s">
        <v>42</v>
      </c>
      <c r="I96" s="205" t="s">
        <v>45</v>
      </c>
      <c r="J96" s="26" t="s">
        <v>579</v>
      </c>
      <c r="K96" s="383" t="s">
        <v>157</v>
      </c>
      <c r="L96" s="833" t="s">
        <v>46</v>
      </c>
      <c r="M96" s="26"/>
      <c r="N96" s="25" t="s">
        <v>575</v>
      </c>
    </row>
    <row r="97" spans="1:14" x14ac:dyDescent="0.25">
      <c r="A97" s="48">
        <v>44433</v>
      </c>
      <c r="B97" s="26" t="s">
        <v>68</v>
      </c>
      <c r="C97" s="26" t="s">
        <v>67</v>
      </c>
      <c r="D97" s="26" t="s">
        <v>14</v>
      </c>
      <c r="E97" s="835">
        <v>3000</v>
      </c>
      <c r="F97" s="648"/>
      <c r="G97" s="451">
        <f t="shared" si="2"/>
        <v>794000</v>
      </c>
      <c r="H97" s="832" t="s">
        <v>42</v>
      </c>
      <c r="I97" s="205" t="s">
        <v>45</v>
      </c>
      <c r="J97" s="26" t="s">
        <v>579</v>
      </c>
      <c r="K97" s="383" t="s">
        <v>157</v>
      </c>
      <c r="L97" s="833" t="s">
        <v>46</v>
      </c>
      <c r="M97" s="26"/>
      <c r="N97" s="25" t="s">
        <v>576</v>
      </c>
    </row>
    <row r="98" spans="1:14" x14ac:dyDescent="0.25">
      <c r="A98" s="48">
        <v>44433</v>
      </c>
      <c r="B98" s="26" t="s">
        <v>68</v>
      </c>
      <c r="C98" s="26" t="s">
        <v>67</v>
      </c>
      <c r="D98" s="26" t="s">
        <v>14</v>
      </c>
      <c r="E98" s="835">
        <v>1000</v>
      </c>
      <c r="F98" s="648"/>
      <c r="G98" s="451">
        <f t="shared" si="2"/>
        <v>793000</v>
      </c>
      <c r="H98" s="832" t="s">
        <v>42</v>
      </c>
      <c r="I98" s="205" t="s">
        <v>45</v>
      </c>
      <c r="J98" s="26" t="s">
        <v>579</v>
      </c>
      <c r="K98" s="383" t="s">
        <v>157</v>
      </c>
      <c r="L98" s="833" t="s">
        <v>46</v>
      </c>
      <c r="M98" s="26"/>
      <c r="N98" s="25" t="s">
        <v>577</v>
      </c>
    </row>
    <row r="99" spans="1:14" x14ac:dyDescent="0.25">
      <c r="A99" s="48">
        <v>44433</v>
      </c>
      <c r="B99" s="442" t="s">
        <v>556</v>
      </c>
      <c r="C99" s="442" t="s">
        <v>220</v>
      </c>
      <c r="D99" s="442" t="s">
        <v>91</v>
      </c>
      <c r="E99" s="641">
        <v>10000</v>
      </c>
      <c r="F99" s="648">
        <v>10000</v>
      </c>
      <c r="G99" s="451">
        <f t="shared" si="2"/>
        <v>793000</v>
      </c>
      <c r="H99" s="832" t="s">
        <v>42</v>
      </c>
      <c r="I99" s="205" t="s">
        <v>45</v>
      </c>
      <c r="J99" s="442" t="s">
        <v>582</v>
      </c>
      <c r="K99" s="383" t="s">
        <v>157</v>
      </c>
      <c r="L99" s="833" t="s">
        <v>46</v>
      </c>
      <c r="M99" s="26"/>
      <c r="N99" s="25"/>
    </row>
    <row r="100" spans="1:14" x14ac:dyDescent="0.25">
      <c r="A100" s="48">
        <v>44433</v>
      </c>
      <c r="B100" s="442" t="s">
        <v>557</v>
      </c>
      <c r="C100" s="442" t="s">
        <v>220</v>
      </c>
      <c r="D100" s="442" t="s">
        <v>91</v>
      </c>
      <c r="E100" s="641">
        <v>5000</v>
      </c>
      <c r="F100" s="648">
        <v>5000</v>
      </c>
      <c r="G100" s="451">
        <f t="shared" si="2"/>
        <v>793000</v>
      </c>
      <c r="H100" s="832" t="s">
        <v>42</v>
      </c>
      <c r="I100" s="205" t="s">
        <v>45</v>
      </c>
      <c r="J100" s="442" t="s">
        <v>582</v>
      </c>
      <c r="K100" s="383" t="s">
        <v>157</v>
      </c>
      <c r="L100" s="833" t="s">
        <v>46</v>
      </c>
      <c r="M100" s="26"/>
      <c r="N100" s="25"/>
    </row>
    <row r="101" spans="1:14" x14ac:dyDescent="0.25">
      <c r="A101" s="289">
        <v>44433</v>
      </c>
      <c r="B101" s="864" t="s">
        <v>563</v>
      </c>
      <c r="C101" s="864" t="s">
        <v>220</v>
      </c>
      <c r="D101" s="864" t="s">
        <v>91</v>
      </c>
      <c r="E101" s="865">
        <v>50036</v>
      </c>
      <c r="F101" s="866">
        <v>50036</v>
      </c>
      <c r="G101" s="451">
        <f t="shared" si="2"/>
        <v>793000</v>
      </c>
      <c r="H101" s="832" t="s">
        <v>42</v>
      </c>
      <c r="I101" s="205" t="s">
        <v>45</v>
      </c>
      <c r="J101" s="864" t="s">
        <v>615</v>
      </c>
      <c r="K101" s="383" t="s">
        <v>157</v>
      </c>
      <c r="L101" s="833" t="s">
        <v>46</v>
      </c>
      <c r="M101" s="830"/>
      <c r="N101" s="834"/>
    </row>
    <row r="102" spans="1:14" x14ac:dyDescent="0.25">
      <c r="A102" s="771">
        <v>44434</v>
      </c>
      <c r="B102" s="244" t="s">
        <v>104</v>
      </c>
      <c r="C102" s="244" t="s">
        <v>50</v>
      </c>
      <c r="D102" s="244" t="s">
        <v>14</v>
      </c>
      <c r="E102" s="825"/>
      <c r="F102" s="825">
        <v>88000</v>
      </c>
      <c r="G102" s="817">
        <f t="shared" si="2"/>
        <v>881000</v>
      </c>
      <c r="H102" s="377" t="s">
        <v>42</v>
      </c>
      <c r="I102" s="819" t="s">
        <v>45</v>
      </c>
      <c r="J102" s="244" t="s">
        <v>589</v>
      </c>
      <c r="K102" s="379" t="s">
        <v>157</v>
      </c>
      <c r="L102" s="843" t="s">
        <v>46</v>
      </c>
      <c r="M102" s="244"/>
      <c r="N102" s="243"/>
    </row>
    <row r="103" spans="1:14" x14ac:dyDescent="0.25">
      <c r="A103" s="51">
        <v>44434</v>
      </c>
      <c r="B103" s="26" t="s">
        <v>68</v>
      </c>
      <c r="C103" s="26" t="s">
        <v>67</v>
      </c>
      <c r="D103" s="26" t="s">
        <v>14</v>
      </c>
      <c r="E103" s="648">
        <v>7000</v>
      </c>
      <c r="F103" s="648"/>
      <c r="G103" s="451">
        <f t="shared" si="2"/>
        <v>874000</v>
      </c>
      <c r="H103" s="832" t="s">
        <v>42</v>
      </c>
      <c r="I103" s="205" t="s">
        <v>45</v>
      </c>
      <c r="J103" s="26" t="s">
        <v>589</v>
      </c>
      <c r="K103" s="383" t="s">
        <v>157</v>
      </c>
      <c r="L103" s="833" t="s">
        <v>46</v>
      </c>
      <c r="M103" s="26"/>
      <c r="N103" s="25" t="s">
        <v>586</v>
      </c>
    </row>
    <row r="104" spans="1:14" x14ac:dyDescent="0.25">
      <c r="A104" s="51">
        <v>44434</v>
      </c>
      <c r="B104" s="26" t="s">
        <v>68</v>
      </c>
      <c r="C104" s="26" t="s">
        <v>67</v>
      </c>
      <c r="D104" s="26" t="s">
        <v>14</v>
      </c>
      <c r="E104" s="648">
        <v>25000</v>
      </c>
      <c r="F104" s="648"/>
      <c r="G104" s="451">
        <f t="shared" si="2"/>
        <v>849000</v>
      </c>
      <c r="H104" s="832" t="s">
        <v>42</v>
      </c>
      <c r="I104" s="205" t="s">
        <v>45</v>
      </c>
      <c r="J104" s="26" t="s">
        <v>589</v>
      </c>
      <c r="K104" s="383" t="s">
        <v>157</v>
      </c>
      <c r="L104" s="833" t="s">
        <v>46</v>
      </c>
      <c r="M104" s="26"/>
      <c r="N104" s="25" t="s">
        <v>587</v>
      </c>
    </row>
    <row r="105" spans="1:14" x14ac:dyDescent="0.25">
      <c r="A105" s="51">
        <v>44434</v>
      </c>
      <c r="B105" s="26" t="s">
        <v>68</v>
      </c>
      <c r="C105" s="26" t="s">
        <v>67</v>
      </c>
      <c r="D105" s="26" t="s">
        <v>14</v>
      </c>
      <c r="E105" s="648">
        <v>25000</v>
      </c>
      <c r="F105" s="648"/>
      <c r="G105" s="451">
        <f t="shared" si="2"/>
        <v>824000</v>
      </c>
      <c r="H105" s="832" t="s">
        <v>42</v>
      </c>
      <c r="I105" s="205" t="s">
        <v>45</v>
      </c>
      <c r="J105" s="26" t="s">
        <v>589</v>
      </c>
      <c r="K105" s="383" t="s">
        <v>157</v>
      </c>
      <c r="L105" s="833" t="s">
        <v>46</v>
      </c>
      <c r="M105" s="26"/>
      <c r="N105" s="25" t="s">
        <v>588</v>
      </c>
    </row>
    <row r="106" spans="1:14" x14ac:dyDescent="0.25">
      <c r="A106" s="51">
        <v>44434</v>
      </c>
      <c r="B106" s="26" t="s">
        <v>68</v>
      </c>
      <c r="C106" s="26" t="s">
        <v>67</v>
      </c>
      <c r="D106" s="26" t="s">
        <v>14</v>
      </c>
      <c r="E106" s="648">
        <v>1000</v>
      </c>
      <c r="F106" s="648"/>
      <c r="G106" s="451">
        <f t="shared" si="2"/>
        <v>823000</v>
      </c>
      <c r="H106" s="832" t="s">
        <v>42</v>
      </c>
      <c r="I106" s="205" t="s">
        <v>45</v>
      </c>
      <c r="J106" s="26" t="s">
        <v>589</v>
      </c>
      <c r="K106" s="383" t="s">
        <v>157</v>
      </c>
      <c r="L106" s="833" t="s">
        <v>46</v>
      </c>
      <c r="M106" s="26"/>
      <c r="N106" s="25" t="s">
        <v>590</v>
      </c>
    </row>
    <row r="107" spans="1:14" x14ac:dyDescent="0.25">
      <c r="A107" s="51">
        <v>44434</v>
      </c>
      <c r="B107" s="26" t="s">
        <v>68</v>
      </c>
      <c r="C107" s="26" t="s">
        <v>67</v>
      </c>
      <c r="D107" s="26" t="s">
        <v>14</v>
      </c>
      <c r="E107" s="648">
        <v>10000</v>
      </c>
      <c r="F107" s="648"/>
      <c r="G107" s="451">
        <f t="shared" si="2"/>
        <v>813000</v>
      </c>
      <c r="H107" s="832" t="s">
        <v>42</v>
      </c>
      <c r="I107" s="205" t="s">
        <v>45</v>
      </c>
      <c r="J107" s="26" t="s">
        <v>589</v>
      </c>
      <c r="K107" s="383" t="s">
        <v>157</v>
      </c>
      <c r="L107" s="833" t="s">
        <v>46</v>
      </c>
      <c r="M107" s="26"/>
      <c r="N107" s="25" t="s">
        <v>591</v>
      </c>
    </row>
    <row r="108" spans="1:14" x14ac:dyDescent="0.25">
      <c r="A108" s="51">
        <v>44434</v>
      </c>
      <c r="B108" s="26" t="s">
        <v>68</v>
      </c>
      <c r="C108" s="26" t="s">
        <v>67</v>
      </c>
      <c r="D108" s="26" t="s">
        <v>14</v>
      </c>
      <c r="E108" s="648">
        <v>7000</v>
      </c>
      <c r="F108" s="648"/>
      <c r="G108" s="451">
        <f t="shared" si="2"/>
        <v>806000</v>
      </c>
      <c r="H108" s="832" t="s">
        <v>42</v>
      </c>
      <c r="I108" s="205" t="s">
        <v>45</v>
      </c>
      <c r="J108" s="26" t="s">
        <v>589</v>
      </c>
      <c r="K108" s="383" t="s">
        <v>157</v>
      </c>
      <c r="L108" s="833" t="s">
        <v>46</v>
      </c>
      <c r="M108" s="26"/>
      <c r="N108" s="25" t="s">
        <v>366</v>
      </c>
    </row>
    <row r="109" spans="1:14" x14ac:dyDescent="0.25">
      <c r="A109" s="51">
        <v>44434</v>
      </c>
      <c r="B109" s="26" t="s">
        <v>396</v>
      </c>
      <c r="C109" s="26" t="s">
        <v>50</v>
      </c>
      <c r="D109" s="26" t="s">
        <v>14</v>
      </c>
      <c r="E109" s="648"/>
      <c r="F109" s="648">
        <v>-13000</v>
      </c>
      <c r="G109" s="451">
        <f t="shared" si="2"/>
        <v>793000</v>
      </c>
      <c r="H109" s="832" t="s">
        <v>42</v>
      </c>
      <c r="I109" s="205" t="s">
        <v>45</v>
      </c>
      <c r="J109" s="26" t="s">
        <v>589</v>
      </c>
      <c r="K109" s="383" t="s">
        <v>157</v>
      </c>
      <c r="L109" s="833" t="s">
        <v>46</v>
      </c>
      <c r="M109" s="26"/>
      <c r="N109" s="25"/>
    </row>
    <row r="110" spans="1:14" x14ac:dyDescent="0.25">
      <c r="A110" s="48">
        <v>44435</v>
      </c>
      <c r="B110" s="442" t="s">
        <v>614</v>
      </c>
      <c r="C110" s="442" t="s">
        <v>152</v>
      </c>
      <c r="D110" s="442" t="s">
        <v>91</v>
      </c>
      <c r="E110" s="641">
        <v>50000</v>
      </c>
      <c r="F110" s="648">
        <v>50000</v>
      </c>
      <c r="G110" s="451">
        <f t="shared" si="2"/>
        <v>793000</v>
      </c>
      <c r="H110" s="832" t="s">
        <v>42</v>
      </c>
      <c r="I110" s="205" t="s">
        <v>45</v>
      </c>
      <c r="J110" s="442" t="s">
        <v>626</v>
      </c>
      <c r="K110" s="383" t="s">
        <v>157</v>
      </c>
      <c r="L110" s="833" t="s">
        <v>46</v>
      </c>
      <c r="M110" s="26"/>
      <c r="N110" s="25"/>
    </row>
    <row r="111" spans="1:14" x14ac:dyDescent="0.25">
      <c r="A111" s="242">
        <v>44435</v>
      </c>
      <c r="B111" s="243" t="s">
        <v>104</v>
      </c>
      <c r="C111" s="243" t="s">
        <v>50</v>
      </c>
      <c r="D111" s="243" t="s">
        <v>14</v>
      </c>
      <c r="E111" s="824"/>
      <c r="F111" s="825">
        <v>12000</v>
      </c>
      <c r="G111" s="817">
        <f t="shared" si="2"/>
        <v>805000</v>
      </c>
      <c r="H111" s="377" t="s">
        <v>42</v>
      </c>
      <c r="I111" s="819" t="s">
        <v>45</v>
      </c>
      <c r="J111" s="244" t="s">
        <v>616</v>
      </c>
      <c r="K111" s="379" t="s">
        <v>157</v>
      </c>
      <c r="L111" s="843" t="s">
        <v>46</v>
      </c>
      <c r="M111" s="244"/>
      <c r="N111" s="243"/>
    </row>
    <row r="112" spans="1:14" x14ac:dyDescent="0.25">
      <c r="A112" s="242">
        <v>44435</v>
      </c>
      <c r="B112" s="243" t="s">
        <v>104</v>
      </c>
      <c r="C112" s="243" t="s">
        <v>50</v>
      </c>
      <c r="D112" s="243" t="s">
        <v>14</v>
      </c>
      <c r="E112" s="824"/>
      <c r="F112" s="825">
        <v>74000</v>
      </c>
      <c r="G112" s="817">
        <f t="shared" si="2"/>
        <v>879000</v>
      </c>
      <c r="H112" s="377" t="s">
        <v>42</v>
      </c>
      <c r="I112" s="819" t="s">
        <v>45</v>
      </c>
      <c r="J112" s="244" t="s">
        <v>617</v>
      </c>
      <c r="K112" s="379" t="s">
        <v>157</v>
      </c>
      <c r="L112" s="843" t="s">
        <v>46</v>
      </c>
      <c r="M112" s="244"/>
      <c r="N112" s="243"/>
    </row>
    <row r="113" spans="1:14" x14ac:dyDescent="0.25">
      <c r="A113" s="51">
        <v>44435</v>
      </c>
      <c r="B113" s="26" t="s">
        <v>68</v>
      </c>
      <c r="C113" s="26" t="s">
        <v>67</v>
      </c>
      <c r="D113" s="26" t="s">
        <v>14</v>
      </c>
      <c r="E113" s="648">
        <v>7000</v>
      </c>
      <c r="F113" s="648"/>
      <c r="G113" s="451">
        <f t="shared" si="2"/>
        <v>872000</v>
      </c>
      <c r="H113" s="832" t="s">
        <v>42</v>
      </c>
      <c r="I113" s="205" t="s">
        <v>45</v>
      </c>
      <c r="J113" s="26" t="s">
        <v>616</v>
      </c>
      <c r="K113" s="383" t="s">
        <v>157</v>
      </c>
      <c r="L113" s="833" t="s">
        <v>46</v>
      </c>
      <c r="M113" s="26"/>
      <c r="N113" s="25" t="s">
        <v>618</v>
      </c>
    </row>
    <row r="114" spans="1:14" x14ac:dyDescent="0.25">
      <c r="A114" s="51">
        <v>44435</v>
      </c>
      <c r="B114" s="26" t="s">
        <v>68</v>
      </c>
      <c r="C114" s="26" t="s">
        <v>67</v>
      </c>
      <c r="D114" s="26" t="s">
        <v>14</v>
      </c>
      <c r="E114" s="648">
        <v>7000</v>
      </c>
      <c r="F114" s="648"/>
      <c r="G114" s="451">
        <f t="shared" si="2"/>
        <v>865000</v>
      </c>
      <c r="H114" s="832" t="s">
        <v>42</v>
      </c>
      <c r="I114" s="205" t="s">
        <v>45</v>
      </c>
      <c r="J114" s="26" t="s">
        <v>616</v>
      </c>
      <c r="K114" s="383" t="s">
        <v>157</v>
      </c>
      <c r="L114" s="833" t="s">
        <v>46</v>
      </c>
      <c r="M114" s="26"/>
      <c r="N114" s="25" t="s">
        <v>619</v>
      </c>
    </row>
    <row r="115" spans="1:14" x14ac:dyDescent="0.25">
      <c r="A115" s="51">
        <v>44435</v>
      </c>
      <c r="B115" s="26" t="s">
        <v>68</v>
      </c>
      <c r="C115" s="26" t="s">
        <v>67</v>
      </c>
      <c r="D115" s="26" t="s">
        <v>14</v>
      </c>
      <c r="E115" s="648">
        <v>3000</v>
      </c>
      <c r="F115" s="648"/>
      <c r="G115" s="451">
        <f t="shared" si="2"/>
        <v>862000</v>
      </c>
      <c r="H115" s="832" t="s">
        <v>42</v>
      </c>
      <c r="I115" s="205" t="s">
        <v>45</v>
      </c>
      <c r="J115" s="26" t="s">
        <v>617</v>
      </c>
      <c r="K115" s="383" t="s">
        <v>157</v>
      </c>
      <c r="L115" s="833" t="s">
        <v>46</v>
      </c>
      <c r="M115" s="26"/>
      <c r="N115" s="25" t="s">
        <v>620</v>
      </c>
    </row>
    <row r="116" spans="1:14" x14ac:dyDescent="0.25">
      <c r="A116" s="51">
        <v>44435</v>
      </c>
      <c r="B116" s="26" t="s">
        <v>68</v>
      </c>
      <c r="C116" s="26" t="s">
        <v>67</v>
      </c>
      <c r="D116" s="26" t="s">
        <v>14</v>
      </c>
      <c r="E116" s="648">
        <v>35000</v>
      </c>
      <c r="F116" s="648"/>
      <c r="G116" s="451">
        <f t="shared" si="2"/>
        <v>827000</v>
      </c>
      <c r="H116" s="832" t="s">
        <v>42</v>
      </c>
      <c r="I116" s="205" t="s">
        <v>45</v>
      </c>
      <c r="J116" s="26" t="s">
        <v>617</v>
      </c>
      <c r="K116" s="383" t="s">
        <v>157</v>
      </c>
      <c r="L116" s="833" t="s">
        <v>46</v>
      </c>
      <c r="M116" s="26"/>
      <c r="N116" s="25" t="s">
        <v>621</v>
      </c>
    </row>
    <row r="117" spans="1:14" x14ac:dyDescent="0.25">
      <c r="A117" s="51">
        <v>44435</v>
      </c>
      <c r="B117" s="26" t="s">
        <v>68</v>
      </c>
      <c r="C117" s="26" t="s">
        <v>67</v>
      </c>
      <c r="D117" s="26" t="s">
        <v>14</v>
      </c>
      <c r="E117" s="648">
        <v>35000</v>
      </c>
      <c r="F117" s="648"/>
      <c r="G117" s="451">
        <f t="shared" si="2"/>
        <v>792000</v>
      </c>
      <c r="H117" s="832" t="s">
        <v>42</v>
      </c>
      <c r="I117" s="205" t="s">
        <v>45</v>
      </c>
      <c r="J117" s="26" t="s">
        <v>617</v>
      </c>
      <c r="K117" s="383" t="s">
        <v>157</v>
      </c>
      <c r="L117" s="833" t="s">
        <v>46</v>
      </c>
      <c r="M117" s="26"/>
      <c r="N117" s="25" t="s">
        <v>622</v>
      </c>
    </row>
    <row r="118" spans="1:14" x14ac:dyDescent="0.25">
      <c r="A118" s="48">
        <v>44436</v>
      </c>
      <c r="B118" s="442" t="s">
        <v>624</v>
      </c>
      <c r="C118" s="442" t="s">
        <v>152</v>
      </c>
      <c r="D118" s="442" t="s">
        <v>91</v>
      </c>
      <c r="E118" s="641">
        <v>82100</v>
      </c>
      <c r="F118" s="648">
        <v>82100</v>
      </c>
      <c r="G118" s="451">
        <f t="shared" si="2"/>
        <v>792000</v>
      </c>
      <c r="H118" s="832" t="s">
        <v>42</v>
      </c>
      <c r="I118" s="205" t="s">
        <v>45</v>
      </c>
      <c r="J118" s="442" t="s">
        <v>643</v>
      </c>
      <c r="K118" s="383" t="s">
        <v>157</v>
      </c>
      <c r="L118" s="833" t="s">
        <v>46</v>
      </c>
      <c r="M118" s="26"/>
      <c r="N118" s="25"/>
    </row>
    <row r="119" spans="1:14" x14ac:dyDescent="0.25">
      <c r="A119" s="48">
        <v>44436</v>
      </c>
      <c r="B119" s="442" t="s">
        <v>625</v>
      </c>
      <c r="C119" s="442" t="s">
        <v>152</v>
      </c>
      <c r="D119" s="442" t="s">
        <v>91</v>
      </c>
      <c r="E119" s="641">
        <v>3500</v>
      </c>
      <c r="F119" s="648">
        <v>3500</v>
      </c>
      <c r="G119" s="451">
        <f t="shared" si="2"/>
        <v>792000</v>
      </c>
      <c r="H119" s="832" t="s">
        <v>42</v>
      </c>
      <c r="I119" s="205" t="s">
        <v>45</v>
      </c>
      <c r="J119" s="442" t="s">
        <v>643</v>
      </c>
      <c r="K119" s="383" t="s">
        <v>157</v>
      </c>
      <c r="L119" s="833" t="s">
        <v>46</v>
      </c>
      <c r="M119" s="26"/>
      <c r="N119" s="25"/>
    </row>
    <row r="120" spans="1:14" x14ac:dyDescent="0.25">
      <c r="A120" s="51">
        <v>44438</v>
      </c>
      <c r="B120" s="26" t="s">
        <v>396</v>
      </c>
      <c r="C120" s="26" t="s">
        <v>50</v>
      </c>
      <c r="D120" s="26" t="s">
        <v>14</v>
      </c>
      <c r="E120" s="648"/>
      <c r="F120" s="648">
        <v>-1000</v>
      </c>
      <c r="G120" s="451">
        <f t="shared" si="2"/>
        <v>791000</v>
      </c>
      <c r="H120" s="832" t="s">
        <v>42</v>
      </c>
      <c r="I120" s="205" t="s">
        <v>45</v>
      </c>
      <c r="J120" s="442" t="s">
        <v>617</v>
      </c>
      <c r="K120" s="383" t="s">
        <v>157</v>
      </c>
      <c r="L120" s="833" t="s">
        <v>46</v>
      </c>
      <c r="M120" s="26"/>
      <c r="N120" s="25"/>
    </row>
    <row r="121" spans="1:14" x14ac:dyDescent="0.25">
      <c r="A121" s="771">
        <v>44438</v>
      </c>
      <c r="B121" s="244" t="s">
        <v>104</v>
      </c>
      <c r="C121" s="244" t="s">
        <v>50</v>
      </c>
      <c r="D121" s="244" t="s">
        <v>14</v>
      </c>
      <c r="E121" s="825"/>
      <c r="F121" s="825">
        <v>28000</v>
      </c>
      <c r="G121" s="817">
        <f t="shared" si="2"/>
        <v>819000</v>
      </c>
      <c r="H121" s="377" t="s">
        <v>42</v>
      </c>
      <c r="I121" s="819" t="s">
        <v>45</v>
      </c>
      <c r="J121" s="243" t="s">
        <v>638</v>
      </c>
      <c r="K121" s="379" t="s">
        <v>157</v>
      </c>
      <c r="L121" s="843" t="s">
        <v>46</v>
      </c>
      <c r="M121" s="244"/>
      <c r="N121" s="243"/>
    </row>
    <row r="122" spans="1:14" x14ac:dyDescent="0.25">
      <c r="A122" s="51">
        <v>44438</v>
      </c>
      <c r="B122" s="830" t="s">
        <v>68</v>
      </c>
      <c r="C122" s="830" t="s">
        <v>67</v>
      </c>
      <c r="D122" s="830" t="s">
        <v>14</v>
      </c>
      <c r="E122" s="866">
        <v>5000</v>
      </c>
      <c r="F122" s="866"/>
      <c r="G122" s="451">
        <f t="shared" si="2"/>
        <v>814000</v>
      </c>
      <c r="H122" s="832" t="s">
        <v>42</v>
      </c>
      <c r="I122" s="205" t="s">
        <v>45</v>
      </c>
      <c r="J122" s="442" t="s">
        <v>638</v>
      </c>
      <c r="K122" s="383" t="s">
        <v>157</v>
      </c>
      <c r="L122" s="833" t="s">
        <v>46</v>
      </c>
      <c r="M122" s="830"/>
      <c r="N122" s="834" t="s">
        <v>639</v>
      </c>
    </row>
    <row r="123" spans="1:14" x14ac:dyDescent="0.25">
      <c r="A123" s="51">
        <v>44438</v>
      </c>
      <c r="B123" s="830" t="s">
        <v>68</v>
      </c>
      <c r="C123" s="830" t="s">
        <v>67</v>
      </c>
      <c r="D123" s="830" t="s">
        <v>14</v>
      </c>
      <c r="E123" s="648">
        <v>5000</v>
      </c>
      <c r="F123" s="648"/>
      <c r="G123" s="451">
        <f t="shared" si="2"/>
        <v>809000</v>
      </c>
      <c r="H123" s="832" t="s">
        <v>42</v>
      </c>
      <c r="I123" s="205" t="s">
        <v>45</v>
      </c>
      <c r="J123" s="442" t="s">
        <v>638</v>
      </c>
      <c r="K123" s="383" t="s">
        <v>157</v>
      </c>
      <c r="L123" s="833" t="s">
        <v>46</v>
      </c>
      <c r="M123" s="26"/>
      <c r="N123" s="25" t="s">
        <v>640</v>
      </c>
    </row>
    <row r="124" spans="1:14" x14ac:dyDescent="0.25">
      <c r="A124" s="51">
        <v>44438</v>
      </c>
      <c r="B124" s="830" t="s">
        <v>68</v>
      </c>
      <c r="C124" s="830" t="s">
        <v>67</v>
      </c>
      <c r="D124" s="830" t="s">
        <v>14</v>
      </c>
      <c r="E124" s="648">
        <v>5000</v>
      </c>
      <c r="F124" s="648"/>
      <c r="G124" s="451">
        <f t="shared" si="2"/>
        <v>804000</v>
      </c>
      <c r="H124" s="832" t="s">
        <v>42</v>
      </c>
      <c r="I124" s="205" t="s">
        <v>45</v>
      </c>
      <c r="J124" s="442" t="s">
        <v>638</v>
      </c>
      <c r="K124" s="383" t="s">
        <v>157</v>
      </c>
      <c r="L124" s="833" t="s">
        <v>46</v>
      </c>
      <c r="M124" s="26"/>
      <c r="N124" s="25" t="s">
        <v>641</v>
      </c>
    </row>
    <row r="125" spans="1:14" x14ac:dyDescent="0.25">
      <c r="A125" s="51">
        <v>44438</v>
      </c>
      <c r="B125" s="830" t="s">
        <v>68</v>
      </c>
      <c r="C125" s="830" t="s">
        <v>67</v>
      </c>
      <c r="D125" s="830" t="s">
        <v>14</v>
      </c>
      <c r="E125" s="648">
        <v>6000</v>
      </c>
      <c r="F125" s="648"/>
      <c r="G125" s="451">
        <f t="shared" si="2"/>
        <v>798000</v>
      </c>
      <c r="H125" s="832" t="s">
        <v>42</v>
      </c>
      <c r="I125" s="205" t="s">
        <v>45</v>
      </c>
      <c r="J125" s="442" t="s">
        <v>638</v>
      </c>
      <c r="K125" s="383" t="s">
        <v>157</v>
      </c>
      <c r="L125" s="833" t="s">
        <v>46</v>
      </c>
      <c r="M125" s="26"/>
      <c r="N125" s="25" t="s">
        <v>444</v>
      </c>
    </row>
    <row r="126" spans="1:14" x14ac:dyDescent="0.25">
      <c r="A126" s="51">
        <v>44438</v>
      </c>
      <c r="B126" s="26" t="s">
        <v>68</v>
      </c>
      <c r="C126" s="26" t="s">
        <v>50</v>
      </c>
      <c r="D126" s="26" t="s">
        <v>14</v>
      </c>
      <c r="E126" s="648">
        <v>9000</v>
      </c>
      <c r="F126" s="648"/>
      <c r="G126" s="451">
        <f t="shared" si="2"/>
        <v>789000</v>
      </c>
      <c r="H126" s="832" t="s">
        <v>42</v>
      </c>
      <c r="I126" s="205" t="s">
        <v>45</v>
      </c>
      <c r="J126" s="442" t="s">
        <v>638</v>
      </c>
      <c r="K126" s="383" t="s">
        <v>157</v>
      </c>
      <c r="L126" s="833" t="s">
        <v>46</v>
      </c>
      <c r="M126" s="26"/>
      <c r="N126" s="25" t="s">
        <v>366</v>
      </c>
    </row>
    <row r="127" spans="1:14" x14ac:dyDescent="0.25">
      <c r="A127" s="51">
        <v>44438</v>
      </c>
      <c r="B127" s="26" t="s">
        <v>642</v>
      </c>
      <c r="C127" s="26" t="s">
        <v>220</v>
      </c>
      <c r="D127" s="26" t="s">
        <v>91</v>
      </c>
      <c r="E127" s="648">
        <v>324838</v>
      </c>
      <c r="F127" s="648"/>
      <c r="G127" s="451">
        <f t="shared" si="2"/>
        <v>464162</v>
      </c>
      <c r="H127" s="832" t="s">
        <v>42</v>
      </c>
      <c r="I127" s="205" t="s">
        <v>45</v>
      </c>
      <c r="J127" s="442" t="s">
        <v>650</v>
      </c>
      <c r="K127" s="383" t="s">
        <v>157</v>
      </c>
      <c r="L127" s="833" t="s">
        <v>46</v>
      </c>
      <c r="M127" s="26"/>
      <c r="N127" s="25"/>
    </row>
    <row r="128" spans="1:14" x14ac:dyDescent="0.25">
      <c r="A128" s="51">
        <v>44438</v>
      </c>
      <c r="B128" s="26" t="s">
        <v>728</v>
      </c>
      <c r="C128" s="26" t="s">
        <v>152</v>
      </c>
      <c r="D128" s="26" t="s">
        <v>91</v>
      </c>
      <c r="E128" s="648">
        <v>300000</v>
      </c>
      <c r="F128" s="648">
        <v>300000</v>
      </c>
      <c r="G128" s="451">
        <f t="shared" si="2"/>
        <v>464162</v>
      </c>
      <c r="H128" s="832" t="s">
        <v>42</v>
      </c>
      <c r="I128" s="205" t="s">
        <v>45</v>
      </c>
      <c r="J128" s="442" t="s">
        <v>727</v>
      </c>
      <c r="K128" s="383" t="s">
        <v>157</v>
      </c>
      <c r="L128" s="833" t="s">
        <v>46</v>
      </c>
      <c r="M128" s="26"/>
      <c r="N128" s="25"/>
    </row>
    <row r="129" spans="1:14" x14ac:dyDescent="0.25">
      <c r="A129" s="51">
        <v>44438</v>
      </c>
      <c r="B129" s="26" t="s">
        <v>396</v>
      </c>
      <c r="C129" s="26" t="s">
        <v>50</v>
      </c>
      <c r="D129" s="26" t="s">
        <v>14</v>
      </c>
      <c r="E129" s="648"/>
      <c r="F129" s="648">
        <v>-51962</v>
      </c>
      <c r="G129" s="451">
        <f t="shared" si="2"/>
        <v>412200</v>
      </c>
      <c r="H129" s="832" t="s">
        <v>42</v>
      </c>
      <c r="I129" s="205" t="s">
        <v>45</v>
      </c>
      <c r="J129" s="442" t="s">
        <v>578</v>
      </c>
      <c r="K129" s="383" t="s">
        <v>157</v>
      </c>
      <c r="L129" s="833" t="s">
        <v>46</v>
      </c>
      <c r="M129" s="26"/>
      <c r="N129" s="25"/>
    </row>
    <row r="130" spans="1:14" x14ac:dyDescent="0.25">
      <c r="A130" s="771">
        <v>44439</v>
      </c>
      <c r="B130" s="244" t="s">
        <v>104</v>
      </c>
      <c r="C130" s="244" t="s">
        <v>50</v>
      </c>
      <c r="D130" s="244" t="s">
        <v>14</v>
      </c>
      <c r="E130" s="825"/>
      <c r="F130" s="825">
        <v>36000</v>
      </c>
      <c r="G130" s="817">
        <f t="shared" si="2"/>
        <v>448200</v>
      </c>
      <c r="H130" s="377" t="s">
        <v>42</v>
      </c>
      <c r="I130" s="819" t="s">
        <v>45</v>
      </c>
      <c r="J130" s="243" t="s">
        <v>730</v>
      </c>
      <c r="K130" s="379" t="s">
        <v>157</v>
      </c>
      <c r="L130" s="843" t="s">
        <v>46</v>
      </c>
      <c r="M130" s="244"/>
      <c r="N130" s="243"/>
    </row>
    <row r="131" spans="1:14" x14ac:dyDescent="0.25">
      <c r="A131" s="51">
        <v>44439</v>
      </c>
      <c r="B131" s="26" t="s">
        <v>68</v>
      </c>
      <c r="C131" s="26" t="s">
        <v>67</v>
      </c>
      <c r="D131" s="26" t="s">
        <v>14</v>
      </c>
      <c r="E131" s="648">
        <v>10000</v>
      </c>
      <c r="F131" s="648"/>
      <c r="G131" s="451">
        <f t="shared" si="2"/>
        <v>438200</v>
      </c>
      <c r="H131" s="832" t="s">
        <v>42</v>
      </c>
      <c r="I131" s="205" t="s">
        <v>45</v>
      </c>
      <c r="J131" s="442" t="s">
        <v>730</v>
      </c>
      <c r="K131" s="383" t="s">
        <v>157</v>
      </c>
      <c r="L131" s="833" t="s">
        <v>46</v>
      </c>
      <c r="M131" s="26"/>
      <c r="N131" s="25" t="s">
        <v>672</v>
      </c>
    </row>
    <row r="132" spans="1:14" x14ac:dyDescent="0.25">
      <c r="A132" s="51">
        <v>44439</v>
      </c>
      <c r="B132" s="26" t="s">
        <v>68</v>
      </c>
      <c r="C132" s="26" t="s">
        <v>67</v>
      </c>
      <c r="D132" s="26" t="s">
        <v>14</v>
      </c>
      <c r="E132" s="648">
        <v>15000</v>
      </c>
      <c r="F132" s="648"/>
      <c r="G132" s="451">
        <f t="shared" si="2"/>
        <v>423200</v>
      </c>
      <c r="H132" s="832" t="s">
        <v>42</v>
      </c>
      <c r="I132" s="205" t="s">
        <v>45</v>
      </c>
      <c r="J132" s="442" t="s">
        <v>730</v>
      </c>
      <c r="K132" s="383" t="s">
        <v>157</v>
      </c>
      <c r="L132" s="833" t="s">
        <v>46</v>
      </c>
      <c r="M132" s="26"/>
      <c r="N132" s="25" t="s">
        <v>673</v>
      </c>
    </row>
    <row r="133" spans="1:14" x14ac:dyDescent="0.25">
      <c r="A133" s="51">
        <v>44439</v>
      </c>
      <c r="B133" s="26" t="s">
        <v>68</v>
      </c>
      <c r="C133" s="26" t="s">
        <v>67</v>
      </c>
      <c r="D133" s="26" t="s">
        <v>14</v>
      </c>
      <c r="E133" s="648">
        <v>7000</v>
      </c>
      <c r="F133" s="648"/>
      <c r="G133" s="451">
        <f t="shared" si="2"/>
        <v>416200</v>
      </c>
      <c r="H133" s="832" t="s">
        <v>42</v>
      </c>
      <c r="I133" s="205" t="s">
        <v>45</v>
      </c>
      <c r="J133" s="442" t="s">
        <v>730</v>
      </c>
      <c r="K133" s="383" t="s">
        <v>157</v>
      </c>
      <c r="L133" s="833" t="s">
        <v>46</v>
      </c>
      <c r="M133" s="26"/>
      <c r="N133" s="25" t="s">
        <v>674</v>
      </c>
    </row>
    <row r="134" spans="1:14" x14ac:dyDescent="0.25">
      <c r="A134" s="51">
        <v>44439</v>
      </c>
      <c r="B134" s="26" t="s">
        <v>68</v>
      </c>
      <c r="C134" s="26" t="s">
        <v>67</v>
      </c>
      <c r="D134" s="218" t="s">
        <v>14</v>
      </c>
      <c r="E134" s="648">
        <v>8000</v>
      </c>
      <c r="F134" s="648"/>
      <c r="G134" s="451">
        <f t="shared" si="2"/>
        <v>408200</v>
      </c>
      <c r="H134" s="26" t="s">
        <v>42</v>
      </c>
      <c r="I134" s="26" t="s">
        <v>45</v>
      </c>
      <c r="J134" s="442" t="s">
        <v>730</v>
      </c>
      <c r="K134" s="26" t="s">
        <v>157</v>
      </c>
      <c r="L134" s="26" t="s">
        <v>46</v>
      </c>
      <c r="M134" s="26"/>
      <c r="N134" s="25" t="s">
        <v>675</v>
      </c>
    </row>
    <row r="135" spans="1:14" ht="15.75" thickBot="1" x14ac:dyDescent="0.3">
      <c r="A135" s="51">
        <v>44439</v>
      </c>
      <c r="B135" s="26" t="s">
        <v>734</v>
      </c>
      <c r="C135" s="26" t="s">
        <v>152</v>
      </c>
      <c r="D135" s="218" t="s">
        <v>91</v>
      </c>
      <c r="E135" s="866">
        <v>5000</v>
      </c>
      <c r="F135" s="866">
        <v>5000</v>
      </c>
      <c r="G135" s="451">
        <f t="shared" si="2"/>
        <v>408200</v>
      </c>
      <c r="H135" s="888" t="s">
        <v>42</v>
      </c>
      <c r="I135" s="26" t="s">
        <v>45</v>
      </c>
      <c r="J135" s="442" t="s">
        <v>735</v>
      </c>
      <c r="K135" s="26" t="s">
        <v>157</v>
      </c>
      <c r="L135" s="26" t="s">
        <v>46</v>
      </c>
      <c r="M135" s="26"/>
      <c r="N135" s="25"/>
    </row>
    <row r="136" spans="1:14" ht="15.75" thickBot="1" x14ac:dyDescent="0.3">
      <c r="A136" s="26"/>
      <c r="B136" s="26"/>
      <c r="C136" s="26"/>
      <c r="D136" s="218"/>
      <c r="E136" s="902">
        <f>SUM(E4:E135)</f>
        <v>3415774</v>
      </c>
      <c r="F136" s="924">
        <f>SUM(F4:F135)+G4</f>
        <v>3823974</v>
      </c>
      <c r="G136" s="923">
        <f>F136-E136</f>
        <v>408200</v>
      </c>
      <c r="H136" s="888"/>
      <c r="I136" s="26"/>
      <c r="J136" s="26"/>
      <c r="K136" s="26"/>
      <c r="L136" s="26"/>
      <c r="M136" s="26"/>
      <c r="N136" s="25"/>
    </row>
    <row r="137" spans="1:14" x14ac:dyDescent="0.25">
      <c r="A137" s="26"/>
      <c r="B137" s="26"/>
      <c r="C137" s="26"/>
      <c r="D137" s="26"/>
      <c r="E137" s="900"/>
      <c r="F137" s="900"/>
      <c r="G137" s="901"/>
      <c r="H137" s="26"/>
      <c r="I137" s="26"/>
      <c r="J137" s="26"/>
      <c r="K137" s="26"/>
      <c r="L137" s="26"/>
      <c r="M137" s="26"/>
      <c r="N137" s="25"/>
    </row>
    <row r="138" spans="1:14" x14ac:dyDescent="0.25">
      <c r="A138" s="26"/>
      <c r="B138" s="26"/>
      <c r="C138" s="26"/>
      <c r="D138" s="26"/>
      <c r="E138" s="648"/>
      <c r="F138" s="648"/>
      <c r="G138" s="455"/>
      <c r="H138" s="26"/>
      <c r="I138" s="26"/>
      <c r="J138" s="26"/>
      <c r="K138" s="26"/>
      <c r="L138" s="26"/>
      <c r="M138" s="26"/>
      <c r="N138" s="25"/>
    </row>
    <row r="139" spans="1:14" x14ac:dyDescent="0.25">
      <c r="A139" s="26"/>
      <c r="B139" s="26"/>
      <c r="C139" s="26"/>
      <c r="D139" s="26"/>
      <c r="E139" s="648"/>
      <c r="F139" s="648"/>
      <c r="G139" s="455"/>
      <c r="H139" s="26"/>
      <c r="I139" s="26"/>
      <c r="J139" s="26"/>
      <c r="K139" s="26"/>
      <c r="L139" s="26"/>
      <c r="M139" s="26"/>
      <c r="N139" s="25"/>
    </row>
    <row r="140" spans="1:14" x14ac:dyDescent="0.25">
      <c r="A140" s="26"/>
      <c r="B140" s="26"/>
      <c r="C140" s="26"/>
      <c r="D140" s="26"/>
      <c r="E140" s="648"/>
      <c r="F140" s="648"/>
      <c r="G140" s="455"/>
      <c r="H140" s="26"/>
      <c r="I140" s="26"/>
      <c r="J140" s="26"/>
      <c r="K140" s="26"/>
      <c r="L140" s="26"/>
      <c r="M140" s="26"/>
      <c r="N140" s="25"/>
    </row>
    <row r="141" spans="1:14" x14ac:dyDescent="0.25">
      <c r="A141" s="26"/>
      <c r="B141" s="26"/>
      <c r="C141" s="26"/>
      <c r="D141" s="26"/>
      <c r="E141" s="648"/>
      <c r="F141" s="648"/>
      <c r="G141" s="455"/>
      <c r="H141" s="26"/>
      <c r="I141" s="26"/>
      <c r="J141" s="26"/>
      <c r="K141" s="26"/>
      <c r="L141" s="26"/>
      <c r="M141" s="26"/>
      <c r="N141" s="25"/>
    </row>
    <row r="142" spans="1:14" x14ac:dyDescent="0.25">
      <c r="A142" s="26"/>
      <c r="B142" s="26"/>
      <c r="C142" s="26"/>
      <c r="D142" s="26"/>
      <c r="E142" s="648"/>
      <c r="F142" s="648"/>
      <c r="G142" s="455"/>
      <c r="H142" s="26"/>
      <c r="I142" s="26"/>
      <c r="J142" s="26"/>
      <c r="K142" s="26"/>
      <c r="L142" s="26"/>
      <c r="M142" s="26"/>
      <c r="N142" s="25"/>
    </row>
    <row r="143" spans="1:14" x14ac:dyDescent="0.25">
      <c r="A143" s="26"/>
      <c r="B143" s="26"/>
      <c r="C143" s="26"/>
      <c r="D143" s="26"/>
      <c r="E143" s="648"/>
      <c r="F143" s="648"/>
      <c r="G143" s="455"/>
      <c r="H143" s="26"/>
      <c r="I143" s="26"/>
      <c r="J143" s="26"/>
      <c r="K143" s="26"/>
      <c r="L143" s="26"/>
      <c r="M143" s="26"/>
      <c r="N143" s="25"/>
    </row>
    <row r="144" spans="1:14" x14ac:dyDescent="0.25">
      <c r="A144" s="26"/>
      <c r="B144" s="26"/>
      <c r="C144" s="26"/>
      <c r="D144" s="26"/>
      <c r="E144" s="455"/>
      <c r="F144" s="455"/>
      <c r="G144" s="455"/>
      <c r="H144" s="26"/>
      <c r="I144" s="26"/>
      <c r="J144" s="26"/>
      <c r="K144" s="26"/>
      <c r="L144" s="26"/>
      <c r="M144" s="26"/>
      <c r="N144" s="25"/>
    </row>
    <row r="145" spans="1:14" x14ac:dyDescent="0.25">
      <c r="A145" s="26"/>
      <c r="B145" s="26"/>
      <c r="C145" s="26"/>
      <c r="D145" s="26"/>
      <c r="E145" s="455"/>
      <c r="F145" s="455"/>
      <c r="G145" s="455"/>
      <c r="H145" s="26"/>
      <c r="I145" s="26"/>
      <c r="J145" s="26"/>
      <c r="K145" s="26"/>
      <c r="L145" s="26"/>
      <c r="M145" s="26"/>
      <c r="N145" s="25"/>
    </row>
    <row r="146" spans="1:14" x14ac:dyDescent="0.25">
      <c r="A146" s="26"/>
      <c r="B146" s="26"/>
      <c r="C146" s="26"/>
      <c r="D146" s="26"/>
      <c r="E146" s="455"/>
      <c r="F146" s="455"/>
      <c r="G146" s="455"/>
      <c r="H146" s="26"/>
      <c r="I146" s="26"/>
      <c r="J146" s="26"/>
      <c r="K146" s="26"/>
      <c r="L146" s="26"/>
      <c r="M146" s="26"/>
      <c r="N146" s="25"/>
    </row>
    <row r="147" spans="1:14" x14ac:dyDescent="0.25">
      <c r="A147" s="26"/>
      <c r="B147" s="26"/>
      <c r="C147" s="26"/>
      <c r="D147" s="26"/>
      <c r="E147" s="455"/>
      <c r="F147" s="455"/>
      <c r="G147" s="455"/>
      <c r="H147" s="26"/>
      <c r="I147" s="26"/>
      <c r="J147" s="26"/>
      <c r="K147" s="26"/>
      <c r="L147" s="26"/>
      <c r="M147" s="26"/>
      <c r="N147" s="25"/>
    </row>
    <row r="148" spans="1:14" x14ac:dyDescent="0.25">
      <c r="A148" s="26"/>
      <c r="B148" s="26"/>
      <c r="C148" s="26"/>
      <c r="D148" s="26"/>
      <c r="E148" s="455"/>
      <c r="F148" s="455"/>
      <c r="G148" s="455"/>
      <c r="H148" s="26"/>
      <c r="I148" s="26"/>
      <c r="J148" s="26"/>
      <c r="K148" s="26"/>
      <c r="L148" s="26"/>
      <c r="M148" s="26"/>
      <c r="N148" s="25"/>
    </row>
    <row r="149" spans="1:14" x14ac:dyDescent="0.25">
      <c r="A149" s="26"/>
      <c r="B149" s="26"/>
      <c r="C149" s="26"/>
      <c r="D149" s="26"/>
      <c r="E149" s="455"/>
      <c r="F149" s="455"/>
      <c r="G149" s="455"/>
      <c r="H149" s="26"/>
      <c r="I149" s="26"/>
      <c r="J149" s="26"/>
      <c r="K149" s="26"/>
      <c r="L149" s="26"/>
      <c r="M149" s="26"/>
      <c r="N149" s="25"/>
    </row>
    <row r="150" spans="1:14" x14ac:dyDescent="0.25">
      <c r="A150" s="26"/>
      <c r="B150" s="26"/>
      <c r="C150" s="26"/>
      <c r="D150" s="26"/>
      <c r="E150" s="455"/>
      <c r="F150" s="455"/>
      <c r="G150" s="455"/>
      <c r="H150" s="26"/>
      <c r="I150" s="26"/>
      <c r="J150" s="26"/>
      <c r="K150" s="26"/>
      <c r="L150" s="26"/>
      <c r="M150" s="26"/>
      <c r="N150" s="25"/>
    </row>
    <row r="151" spans="1:14" x14ac:dyDescent="0.25">
      <c r="A151" s="26"/>
      <c r="B151" s="26"/>
      <c r="C151" s="26"/>
      <c r="D151" s="26"/>
      <c r="E151" s="455"/>
      <c r="F151" s="455"/>
      <c r="G151" s="455"/>
      <c r="H151" s="26"/>
      <c r="I151" s="26"/>
      <c r="J151" s="26"/>
      <c r="K151" s="26"/>
      <c r="L151" s="26"/>
      <c r="M151" s="26"/>
      <c r="N151" s="25"/>
    </row>
    <row r="152" spans="1:14" x14ac:dyDescent="0.25">
      <c r="A152" s="26"/>
      <c r="B152" s="26"/>
      <c r="C152" s="26"/>
      <c r="D152" s="26"/>
      <c r="E152" s="455"/>
      <c r="F152" s="455"/>
      <c r="G152" s="455"/>
      <c r="H152" s="26"/>
      <c r="I152" s="26"/>
      <c r="J152" s="26"/>
      <c r="K152" s="26"/>
      <c r="L152" s="26"/>
      <c r="M152" s="26"/>
      <c r="N152" s="25"/>
    </row>
    <row r="153" spans="1:14" x14ac:dyDescent="0.25">
      <c r="A153" s="26"/>
      <c r="B153" s="26"/>
      <c r="C153" s="26"/>
      <c r="D153" s="26"/>
      <c r="E153" s="455"/>
      <c r="F153" s="455"/>
      <c r="G153" s="455"/>
      <c r="H153" s="26"/>
      <c r="I153" s="26"/>
      <c r="J153" s="26"/>
      <c r="K153" s="26"/>
      <c r="L153" s="26"/>
      <c r="M153" s="26"/>
      <c r="N153" s="25"/>
    </row>
  </sheetData>
  <autoFilter ref="A1:N19"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70"/>
  <sheetViews>
    <sheetView topLeftCell="A51" zoomScale="110" zoomScaleNormal="85" workbookViewId="0">
      <selection activeCell="A64" sqref="A64"/>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50" bestFit="1" customWidth="1"/>
    <col min="7" max="7" width="18.7109375" style="450"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4" s="84" customFormat="1" ht="31.5" x14ac:dyDescent="0.25">
      <c r="A1" s="973" t="s">
        <v>45</v>
      </c>
      <c r="B1" s="973"/>
      <c r="C1" s="973"/>
      <c r="D1" s="973"/>
      <c r="E1" s="973"/>
      <c r="F1" s="973"/>
      <c r="G1" s="973"/>
      <c r="H1" s="973"/>
      <c r="I1" s="973"/>
      <c r="J1" s="973"/>
      <c r="K1" s="973"/>
      <c r="L1" s="973"/>
      <c r="M1" s="973"/>
      <c r="N1" s="973"/>
    </row>
    <row r="2" spans="1:14" s="84" customFormat="1" ht="18.75" x14ac:dyDescent="0.25">
      <c r="A2" s="974" t="s">
        <v>51</v>
      </c>
      <c r="B2" s="974"/>
      <c r="C2" s="974"/>
      <c r="D2" s="974"/>
      <c r="E2" s="974"/>
      <c r="F2" s="974"/>
      <c r="G2" s="974"/>
      <c r="H2" s="974"/>
      <c r="I2" s="974"/>
      <c r="J2" s="974"/>
      <c r="K2" s="974"/>
      <c r="L2" s="974"/>
      <c r="M2" s="974"/>
      <c r="N2" s="974"/>
    </row>
    <row r="3" spans="1:14"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4" s="23" customFormat="1" ht="27.95" customHeight="1" x14ac:dyDescent="0.25">
      <c r="A4" s="275">
        <v>44409</v>
      </c>
      <c r="B4" s="276" t="s">
        <v>167</v>
      </c>
      <c r="C4" s="286"/>
      <c r="D4" s="287"/>
      <c r="E4" s="448"/>
      <c r="F4" s="585"/>
      <c r="G4" s="582">
        <v>-68000</v>
      </c>
      <c r="H4" s="583"/>
      <c r="I4" s="583" t="s">
        <v>18</v>
      </c>
      <c r="J4" s="584"/>
      <c r="K4" s="584" t="s">
        <v>157</v>
      </c>
      <c r="L4" s="584" t="s">
        <v>62</v>
      </c>
      <c r="M4" s="229"/>
      <c r="N4" s="230"/>
    </row>
    <row r="5" spans="1:14" s="23" customFormat="1" ht="21" customHeight="1" x14ac:dyDescent="0.25">
      <c r="A5" s="242">
        <v>44410</v>
      </c>
      <c r="B5" s="243" t="s">
        <v>104</v>
      </c>
      <c r="C5" s="243" t="s">
        <v>50</v>
      </c>
      <c r="D5" s="370" t="s">
        <v>52</v>
      </c>
      <c r="E5" s="250"/>
      <c r="F5" s="764">
        <v>35000</v>
      </c>
      <c r="G5" s="765">
        <f>G4-E5+F5</f>
        <v>-33000</v>
      </c>
      <c r="H5" s="564" t="s">
        <v>53</v>
      </c>
      <c r="I5" s="564" t="s">
        <v>18</v>
      </c>
      <c r="J5" s="758" t="s">
        <v>289</v>
      </c>
      <c r="K5" s="375" t="s">
        <v>157</v>
      </c>
      <c r="L5" s="375" t="s">
        <v>62</v>
      </c>
      <c r="M5" s="376"/>
      <c r="N5" s="566"/>
    </row>
    <row r="6" spans="1:14" ht="17.25" customHeight="1" x14ac:dyDescent="0.25">
      <c r="A6" s="196">
        <v>44410</v>
      </c>
      <c r="B6" s="197" t="s">
        <v>68</v>
      </c>
      <c r="C6" s="197" t="s">
        <v>67</v>
      </c>
      <c r="D6" s="197" t="s">
        <v>52</v>
      </c>
      <c r="E6" s="204">
        <v>9000</v>
      </c>
      <c r="F6" s="190"/>
      <c r="G6" s="445">
        <f>G5-E6+F6</f>
        <v>-42000</v>
      </c>
      <c r="H6" s="257" t="s">
        <v>53</v>
      </c>
      <c r="I6" s="257" t="s">
        <v>18</v>
      </c>
      <c r="J6" s="257" t="s">
        <v>289</v>
      </c>
      <c r="K6" s="195" t="s">
        <v>157</v>
      </c>
      <c r="L6" s="195" t="s">
        <v>62</v>
      </c>
      <c r="M6" s="195"/>
      <c r="N6" s="197" t="s">
        <v>290</v>
      </c>
    </row>
    <row r="7" spans="1:14" ht="16.5" customHeight="1" x14ac:dyDescent="0.25">
      <c r="A7" s="196">
        <v>44410</v>
      </c>
      <c r="B7" s="197" t="s">
        <v>68</v>
      </c>
      <c r="C7" s="197" t="s">
        <v>67</v>
      </c>
      <c r="D7" s="197" t="s">
        <v>52</v>
      </c>
      <c r="E7" s="190">
        <v>8000</v>
      </c>
      <c r="F7" s="190"/>
      <c r="G7" s="204">
        <f>G6-E7+F7</f>
        <v>-50000</v>
      </c>
      <c r="H7" s="257" t="s">
        <v>53</v>
      </c>
      <c r="I7" s="257" t="s">
        <v>18</v>
      </c>
      <c r="J7" s="257" t="s">
        <v>289</v>
      </c>
      <c r="K7" s="195" t="s">
        <v>157</v>
      </c>
      <c r="L7" s="195" t="s">
        <v>62</v>
      </c>
      <c r="M7" s="195"/>
      <c r="N7" s="685" t="s">
        <v>291</v>
      </c>
    </row>
    <row r="8" spans="1:14" ht="16.5" customHeight="1" x14ac:dyDescent="0.25">
      <c r="A8" s="196">
        <v>44411</v>
      </c>
      <c r="B8" s="197" t="s">
        <v>68</v>
      </c>
      <c r="C8" s="197" t="s">
        <v>67</v>
      </c>
      <c r="D8" s="197" t="s">
        <v>52</v>
      </c>
      <c r="E8" s="190">
        <v>9000</v>
      </c>
      <c r="F8" s="190"/>
      <c r="G8" s="204">
        <f t="shared" ref="G8:G13" si="0">G7-E8+F8</f>
        <v>-59000</v>
      </c>
      <c r="H8" s="257" t="s">
        <v>53</v>
      </c>
      <c r="I8" s="257" t="s">
        <v>18</v>
      </c>
      <c r="J8" s="257" t="s">
        <v>289</v>
      </c>
      <c r="K8" s="195" t="s">
        <v>157</v>
      </c>
      <c r="L8" s="195" t="s">
        <v>62</v>
      </c>
      <c r="M8" s="195"/>
      <c r="N8" s="197" t="s">
        <v>290</v>
      </c>
    </row>
    <row r="9" spans="1:14" ht="16.5" customHeight="1" x14ac:dyDescent="0.25">
      <c r="A9" s="196">
        <v>44411</v>
      </c>
      <c r="B9" s="197" t="s">
        <v>68</v>
      </c>
      <c r="C9" s="197" t="s">
        <v>67</v>
      </c>
      <c r="D9" s="197" t="s">
        <v>52</v>
      </c>
      <c r="E9" s="210">
        <v>7000</v>
      </c>
      <c r="F9" s="190"/>
      <c r="G9" s="204">
        <f t="shared" si="0"/>
        <v>-66000</v>
      </c>
      <c r="H9" s="257" t="s">
        <v>53</v>
      </c>
      <c r="I9" s="257" t="s">
        <v>18</v>
      </c>
      <c r="J9" s="257" t="s">
        <v>289</v>
      </c>
      <c r="K9" s="195" t="s">
        <v>157</v>
      </c>
      <c r="L9" s="195" t="s">
        <v>62</v>
      </c>
      <c r="M9" s="195"/>
      <c r="N9" s="197" t="s">
        <v>292</v>
      </c>
    </row>
    <row r="10" spans="1:14" ht="16.5" customHeight="1" x14ac:dyDescent="0.25">
      <c r="A10" s="196">
        <v>44411</v>
      </c>
      <c r="B10" s="197" t="s">
        <v>68</v>
      </c>
      <c r="C10" s="197" t="s">
        <v>67</v>
      </c>
      <c r="D10" s="197" t="s">
        <v>52</v>
      </c>
      <c r="E10" s="210">
        <v>12000</v>
      </c>
      <c r="F10" s="190"/>
      <c r="G10" s="204">
        <f t="shared" si="0"/>
        <v>-78000</v>
      </c>
      <c r="H10" s="257" t="s">
        <v>53</v>
      </c>
      <c r="I10" s="257" t="s">
        <v>18</v>
      </c>
      <c r="J10" s="257" t="s">
        <v>289</v>
      </c>
      <c r="K10" s="195" t="s">
        <v>157</v>
      </c>
      <c r="L10" s="195" t="s">
        <v>62</v>
      </c>
      <c r="M10" s="195"/>
      <c r="N10" s="197" t="s">
        <v>293</v>
      </c>
    </row>
    <row r="11" spans="1:14" ht="16.5" customHeight="1" x14ac:dyDescent="0.25">
      <c r="A11" s="242">
        <v>44412</v>
      </c>
      <c r="B11" s="243" t="s">
        <v>104</v>
      </c>
      <c r="C11" s="243" t="s">
        <v>50</v>
      </c>
      <c r="D11" s="370" t="s">
        <v>52</v>
      </c>
      <c r="E11" s="757"/>
      <c r="F11" s="247">
        <v>95000</v>
      </c>
      <c r="G11" s="250">
        <f t="shared" si="0"/>
        <v>17000</v>
      </c>
      <c r="H11" s="758" t="s">
        <v>53</v>
      </c>
      <c r="I11" s="758" t="s">
        <v>18</v>
      </c>
      <c r="J11" s="758" t="s">
        <v>222</v>
      </c>
      <c r="K11" s="244" t="s">
        <v>157</v>
      </c>
      <c r="L11" s="244" t="s">
        <v>62</v>
      </c>
      <c r="M11" s="244"/>
      <c r="N11" s="243"/>
    </row>
    <row r="12" spans="1:14" ht="16.5" customHeight="1" x14ac:dyDescent="0.25">
      <c r="A12" s="196">
        <v>44412</v>
      </c>
      <c r="B12" s="197" t="s">
        <v>68</v>
      </c>
      <c r="C12" s="197" t="s">
        <v>67</v>
      </c>
      <c r="D12" s="254" t="s">
        <v>52</v>
      </c>
      <c r="E12" s="210">
        <v>40000</v>
      </c>
      <c r="F12" s="190"/>
      <c r="G12" s="204">
        <f t="shared" si="0"/>
        <v>-23000</v>
      </c>
      <c r="H12" s="257" t="s">
        <v>53</v>
      </c>
      <c r="I12" s="257" t="s">
        <v>18</v>
      </c>
      <c r="J12" s="257" t="s">
        <v>222</v>
      </c>
      <c r="K12" s="195" t="s">
        <v>157</v>
      </c>
      <c r="L12" s="195" t="s">
        <v>62</v>
      </c>
      <c r="M12" s="195"/>
      <c r="N12" s="197" t="s">
        <v>294</v>
      </c>
    </row>
    <row r="13" spans="1:14" ht="16.5" customHeight="1" x14ac:dyDescent="0.25">
      <c r="A13" s="196">
        <v>44412</v>
      </c>
      <c r="B13" s="197" t="s">
        <v>68</v>
      </c>
      <c r="C13" s="197" t="s">
        <v>67</v>
      </c>
      <c r="D13" s="254" t="s">
        <v>52</v>
      </c>
      <c r="E13" s="210">
        <v>4000</v>
      </c>
      <c r="F13" s="190"/>
      <c r="G13" s="204">
        <f t="shared" si="0"/>
        <v>-27000</v>
      </c>
      <c r="H13" s="257" t="s">
        <v>53</v>
      </c>
      <c r="I13" s="257" t="s">
        <v>18</v>
      </c>
      <c r="J13" s="257" t="s">
        <v>222</v>
      </c>
      <c r="K13" s="195" t="s">
        <v>157</v>
      </c>
      <c r="L13" s="195" t="s">
        <v>62</v>
      </c>
      <c r="M13" s="195"/>
      <c r="N13" s="197" t="s">
        <v>295</v>
      </c>
    </row>
    <row r="14" spans="1:14" ht="16.5" customHeight="1" x14ac:dyDescent="0.25">
      <c r="A14" s="196">
        <v>44412</v>
      </c>
      <c r="B14" s="197" t="s">
        <v>68</v>
      </c>
      <c r="C14" s="197" t="s">
        <v>67</v>
      </c>
      <c r="D14" s="254" t="s">
        <v>52</v>
      </c>
      <c r="E14" s="190">
        <v>44000</v>
      </c>
      <c r="F14" s="190"/>
      <c r="G14" s="204">
        <f t="shared" ref="G14:G62" si="1">G13-E14+F14</f>
        <v>-71000</v>
      </c>
      <c r="H14" s="257" t="s">
        <v>53</v>
      </c>
      <c r="I14" s="257" t="s">
        <v>18</v>
      </c>
      <c r="J14" s="257" t="s">
        <v>222</v>
      </c>
      <c r="K14" s="195" t="s">
        <v>157</v>
      </c>
      <c r="L14" s="195" t="s">
        <v>62</v>
      </c>
      <c r="M14" s="195"/>
      <c r="N14" s="197" t="s">
        <v>296</v>
      </c>
    </row>
    <row r="15" spans="1:14" ht="18" customHeight="1" x14ac:dyDescent="0.25">
      <c r="A15" s="196">
        <v>44412</v>
      </c>
      <c r="B15" s="197" t="s">
        <v>68</v>
      </c>
      <c r="C15" s="197" t="s">
        <v>67</v>
      </c>
      <c r="D15" s="254" t="s">
        <v>52</v>
      </c>
      <c r="E15" s="190">
        <v>15000</v>
      </c>
      <c r="F15" s="190"/>
      <c r="G15" s="204">
        <f t="shared" si="1"/>
        <v>-86000</v>
      </c>
      <c r="H15" s="257" t="s">
        <v>53</v>
      </c>
      <c r="I15" s="257" t="s">
        <v>18</v>
      </c>
      <c r="J15" s="257" t="s">
        <v>222</v>
      </c>
      <c r="K15" s="195" t="s">
        <v>157</v>
      </c>
      <c r="L15" s="195" t="s">
        <v>62</v>
      </c>
      <c r="M15" s="195"/>
      <c r="N15" s="197"/>
    </row>
    <row r="16" spans="1:14" ht="16.5" customHeight="1" x14ac:dyDescent="0.25">
      <c r="A16" s="759">
        <v>44417</v>
      </c>
      <c r="B16" s="243" t="s">
        <v>104</v>
      </c>
      <c r="C16" s="243" t="s">
        <v>50</v>
      </c>
      <c r="D16" s="243" t="s">
        <v>52</v>
      </c>
      <c r="E16" s="610"/>
      <c r="F16" s="610">
        <v>12000</v>
      </c>
      <c r="G16" s="245">
        <f t="shared" si="1"/>
        <v>-74000</v>
      </c>
      <c r="H16" s="758" t="s">
        <v>53</v>
      </c>
      <c r="I16" s="758" t="s">
        <v>18</v>
      </c>
      <c r="J16" s="758" t="s">
        <v>311</v>
      </c>
      <c r="K16" s="244" t="s">
        <v>157</v>
      </c>
      <c r="L16" s="244" t="s">
        <v>62</v>
      </c>
      <c r="M16" s="244"/>
      <c r="N16" s="243"/>
    </row>
    <row r="17" spans="1:14" x14ac:dyDescent="0.25">
      <c r="A17" s="269">
        <v>44417</v>
      </c>
      <c r="B17" s="228" t="s">
        <v>68</v>
      </c>
      <c r="C17" s="228" t="s">
        <v>67</v>
      </c>
      <c r="D17" s="284" t="s">
        <v>52</v>
      </c>
      <c r="E17" s="445">
        <v>5000</v>
      </c>
      <c r="F17" s="445"/>
      <c r="G17" s="203">
        <f t="shared" si="1"/>
        <v>-79000</v>
      </c>
      <c r="H17" s="722" t="s">
        <v>53</v>
      </c>
      <c r="I17" s="257" t="s">
        <v>18</v>
      </c>
      <c r="J17" s="257" t="s">
        <v>311</v>
      </c>
      <c r="K17" s="195" t="s">
        <v>157</v>
      </c>
      <c r="L17" s="195" t="s">
        <v>62</v>
      </c>
      <c r="M17" s="195"/>
      <c r="N17" s="197" t="s">
        <v>312</v>
      </c>
    </row>
    <row r="18" spans="1:14" x14ac:dyDescent="0.25">
      <c r="A18" s="200">
        <v>44417</v>
      </c>
      <c r="B18" s="197" t="s">
        <v>68</v>
      </c>
      <c r="C18" s="228" t="s">
        <v>67</v>
      </c>
      <c r="D18" s="228" t="s">
        <v>52</v>
      </c>
      <c r="E18" s="625">
        <v>7000</v>
      </c>
      <c r="F18" s="625"/>
      <c r="G18" s="203">
        <f t="shared" si="1"/>
        <v>-86000</v>
      </c>
      <c r="H18" s="211" t="s">
        <v>53</v>
      </c>
      <c r="I18" s="195" t="s">
        <v>18</v>
      </c>
      <c r="J18" s="257" t="s">
        <v>311</v>
      </c>
      <c r="K18" s="195" t="s">
        <v>157</v>
      </c>
      <c r="L18" s="195" t="s">
        <v>62</v>
      </c>
      <c r="M18" s="195"/>
      <c r="N18" s="197" t="s">
        <v>313</v>
      </c>
    </row>
    <row r="19" spans="1:14" x14ac:dyDescent="0.25">
      <c r="A19" s="771">
        <v>44418</v>
      </c>
      <c r="B19" s="243" t="s">
        <v>104</v>
      </c>
      <c r="C19" s="369" t="s">
        <v>50</v>
      </c>
      <c r="D19" s="369" t="s">
        <v>52</v>
      </c>
      <c r="E19" s="790"/>
      <c r="F19" s="790">
        <v>32000</v>
      </c>
      <c r="G19" s="245">
        <f t="shared" si="1"/>
        <v>-54000</v>
      </c>
      <c r="H19" s="607" t="s">
        <v>53</v>
      </c>
      <c r="I19" s="244" t="s">
        <v>18</v>
      </c>
      <c r="J19" s="758" t="s">
        <v>330</v>
      </c>
      <c r="K19" s="244" t="s">
        <v>157</v>
      </c>
      <c r="L19" s="244" t="s">
        <v>62</v>
      </c>
      <c r="M19" s="244"/>
      <c r="N19" s="243"/>
    </row>
    <row r="20" spans="1:14" x14ac:dyDescent="0.25">
      <c r="A20" s="200">
        <v>44418</v>
      </c>
      <c r="B20" s="228" t="s">
        <v>68</v>
      </c>
      <c r="C20" s="228" t="s">
        <v>67</v>
      </c>
      <c r="D20" s="228" t="s">
        <v>52</v>
      </c>
      <c r="E20" s="445">
        <v>5000</v>
      </c>
      <c r="F20" s="445"/>
      <c r="G20" s="203">
        <f t="shared" si="1"/>
        <v>-59000</v>
      </c>
      <c r="H20" s="211" t="s">
        <v>53</v>
      </c>
      <c r="I20" s="195" t="s">
        <v>18</v>
      </c>
      <c r="J20" s="257" t="s">
        <v>330</v>
      </c>
      <c r="K20" s="195" t="s">
        <v>157</v>
      </c>
      <c r="L20" s="195" t="s">
        <v>62</v>
      </c>
      <c r="M20" s="195"/>
      <c r="N20" s="197" t="s">
        <v>312</v>
      </c>
    </row>
    <row r="21" spans="1:14" x14ac:dyDescent="0.25">
      <c r="A21" s="200">
        <v>44418</v>
      </c>
      <c r="B21" s="228" t="s">
        <v>68</v>
      </c>
      <c r="C21" s="228" t="s">
        <v>67</v>
      </c>
      <c r="D21" s="228" t="s">
        <v>52</v>
      </c>
      <c r="E21" s="445">
        <v>10000</v>
      </c>
      <c r="F21" s="445"/>
      <c r="G21" s="203">
        <f t="shared" si="1"/>
        <v>-69000</v>
      </c>
      <c r="H21" s="211" t="s">
        <v>53</v>
      </c>
      <c r="I21" s="195" t="s">
        <v>18</v>
      </c>
      <c r="J21" s="257" t="s">
        <v>330</v>
      </c>
      <c r="K21" s="195" t="s">
        <v>157</v>
      </c>
      <c r="L21" s="195" t="s">
        <v>62</v>
      </c>
      <c r="M21" s="195"/>
      <c r="N21" s="197" t="s">
        <v>331</v>
      </c>
    </row>
    <row r="22" spans="1:14" x14ac:dyDescent="0.25">
      <c r="A22" s="200">
        <v>44418</v>
      </c>
      <c r="B22" s="228" t="s">
        <v>68</v>
      </c>
      <c r="C22" s="228" t="s">
        <v>67</v>
      </c>
      <c r="D22" s="228" t="s">
        <v>52</v>
      </c>
      <c r="E22" s="447">
        <v>18000</v>
      </c>
      <c r="F22" s="445"/>
      <c r="G22" s="203">
        <f t="shared" si="1"/>
        <v>-87000</v>
      </c>
      <c r="H22" s="211" t="s">
        <v>53</v>
      </c>
      <c r="I22" s="195" t="s">
        <v>18</v>
      </c>
      <c r="J22" s="257" t="s">
        <v>330</v>
      </c>
      <c r="K22" s="195" t="s">
        <v>157</v>
      </c>
      <c r="L22" s="195" t="s">
        <v>62</v>
      </c>
      <c r="M22" s="195"/>
      <c r="N22" s="197" t="s">
        <v>293</v>
      </c>
    </row>
    <row r="23" spans="1:14" x14ac:dyDescent="0.25">
      <c r="A23" s="196">
        <v>44420</v>
      </c>
      <c r="B23" s="228" t="s">
        <v>68</v>
      </c>
      <c r="C23" s="228" t="s">
        <v>67</v>
      </c>
      <c r="D23" s="228" t="s">
        <v>52</v>
      </c>
      <c r="E23" s="428">
        <v>5000</v>
      </c>
      <c r="F23" s="210"/>
      <c r="G23" s="203">
        <f t="shared" si="1"/>
        <v>-92000</v>
      </c>
      <c r="H23" s="211" t="s">
        <v>53</v>
      </c>
      <c r="I23" s="195" t="s">
        <v>18</v>
      </c>
      <c r="J23" s="257" t="s">
        <v>339</v>
      </c>
      <c r="K23" s="195" t="s">
        <v>157</v>
      </c>
      <c r="L23" s="195" t="s">
        <v>62</v>
      </c>
      <c r="M23" s="195"/>
      <c r="N23" s="197" t="s">
        <v>312</v>
      </c>
    </row>
    <row r="24" spans="1:14" x14ac:dyDescent="0.25">
      <c r="A24" s="196">
        <v>44420</v>
      </c>
      <c r="B24" s="228" t="s">
        <v>68</v>
      </c>
      <c r="C24" s="228" t="s">
        <v>67</v>
      </c>
      <c r="D24" s="228" t="s">
        <v>52</v>
      </c>
      <c r="E24" s="214">
        <v>7000</v>
      </c>
      <c r="F24" s="190"/>
      <c r="G24" s="203">
        <f t="shared" si="1"/>
        <v>-99000</v>
      </c>
      <c r="H24" s="211" t="s">
        <v>53</v>
      </c>
      <c r="I24" s="195" t="s">
        <v>18</v>
      </c>
      <c r="J24" s="257" t="s">
        <v>339</v>
      </c>
      <c r="K24" s="195" t="s">
        <v>157</v>
      </c>
      <c r="L24" s="195" t="s">
        <v>62</v>
      </c>
      <c r="M24" s="195"/>
      <c r="N24" s="197" t="s">
        <v>313</v>
      </c>
    </row>
    <row r="25" spans="1:14" x14ac:dyDescent="0.25">
      <c r="A25" s="242">
        <v>44421</v>
      </c>
      <c r="B25" s="243" t="s">
        <v>104</v>
      </c>
      <c r="C25" s="243" t="s">
        <v>50</v>
      </c>
      <c r="D25" s="370" t="s">
        <v>52</v>
      </c>
      <c r="E25" s="247"/>
      <c r="F25" s="247"/>
      <c r="G25" s="245">
        <f t="shared" si="1"/>
        <v>-99000</v>
      </c>
      <c r="H25" s="607" t="s">
        <v>53</v>
      </c>
      <c r="I25" s="244" t="s">
        <v>18</v>
      </c>
      <c r="J25" s="758" t="s">
        <v>352</v>
      </c>
      <c r="K25" s="244" t="s">
        <v>157</v>
      </c>
      <c r="L25" s="244" t="s">
        <v>62</v>
      </c>
      <c r="M25" s="244"/>
      <c r="N25" s="243"/>
    </row>
    <row r="26" spans="1:14" x14ac:dyDescent="0.25">
      <c r="A26" s="196">
        <v>44421</v>
      </c>
      <c r="B26" s="197" t="s">
        <v>68</v>
      </c>
      <c r="C26" s="197" t="s">
        <v>67</v>
      </c>
      <c r="D26" s="254" t="s">
        <v>52</v>
      </c>
      <c r="E26" s="190">
        <v>10000</v>
      </c>
      <c r="F26" s="190"/>
      <c r="G26" s="203">
        <f t="shared" si="1"/>
        <v>-109000</v>
      </c>
      <c r="H26" s="211" t="s">
        <v>53</v>
      </c>
      <c r="I26" s="195" t="s">
        <v>18</v>
      </c>
      <c r="J26" s="257" t="s">
        <v>352</v>
      </c>
      <c r="K26" s="195" t="s">
        <v>157</v>
      </c>
      <c r="L26" s="195" t="s">
        <v>62</v>
      </c>
      <c r="M26" s="195"/>
      <c r="N26" s="197" t="s">
        <v>353</v>
      </c>
    </row>
    <row r="27" spans="1:14" x14ac:dyDescent="0.25">
      <c r="A27" s="196">
        <v>44421</v>
      </c>
      <c r="B27" s="197" t="s">
        <v>68</v>
      </c>
      <c r="C27" s="197" t="s">
        <v>67</v>
      </c>
      <c r="D27" s="254" t="s">
        <v>52</v>
      </c>
      <c r="E27" s="190">
        <v>15000</v>
      </c>
      <c r="F27" s="190"/>
      <c r="G27" s="203">
        <f t="shared" si="1"/>
        <v>-124000</v>
      </c>
      <c r="H27" s="211" t="s">
        <v>53</v>
      </c>
      <c r="I27" s="195" t="s">
        <v>18</v>
      </c>
      <c r="J27" s="257" t="s">
        <v>352</v>
      </c>
      <c r="K27" s="195" t="s">
        <v>157</v>
      </c>
      <c r="L27" s="195" t="s">
        <v>62</v>
      </c>
      <c r="M27" s="195"/>
      <c r="N27" s="197" t="s">
        <v>354</v>
      </c>
    </row>
    <row r="28" spans="1:14" ht="15" customHeight="1" x14ac:dyDescent="0.25">
      <c r="A28" s="227">
        <v>44424</v>
      </c>
      <c r="B28" s="228" t="s">
        <v>390</v>
      </c>
      <c r="C28" s="228" t="s">
        <v>50</v>
      </c>
      <c r="D28" s="284" t="s">
        <v>52</v>
      </c>
      <c r="E28" s="204"/>
      <c r="F28" s="204">
        <v>38000</v>
      </c>
      <c r="G28" s="203">
        <f t="shared" si="1"/>
        <v>-86000</v>
      </c>
      <c r="H28" s="615" t="s">
        <v>53</v>
      </c>
      <c r="I28" s="257" t="s">
        <v>18</v>
      </c>
      <c r="J28" s="257" t="s">
        <v>686</v>
      </c>
      <c r="K28" s="257" t="s">
        <v>157</v>
      </c>
      <c r="L28" s="257" t="s">
        <v>62</v>
      </c>
      <c r="M28" s="257"/>
      <c r="N28" s="228"/>
    </row>
    <row r="29" spans="1:14" ht="15.75" customHeight="1" x14ac:dyDescent="0.25">
      <c r="A29" s="242">
        <v>44425</v>
      </c>
      <c r="B29" s="243" t="s">
        <v>104</v>
      </c>
      <c r="C29" s="243" t="s">
        <v>50</v>
      </c>
      <c r="D29" s="370" t="s">
        <v>52</v>
      </c>
      <c r="E29" s="817"/>
      <c r="F29" s="817">
        <v>21000</v>
      </c>
      <c r="G29" s="245">
        <f t="shared" si="1"/>
        <v>-65000</v>
      </c>
      <c r="H29" s="823" t="s">
        <v>53</v>
      </c>
      <c r="I29" s="758" t="s">
        <v>18</v>
      </c>
      <c r="J29" s="758" t="s">
        <v>436</v>
      </c>
      <c r="K29" s="758" t="s">
        <v>157</v>
      </c>
      <c r="L29" s="758" t="s">
        <v>62</v>
      </c>
      <c r="M29" s="244"/>
      <c r="N29" s="243"/>
    </row>
    <row r="30" spans="1:14" ht="15.75" customHeight="1" x14ac:dyDescent="0.25">
      <c r="A30" s="196">
        <v>44425</v>
      </c>
      <c r="B30" s="197" t="s">
        <v>68</v>
      </c>
      <c r="C30" s="197" t="s">
        <v>67</v>
      </c>
      <c r="D30" s="254" t="s">
        <v>52</v>
      </c>
      <c r="E30" s="451">
        <v>10000</v>
      </c>
      <c r="F30" s="451"/>
      <c r="G30" s="203">
        <f t="shared" si="1"/>
        <v>-75000</v>
      </c>
      <c r="H30" s="615" t="s">
        <v>53</v>
      </c>
      <c r="I30" s="257" t="s">
        <v>18</v>
      </c>
      <c r="J30" s="257" t="s">
        <v>436</v>
      </c>
      <c r="K30" s="257" t="s">
        <v>157</v>
      </c>
      <c r="L30" s="257" t="s">
        <v>62</v>
      </c>
      <c r="M30" s="195"/>
      <c r="N30" s="197" t="s">
        <v>434</v>
      </c>
    </row>
    <row r="31" spans="1:14" x14ac:dyDescent="0.25">
      <c r="A31" s="196">
        <v>44425</v>
      </c>
      <c r="B31" s="195" t="s">
        <v>68</v>
      </c>
      <c r="C31" s="195" t="s">
        <v>67</v>
      </c>
      <c r="D31" s="195" t="s">
        <v>52</v>
      </c>
      <c r="E31" s="447">
        <v>11000</v>
      </c>
      <c r="F31" s="447"/>
      <c r="G31" s="203">
        <f t="shared" si="1"/>
        <v>-86000</v>
      </c>
      <c r="H31" s="615" t="s">
        <v>53</v>
      </c>
      <c r="I31" s="257" t="s">
        <v>18</v>
      </c>
      <c r="J31" s="257" t="s">
        <v>436</v>
      </c>
      <c r="K31" s="257" t="s">
        <v>157</v>
      </c>
      <c r="L31" s="257" t="s">
        <v>62</v>
      </c>
      <c r="M31" s="195"/>
      <c r="N31" s="197" t="s">
        <v>435</v>
      </c>
    </row>
    <row r="32" spans="1:14" x14ac:dyDescent="0.25">
      <c r="A32" s="242">
        <v>44427</v>
      </c>
      <c r="B32" s="243" t="s">
        <v>104</v>
      </c>
      <c r="C32" s="243" t="s">
        <v>50</v>
      </c>
      <c r="D32" s="243" t="s">
        <v>52</v>
      </c>
      <c r="E32" s="761"/>
      <c r="F32" s="790">
        <v>94000</v>
      </c>
      <c r="G32" s="245">
        <f t="shared" si="1"/>
        <v>8000</v>
      </c>
      <c r="H32" s="823" t="s">
        <v>53</v>
      </c>
      <c r="I32" s="758" t="s">
        <v>18</v>
      </c>
      <c r="J32" s="758" t="s">
        <v>488</v>
      </c>
      <c r="K32" s="758" t="s">
        <v>157</v>
      </c>
      <c r="L32" s="758" t="s">
        <v>62</v>
      </c>
      <c r="M32" s="244"/>
      <c r="N32" s="243"/>
    </row>
    <row r="33" spans="1:14" x14ac:dyDescent="0.25">
      <c r="A33" s="196">
        <v>44427</v>
      </c>
      <c r="B33" s="195" t="s">
        <v>68</v>
      </c>
      <c r="C33" s="195" t="s">
        <v>67</v>
      </c>
      <c r="D33" s="195" t="s">
        <v>52</v>
      </c>
      <c r="E33" s="447">
        <v>10000</v>
      </c>
      <c r="F33" s="447"/>
      <c r="G33" s="203">
        <f t="shared" si="1"/>
        <v>-2000</v>
      </c>
      <c r="H33" s="615" t="s">
        <v>53</v>
      </c>
      <c r="I33" s="257" t="s">
        <v>18</v>
      </c>
      <c r="J33" s="257" t="s">
        <v>488</v>
      </c>
      <c r="K33" s="257" t="s">
        <v>157</v>
      </c>
      <c r="L33" s="257" t="s">
        <v>62</v>
      </c>
      <c r="M33" s="195"/>
      <c r="N33" s="197" t="s">
        <v>489</v>
      </c>
    </row>
    <row r="34" spans="1:14" x14ac:dyDescent="0.25">
      <c r="A34" s="196">
        <v>44427</v>
      </c>
      <c r="B34" s="195" t="s">
        <v>68</v>
      </c>
      <c r="C34" s="195" t="s">
        <v>67</v>
      </c>
      <c r="D34" s="195" t="s">
        <v>52</v>
      </c>
      <c r="E34" s="447">
        <v>8000</v>
      </c>
      <c r="F34" s="447"/>
      <c r="G34" s="203">
        <f t="shared" si="1"/>
        <v>-10000</v>
      </c>
      <c r="H34" s="615" t="s">
        <v>53</v>
      </c>
      <c r="I34" s="257" t="s">
        <v>18</v>
      </c>
      <c r="J34" s="257" t="s">
        <v>488</v>
      </c>
      <c r="K34" s="257" t="s">
        <v>157</v>
      </c>
      <c r="L34" s="257" t="s">
        <v>62</v>
      </c>
      <c r="M34" s="195"/>
      <c r="N34" s="197" t="s">
        <v>490</v>
      </c>
    </row>
    <row r="35" spans="1:14" x14ac:dyDescent="0.25">
      <c r="A35" s="196">
        <v>44427</v>
      </c>
      <c r="B35" s="195" t="s">
        <v>68</v>
      </c>
      <c r="C35" s="195" t="s">
        <v>67</v>
      </c>
      <c r="D35" s="195" t="s">
        <v>52</v>
      </c>
      <c r="E35" s="447">
        <v>12000</v>
      </c>
      <c r="F35" s="447"/>
      <c r="G35" s="203">
        <f t="shared" si="1"/>
        <v>-22000</v>
      </c>
      <c r="H35" s="615" t="s">
        <v>53</v>
      </c>
      <c r="I35" s="257" t="s">
        <v>18</v>
      </c>
      <c r="J35" s="257" t="s">
        <v>488</v>
      </c>
      <c r="K35" s="257" t="s">
        <v>157</v>
      </c>
      <c r="L35" s="257" t="s">
        <v>62</v>
      </c>
      <c r="M35" s="195"/>
      <c r="N35" s="197" t="s">
        <v>491</v>
      </c>
    </row>
    <row r="36" spans="1:14" x14ac:dyDescent="0.25">
      <c r="A36" s="196">
        <v>44427</v>
      </c>
      <c r="B36" s="195" t="s">
        <v>68</v>
      </c>
      <c r="C36" s="195" t="s">
        <v>67</v>
      </c>
      <c r="D36" s="195" t="s">
        <v>52</v>
      </c>
      <c r="E36" s="447">
        <v>13000</v>
      </c>
      <c r="F36" s="447"/>
      <c r="G36" s="203">
        <f t="shared" si="1"/>
        <v>-35000</v>
      </c>
      <c r="H36" s="615" t="s">
        <v>53</v>
      </c>
      <c r="I36" s="257" t="s">
        <v>18</v>
      </c>
      <c r="J36" s="257" t="s">
        <v>488</v>
      </c>
      <c r="K36" s="257" t="s">
        <v>157</v>
      </c>
      <c r="L36" s="257" t="s">
        <v>62</v>
      </c>
      <c r="M36" s="195"/>
      <c r="N36" s="197" t="s">
        <v>492</v>
      </c>
    </row>
    <row r="37" spans="1:14" x14ac:dyDescent="0.25">
      <c r="A37" s="200">
        <v>44428</v>
      </c>
      <c r="B37" s="195" t="s">
        <v>68</v>
      </c>
      <c r="C37" s="195" t="s">
        <v>67</v>
      </c>
      <c r="D37" s="195" t="s">
        <v>52</v>
      </c>
      <c r="E37" s="447">
        <v>8000</v>
      </c>
      <c r="F37" s="447"/>
      <c r="G37" s="203">
        <f t="shared" si="1"/>
        <v>-43000</v>
      </c>
      <c r="H37" s="615" t="s">
        <v>53</v>
      </c>
      <c r="I37" s="257" t="s">
        <v>18</v>
      </c>
      <c r="J37" s="257" t="s">
        <v>488</v>
      </c>
      <c r="K37" s="257" t="s">
        <v>157</v>
      </c>
      <c r="L37" s="257" t="s">
        <v>62</v>
      </c>
      <c r="M37" s="195"/>
      <c r="N37" s="197" t="s">
        <v>493</v>
      </c>
    </row>
    <row r="38" spans="1:14" x14ac:dyDescent="0.25">
      <c r="A38" s="200">
        <v>44428</v>
      </c>
      <c r="B38" s="195" t="s">
        <v>68</v>
      </c>
      <c r="C38" s="195" t="s">
        <v>67</v>
      </c>
      <c r="D38" s="195" t="s">
        <v>52</v>
      </c>
      <c r="E38" s="214">
        <v>7000</v>
      </c>
      <c r="F38" s="447"/>
      <c r="G38" s="203">
        <f t="shared" si="1"/>
        <v>-50000</v>
      </c>
      <c r="H38" s="615" t="s">
        <v>53</v>
      </c>
      <c r="I38" s="257" t="s">
        <v>18</v>
      </c>
      <c r="J38" s="257" t="s">
        <v>488</v>
      </c>
      <c r="K38" s="257" t="s">
        <v>157</v>
      </c>
      <c r="L38" s="257" t="s">
        <v>62</v>
      </c>
      <c r="M38" s="195"/>
      <c r="N38" s="197" t="s">
        <v>494</v>
      </c>
    </row>
    <row r="39" spans="1:14" x14ac:dyDescent="0.25">
      <c r="A39" s="771">
        <v>44431</v>
      </c>
      <c r="B39" s="244" t="s">
        <v>104</v>
      </c>
      <c r="C39" s="244" t="s">
        <v>50</v>
      </c>
      <c r="D39" s="244" t="s">
        <v>52</v>
      </c>
      <c r="E39" s="790"/>
      <c r="F39" s="790">
        <v>131000</v>
      </c>
      <c r="G39" s="245">
        <f t="shared" si="1"/>
        <v>81000</v>
      </c>
      <c r="H39" s="607" t="s">
        <v>53</v>
      </c>
      <c r="I39" s="244" t="s">
        <v>18</v>
      </c>
      <c r="J39" s="758" t="s">
        <v>538</v>
      </c>
      <c r="K39" s="244" t="s">
        <v>157</v>
      </c>
      <c r="L39" s="244" t="s">
        <v>62</v>
      </c>
      <c r="M39" s="244"/>
      <c r="N39" s="243"/>
    </row>
    <row r="40" spans="1:14" x14ac:dyDescent="0.25">
      <c r="A40" s="200">
        <v>44431</v>
      </c>
      <c r="B40" s="195" t="s">
        <v>68</v>
      </c>
      <c r="C40" s="195" t="s">
        <v>67</v>
      </c>
      <c r="D40" s="195" t="s">
        <v>52</v>
      </c>
      <c r="E40" s="447">
        <v>10000</v>
      </c>
      <c r="F40" s="447"/>
      <c r="G40" s="203">
        <f t="shared" si="1"/>
        <v>71000</v>
      </c>
      <c r="H40" s="211" t="s">
        <v>53</v>
      </c>
      <c r="I40" s="195" t="s">
        <v>18</v>
      </c>
      <c r="J40" s="257" t="s">
        <v>538</v>
      </c>
      <c r="K40" s="195" t="s">
        <v>157</v>
      </c>
      <c r="L40" s="195" t="s">
        <v>62</v>
      </c>
      <c r="M40" s="195"/>
      <c r="N40" s="197" t="s">
        <v>489</v>
      </c>
    </row>
    <row r="41" spans="1:14" x14ac:dyDescent="0.25">
      <c r="A41" s="200">
        <v>44431</v>
      </c>
      <c r="B41" s="195" t="s">
        <v>68</v>
      </c>
      <c r="C41" s="195" t="s">
        <v>67</v>
      </c>
      <c r="D41" s="195" t="s">
        <v>52</v>
      </c>
      <c r="E41" s="447">
        <v>2000</v>
      </c>
      <c r="F41" s="447"/>
      <c r="G41" s="203">
        <f t="shared" si="1"/>
        <v>69000</v>
      </c>
      <c r="H41" s="211" t="s">
        <v>53</v>
      </c>
      <c r="I41" s="195" t="s">
        <v>18</v>
      </c>
      <c r="J41" s="257" t="s">
        <v>538</v>
      </c>
      <c r="K41" s="195" t="s">
        <v>157</v>
      </c>
      <c r="L41" s="195" t="s">
        <v>62</v>
      </c>
      <c r="M41" s="195"/>
      <c r="N41" s="197" t="s">
        <v>694</v>
      </c>
    </row>
    <row r="42" spans="1:14" x14ac:dyDescent="0.25">
      <c r="A42" s="200">
        <v>44431</v>
      </c>
      <c r="B42" s="195" t="s">
        <v>68</v>
      </c>
      <c r="C42" s="195" t="s">
        <v>67</v>
      </c>
      <c r="D42" s="195" t="s">
        <v>52</v>
      </c>
      <c r="E42" s="447">
        <v>10000</v>
      </c>
      <c r="F42" s="447"/>
      <c r="G42" s="203">
        <f t="shared" si="1"/>
        <v>59000</v>
      </c>
      <c r="H42" s="211" t="s">
        <v>53</v>
      </c>
      <c r="I42" s="195" t="s">
        <v>18</v>
      </c>
      <c r="J42" s="257" t="s">
        <v>538</v>
      </c>
      <c r="K42" s="195" t="s">
        <v>157</v>
      </c>
      <c r="L42" s="195" t="s">
        <v>62</v>
      </c>
      <c r="M42" s="195"/>
      <c r="N42" s="197" t="s">
        <v>695</v>
      </c>
    </row>
    <row r="43" spans="1:14" x14ac:dyDescent="0.25">
      <c r="A43" s="200">
        <v>44431</v>
      </c>
      <c r="B43" s="195" t="s">
        <v>68</v>
      </c>
      <c r="C43" s="195" t="s">
        <v>67</v>
      </c>
      <c r="D43" s="195" t="s">
        <v>52</v>
      </c>
      <c r="E43" s="447">
        <v>12000</v>
      </c>
      <c r="F43" s="447"/>
      <c r="G43" s="203">
        <f t="shared" si="1"/>
        <v>47000</v>
      </c>
      <c r="H43" s="211" t="s">
        <v>53</v>
      </c>
      <c r="I43" s="195" t="s">
        <v>18</v>
      </c>
      <c r="J43" s="257" t="s">
        <v>538</v>
      </c>
      <c r="K43" s="195" t="s">
        <v>157</v>
      </c>
      <c r="L43" s="195" t="s">
        <v>62</v>
      </c>
      <c r="M43" s="195"/>
      <c r="N43" s="197" t="s">
        <v>331</v>
      </c>
    </row>
    <row r="44" spans="1:14" x14ac:dyDescent="0.25">
      <c r="A44" s="200">
        <v>44431</v>
      </c>
      <c r="B44" s="195" t="s">
        <v>68</v>
      </c>
      <c r="C44" s="195" t="s">
        <v>67</v>
      </c>
      <c r="D44" s="195" t="s">
        <v>52</v>
      </c>
      <c r="E44" s="447">
        <v>15000</v>
      </c>
      <c r="F44" s="447"/>
      <c r="G44" s="203">
        <f t="shared" si="1"/>
        <v>32000</v>
      </c>
      <c r="H44" s="211" t="s">
        <v>53</v>
      </c>
      <c r="I44" s="195" t="s">
        <v>18</v>
      </c>
      <c r="J44" s="257" t="s">
        <v>538</v>
      </c>
      <c r="K44" s="195" t="s">
        <v>157</v>
      </c>
      <c r="L44" s="195" t="s">
        <v>62</v>
      </c>
      <c r="M44" s="195"/>
      <c r="N44" s="197" t="s">
        <v>435</v>
      </c>
    </row>
    <row r="45" spans="1:14" x14ac:dyDescent="0.25">
      <c r="A45" s="200">
        <v>44432</v>
      </c>
      <c r="B45" s="195" t="s">
        <v>68</v>
      </c>
      <c r="C45" s="195" t="s">
        <v>67</v>
      </c>
      <c r="D45" s="195" t="s">
        <v>52</v>
      </c>
      <c r="E45" s="447">
        <v>9000</v>
      </c>
      <c r="F45" s="447"/>
      <c r="G45" s="203">
        <f t="shared" si="1"/>
        <v>23000</v>
      </c>
      <c r="H45" s="211" t="s">
        <v>53</v>
      </c>
      <c r="I45" s="195" t="s">
        <v>18</v>
      </c>
      <c r="J45" s="257" t="s">
        <v>538</v>
      </c>
      <c r="K45" s="195" t="s">
        <v>157</v>
      </c>
      <c r="L45" s="195" t="s">
        <v>62</v>
      </c>
      <c r="M45" s="195"/>
      <c r="N45" s="197" t="s">
        <v>696</v>
      </c>
    </row>
    <row r="46" spans="1:14" x14ac:dyDescent="0.25">
      <c r="A46" s="200">
        <v>44432</v>
      </c>
      <c r="B46" s="195" t="s">
        <v>68</v>
      </c>
      <c r="C46" s="195" t="s">
        <v>67</v>
      </c>
      <c r="D46" s="195" t="s">
        <v>52</v>
      </c>
      <c r="E46" s="447">
        <v>5000</v>
      </c>
      <c r="F46" s="447"/>
      <c r="G46" s="203">
        <f t="shared" si="1"/>
        <v>18000</v>
      </c>
      <c r="H46" s="211" t="s">
        <v>53</v>
      </c>
      <c r="I46" s="195" t="s">
        <v>18</v>
      </c>
      <c r="J46" s="257" t="s">
        <v>538</v>
      </c>
      <c r="K46" s="195" t="s">
        <v>157</v>
      </c>
      <c r="L46" s="195" t="s">
        <v>62</v>
      </c>
      <c r="M46" s="195"/>
      <c r="N46" s="197" t="s">
        <v>697</v>
      </c>
    </row>
    <row r="47" spans="1:14" x14ac:dyDescent="0.25">
      <c r="A47" s="200">
        <v>44432</v>
      </c>
      <c r="B47" s="195" t="s">
        <v>68</v>
      </c>
      <c r="C47" s="195" t="s">
        <v>67</v>
      </c>
      <c r="D47" s="195" t="s">
        <v>52</v>
      </c>
      <c r="E47" s="447">
        <v>8000</v>
      </c>
      <c r="F47" s="447"/>
      <c r="G47" s="203">
        <f t="shared" si="1"/>
        <v>10000</v>
      </c>
      <c r="H47" s="211" t="s">
        <v>53</v>
      </c>
      <c r="I47" s="195" t="s">
        <v>18</v>
      </c>
      <c r="J47" s="257" t="s">
        <v>538</v>
      </c>
      <c r="K47" s="195" t="s">
        <v>157</v>
      </c>
      <c r="L47" s="195" t="s">
        <v>62</v>
      </c>
      <c r="M47" s="195"/>
      <c r="N47" s="197" t="s">
        <v>698</v>
      </c>
    </row>
    <row r="48" spans="1:14" x14ac:dyDescent="0.25">
      <c r="A48" s="200">
        <v>44432</v>
      </c>
      <c r="B48" s="195" t="s">
        <v>68</v>
      </c>
      <c r="C48" s="195" t="s">
        <v>67</v>
      </c>
      <c r="D48" s="195" t="s">
        <v>52</v>
      </c>
      <c r="E48" s="447">
        <v>25000</v>
      </c>
      <c r="F48" s="447"/>
      <c r="G48" s="203">
        <f t="shared" si="1"/>
        <v>-15000</v>
      </c>
      <c r="H48" s="211" t="s">
        <v>53</v>
      </c>
      <c r="I48" s="195" t="s">
        <v>18</v>
      </c>
      <c r="J48" s="257" t="s">
        <v>538</v>
      </c>
      <c r="K48" s="195" t="s">
        <v>157</v>
      </c>
      <c r="L48" s="195" t="s">
        <v>62</v>
      </c>
      <c r="M48" s="195"/>
      <c r="N48" s="197" t="s">
        <v>699</v>
      </c>
    </row>
    <row r="49" spans="1:14" x14ac:dyDescent="0.25">
      <c r="A49" s="242">
        <v>44433</v>
      </c>
      <c r="B49" s="243" t="s">
        <v>104</v>
      </c>
      <c r="C49" s="243" t="s">
        <v>50</v>
      </c>
      <c r="D49" s="243" t="s">
        <v>52</v>
      </c>
      <c r="E49" s="824"/>
      <c r="F49" s="825">
        <v>225000</v>
      </c>
      <c r="G49" s="245">
        <f t="shared" si="1"/>
        <v>210000</v>
      </c>
      <c r="H49" s="607" t="s">
        <v>53</v>
      </c>
      <c r="I49" s="244" t="s">
        <v>18</v>
      </c>
      <c r="J49" s="758" t="s">
        <v>580</v>
      </c>
      <c r="K49" s="244" t="s">
        <v>157</v>
      </c>
      <c r="L49" s="244" t="s">
        <v>62</v>
      </c>
      <c r="M49" s="244"/>
      <c r="N49" s="243"/>
    </row>
    <row r="50" spans="1:14" x14ac:dyDescent="0.25">
      <c r="A50" s="196">
        <v>44434</v>
      </c>
      <c r="B50" s="197" t="s">
        <v>68</v>
      </c>
      <c r="C50" s="197" t="s">
        <v>67</v>
      </c>
      <c r="D50" s="197" t="s">
        <v>52</v>
      </c>
      <c r="E50" s="214">
        <v>20000</v>
      </c>
      <c r="F50" s="665"/>
      <c r="G50" s="203">
        <f t="shared" si="1"/>
        <v>190000</v>
      </c>
      <c r="H50" s="211" t="s">
        <v>53</v>
      </c>
      <c r="I50" s="195" t="s">
        <v>18</v>
      </c>
      <c r="J50" s="257" t="s">
        <v>580</v>
      </c>
      <c r="K50" s="195" t="s">
        <v>157</v>
      </c>
      <c r="L50" s="195" t="s">
        <v>62</v>
      </c>
      <c r="M50" s="195"/>
      <c r="N50" s="197" t="s">
        <v>706</v>
      </c>
    </row>
    <row r="51" spans="1:14" x14ac:dyDescent="0.25">
      <c r="A51" s="196">
        <v>44434</v>
      </c>
      <c r="B51" s="195" t="s">
        <v>710</v>
      </c>
      <c r="C51" s="195" t="s">
        <v>67</v>
      </c>
      <c r="D51" s="195" t="s">
        <v>52</v>
      </c>
      <c r="E51" s="561">
        <v>25000</v>
      </c>
      <c r="F51" s="561"/>
      <c r="G51" s="203">
        <f t="shared" si="1"/>
        <v>165000</v>
      </c>
      <c r="H51" s="211" t="s">
        <v>53</v>
      </c>
      <c r="I51" s="195" t="s">
        <v>18</v>
      </c>
      <c r="J51" s="257" t="s">
        <v>731</v>
      </c>
      <c r="K51" s="195" t="s">
        <v>157</v>
      </c>
      <c r="L51" s="195" t="s">
        <v>62</v>
      </c>
      <c r="M51" s="195"/>
      <c r="N51" s="197" t="s">
        <v>707</v>
      </c>
    </row>
    <row r="52" spans="1:14" x14ac:dyDescent="0.25">
      <c r="A52" s="196">
        <v>44434</v>
      </c>
      <c r="B52" s="195" t="s">
        <v>711</v>
      </c>
      <c r="C52" s="195" t="s">
        <v>713</v>
      </c>
      <c r="D52" s="195" t="s">
        <v>52</v>
      </c>
      <c r="E52" s="561">
        <v>30000</v>
      </c>
      <c r="F52" s="561"/>
      <c r="G52" s="203">
        <f t="shared" si="1"/>
        <v>135000</v>
      </c>
      <c r="H52" s="211" t="s">
        <v>53</v>
      </c>
      <c r="I52" s="195" t="s">
        <v>18</v>
      </c>
      <c r="J52" s="257" t="s">
        <v>580</v>
      </c>
      <c r="K52" s="195" t="s">
        <v>157</v>
      </c>
      <c r="L52" s="195" t="s">
        <v>62</v>
      </c>
      <c r="M52" s="195"/>
      <c r="N52" s="197"/>
    </row>
    <row r="53" spans="1:14" x14ac:dyDescent="0.25">
      <c r="A53" s="196">
        <v>44434</v>
      </c>
      <c r="B53" s="195" t="s">
        <v>68</v>
      </c>
      <c r="C53" s="195" t="s">
        <v>67</v>
      </c>
      <c r="D53" s="195" t="s">
        <v>52</v>
      </c>
      <c r="E53" s="561">
        <v>30000</v>
      </c>
      <c r="F53" s="561"/>
      <c r="G53" s="203">
        <f t="shared" si="1"/>
        <v>105000</v>
      </c>
      <c r="H53" s="211" t="s">
        <v>53</v>
      </c>
      <c r="I53" s="195" t="s">
        <v>18</v>
      </c>
      <c r="J53" s="257" t="s">
        <v>580</v>
      </c>
      <c r="K53" s="195" t="s">
        <v>157</v>
      </c>
      <c r="L53" s="195" t="s">
        <v>62</v>
      </c>
      <c r="M53" s="183"/>
      <c r="N53" s="107" t="s">
        <v>708</v>
      </c>
    </row>
    <row r="54" spans="1:14" x14ac:dyDescent="0.25">
      <c r="A54" s="196">
        <v>44434</v>
      </c>
      <c r="B54" s="195" t="s">
        <v>68</v>
      </c>
      <c r="C54" s="195" t="s">
        <v>67</v>
      </c>
      <c r="D54" s="195" t="s">
        <v>52</v>
      </c>
      <c r="E54" s="561">
        <v>30000</v>
      </c>
      <c r="F54" s="561"/>
      <c r="G54" s="203">
        <f t="shared" si="1"/>
        <v>75000</v>
      </c>
      <c r="H54" s="211" t="s">
        <v>53</v>
      </c>
      <c r="I54" s="195" t="s">
        <v>18</v>
      </c>
      <c r="J54" s="257" t="s">
        <v>580</v>
      </c>
      <c r="K54" s="195" t="s">
        <v>157</v>
      </c>
      <c r="L54" s="195" t="s">
        <v>62</v>
      </c>
      <c r="M54" s="183"/>
      <c r="N54" s="107" t="s">
        <v>709</v>
      </c>
    </row>
    <row r="55" spans="1:14" x14ac:dyDescent="0.25">
      <c r="A55" s="196">
        <v>44434</v>
      </c>
      <c r="B55" s="195" t="s">
        <v>712</v>
      </c>
      <c r="C55" s="195" t="s">
        <v>713</v>
      </c>
      <c r="D55" s="195" t="s">
        <v>52</v>
      </c>
      <c r="E55" s="561">
        <v>60000</v>
      </c>
      <c r="F55" s="561"/>
      <c r="G55" s="203">
        <f t="shared" si="1"/>
        <v>15000</v>
      </c>
      <c r="H55" s="211" t="s">
        <v>53</v>
      </c>
      <c r="I55" s="195" t="s">
        <v>18</v>
      </c>
      <c r="J55" s="257" t="s">
        <v>732</v>
      </c>
      <c r="K55" s="195" t="s">
        <v>157</v>
      </c>
      <c r="L55" s="195" t="s">
        <v>62</v>
      </c>
      <c r="M55" s="183"/>
      <c r="N55" s="107"/>
    </row>
    <row r="56" spans="1:14" x14ac:dyDescent="0.25">
      <c r="A56" s="200">
        <v>44435</v>
      </c>
      <c r="B56" s="195" t="s">
        <v>623</v>
      </c>
      <c r="C56" s="195" t="s">
        <v>50</v>
      </c>
      <c r="D56" s="195" t="s">
        <v>52</v>
      </c>
      <c r="E56" s="561"/>
      <c r="F56" s="561">
        <v>112000</v>
      </c>
      <c r="G56" s="203">
        <f t="shared" si="1"/>
        <v>127000</v>
      </c>
      <c r="H56" s="211" t="s">
        <v>53</v>
      </c>
      <c r="I56" s="195" t="s">
        <v>18</v>
      </c>
      <c r="J56" s="257" t="s">
        <v>580</v>
      </c>
      <c r="K56" s="195" t="s">
        <v>157</v>
      </c>
      <c r="L56" s="195" t="s">
        <v>62</v>
      </c>
      <c r="M56" s="183"/>
      <c r="N56" s="107"/>
    </row>
    <row r="57" spans="1:14" x14ac:dyDescent="0.25">
      <c r="A57" s="200">
        <v>44435</v>
      </c>
      <c r="B57" s="183" t="s">
        <v>68</v>
      </c>
      <c r="C57" s="195" t="s">
        <v>67</v>
      </c>
      <c r="D57" s="195" t="s">
        <v>52</v>
      </c>
      <c r="E57" s="917">
        <v>30000</v>
      </c>
      <c r="F57" s="449"/>
      <c r="G57" s="203">
        <f t="shared" si="1"/>
        <v>97000</v>
      </c>
      <c r="H57" s="211" t="s">
        <v>53</v>
      </c>
      <c r="I57" s="195" t="s">
        <v>18</v>
      </c>
      <c r="J57" s="257" t="s">
        <v>580</v>
      </c>
      <c r="K57" s="195" t="s">
        <v>157</v>
      </c>
      <c r="L57" s="195" t="s">
        <v>62</v>
      </c>
      <c r="M57" s="183"/>
      <c r="N57" s="107" t="s">
        <v>708</v>
      </c>
    </row>
    <row r="58" spans="1:14" x14ac:dyDescent="0.25">
      <c r="A58" s="200">
        <v>44435</v>
      </c>
      <c r="B58" s="183" t="s">
        <v>68</v>
      </c>
      <c r="C58" s="195" t="s">
        <v>67</v>
      </c>
      <c r="D58" s="195" t="s">
        <v>52</v>
      </c>
      <c r="E58" s="917">
        <v>30000</v>
      </c>
      <c r="F58" s="449"/>
      <c r="G58" s="203">
        <f t="shared" si="1"/>
        <v>67000</v>
      </c>
      <c r="H58" s="211" t="s">
        <v>53</v>
      </c>
      <c r="I58" s="195" t="s">
        <v>18</v>
      </c>
      <c r="J58" s="257" t="s">
        <v>580</v>
      </c>
      <c r="K58" s="195" t="s">
        <v>157</v>
      </c>
      <c r="L58" s="195" t="s">
        <v>62</v>
      </c>
      <c r="M58" s="183"/>
      <c r="N58" s="107" t="s">
        <v>714</v>
      </c>
    </row>
    <row r="59" spans="1:14" x14ac:dyDescent="0.25">
      <c r="A59" s="200">
        <v>44435</v>
      </c>
      <c r="B59" s="183" t="s">
        <v>711</v>
      </c>
      <c r="C59" s="195" t="s">
        <v>713</v>
      </c>
      <c r="D59" s="195" t="s">
        <v>52</v>
      </c>
      <c r="E59" s="917">
        <v>30000</v>
      </c>
      <c r="F59" s="449"/>
      <c r="G59" s="203">
        <f t="shared" si="1"/>
        <v>37000</v>
      </c>
      <c r="H59" s="211" t="s">
        <v>53</v>
      </c>
      <c r="I59" s="195" t="s">
        <v>18</v>
      </c>
      <c r="J59" s="257" t="s">
        <v>580</v>
      </c>
      <c r="K59" s="195" t="s">
        <v>157</v>
      </c>
      <c r="L59" s="195" t="s">
        <v>62</v>
      </c>
      <c r="M59" s="183"/>
      <c r="N59" s="107"/>
    </row>
    <row r="60" spans="1:14" x14ac:dyDescent="0.25">
      <c r="A60" s="200">
        <v>44435</v>
      </c>
      <c r="B60" s="183" t="s">
        <v>712</v>
      </c>
      <c r="C60" s="195" t="s">
        <v>713</v>
      </c>
      <c r="D60" s="195" t="s">
        <v>52</v>
      </c>
      <c r="E60" s="917">
        <v>60000</v>
      </c>
      <c r="F60" s="449"/>
      <c r="G60" s="203">
        <f t="shared" si="1"/>
        <v>-23000</v>
      </c>
      <c r="H60" s="211" t="s">
        <v>53</v>
      </c>
      <c r="I60" s="195" t="s">
        <v>18</v>
      </c>
      <c r="J60" s="257" t="s">
        <v>732</v>
      </c>
      <c r="K60" s="195" t="s">
        <v>157</v>
      </c>
      <c r="L60" s="195" t="s">
        <v>62</v>
      </c>
      <c r="M60" s="183"/>
      <c r="N60" s="107"/>
    </row>
    <row r="61" spans="1:14" x14ac:dyDescent="0.25">
      <c r="A61" s="219">
        <v>44436</v>
      </c>
      <c r="B61" s="183" t="s">
        <v>715</v>
      </c>
      <c r="C61" s="195" t="s">
        <v>67</v>
      </c>
      <c r="D61" s="195" t="s">
        <v>52</v>
      </c>
      <c r="E61" s="918">
        <v>25000</v>
      </c>
      <c r="F61" s="906"/>
      <c r="G61" s="203">
        <f t="shared" si="1"/>
        <v>-48000</v>
      </c>
      <c r="H61" s="211" t="s">
        <v>53</v>
      </c>
      <c r="I61" s="195" t="s">
        <v>18</v>
      </c>
      <c r="J61" s="257" t="s">
        <v>733</v>
      </c>
      <c r="K61" s="195" t="s">
        <v>157</v>
      </c>
      <c r="L61" s="195" t="s">
        <v>62</v>
      </c>
      <c r="M61" s="183"/>
      <c r="N61" s="107" t="s">
        <v>716</v>
      </c>
    </row>
    <row r="62" spans="1:14" ht="15.75" thickBot="1" x14ac:dyDescent="0.3">
      <c r="A62" s="219">
        <v>44436</v>
      </c>
      <c r="B62" s="183" t="s">
        <v>68</v>
      </c>
      <c r="C62" s="195" t="s">
        <v>67</v>
      </c>
      <c r="D62" s="195" t="s">
        <v>52</v>
      </c>
      <c r="E62" s="918">
        <v>20000</v>
      </c>
      <c r="F62" s="906"/>
      <c r="G62" s="203">
        <f t="shared" si="1"/>
        <v>-68000</v>
      </c>
      <c r="H62" s="211" t="s">
        <v>53</v>
      </c>
      <c r="I62" s="195" t="s">
        <v>18</v>
      </c>
      <c r="J62" s="257" t="s">
        <v>580</v>
      </c>
      <c r="K62" s="195" t="s">
        <v>157</v>
      </c>
      <c r="L62" s="195" t="s">
        <v>62</v>
      </c>
      <c r="M62" s="183"/>
      <c r="N62" s="107" t="s">
        <v>717</v>
      </c>
    </row>
    <row r="63" spans="1:14" ht="15.75" thickBot="1" x14ac:dyDescent="0.3">
      <c r="A63" s="183"/>
      <c r="B63" s="183"/>
      <c r="C63" s="183"/>
      <c r="D63" s="883"/>
      <c r="E63" s="907">
        <f>SUM(E4:E62)</f>
        <v>795000</v>
      </c>
      <c r="F63" s="908">
        <f>SUM(F4:F62)+G4</f>
        <v>727000</v>
      </c>
      <c r="G63" s="877">
        <f>F63-E63</f>
        <v>-68000</v>
      </c>
      <c r="H63" s="884"/>
      <c r="I63" s="183"/>
      <c r="J63" s="183"/>
      <c r="K63" s="183"/>
      <c r="L63" s="183"/>
      <c r="M63" s="183"/>
      <c r="N63" s="107"/>
    </row>
    <row r="64" spans="1:14" x14ac:dyDescent="0.25">
      <c r="A64" s="183"/>
      <c r="B64" s="183"/>
      <c r="C64" s="183"/>
      <c r="D64" s="183"/>
      <c r="E64" s="452"/>
      <c r="F64" s="452"/>
      <c r="G64" s="253"/>
      <c r="H64" s="183"/>
      <c r="I64" s="183"/>
      <c r="J64" s="183"/>
      <c r="K64" s="183"/>
      <c r="L64" s="183"/>
      <c r="M64" s="183"/>
      <c r="N64" s="107"/>
    </row>
    <row r="65" spans="1:14" x14ac:dyDescent="0.25">
      <c r="A65" s="183"/>
      <c r="B65" s="183"/>
      <c r="C65" s="183"/>
      <c r="D65" s="183"/>
      <c r="E65" s="449"/>
      <c r="F65" s="449"/>
      <c r="G65" s="203"/>
      <c r="H65" s="183"/>
      <c r="I65" s="183"/>
      <c r="J65" s="183"/>
      <c r="K65" s="183"/>
      <c r="L65" s="183"/>
      <c r="M65" s="183"/>
      <c r="N65" s="107"/>
    </row>
    <row r="66" spans="1:14" x14ac:dyDescent="0.25">
      <c r="A66" s="183"/>
      <c r="B66" s="183"/>
      <c r="C66" s="183"/>
      <c r="D66" s="183"/>
      <c r="E66" s="449"/>
      <c r="F66" s="449"/>
      <c r="G66" s="203"/>
      <c r="H66" s="183"/>
      <c r="I66" s="183"/>
      <c r="J66" s="183"/>
      <c r="K66" s="183"/>
      <c r="L66" s="183"/>
      <c r="M66" s="183"/>
      <c r="N66" s="107"/>
    </row>
    <row r="67" spans="1:14" x14ac:dyDescent="0.25">
      <c r="A67" s="183"/>
      <c r="B67" s="183"/>
      <c r="C67" s="183"/>
      <c r="D67" s="183"/>
      <c r="E67" s="449"/>
      <c r="F67" s="449"/>
      <c r="G67" s="203"/>
      <c r="H67" s="183"/>
      <c r="I67" s="183"/>
      <c r="J67" s="183"/>
      <c r="K67" s="183"/>
      <c r="L67" s="183"/>
      <c r="M67" s="183"/>
      <c r="N67" s="107"/>
    </row>
    <row r="68" spans="1:14" x14ac:dyDescent="0.25">
      <c r="A68" s="183"/>
      <c r="B68" s="183"/>
      <c r="C68" s="183"/>
      <c r="D68" s="183"/>
      <c r="E68" s="449"/>
      <c r="F68" s="449"/>
      <c r="G68" s="203"/>
      <c r="H68" s="183"/>
      <c r="I68" s="183"/>
      <c r="J68" s="183"/>
      <c r="K68" s="183"/>
      <c r="L68" s="183"/>
      <c r="M68" s="183"/>
      <c r="N68" s="107"/>
    </row>
    <row r="69" spans="1:14" x14ac:dyDescent="0.25">
      <c r="A69" s="183"/>
      <c r="B69" s="183"/>
      <c r="C69" s="183"/>
      <c r="D69" s="183"/>
      <c r="E69" s="449"/>
      <c r="F69" s="449"/>
      <c r="G69" s="203"/>
      <c r="H69" s="183"/>
      <c r="I69" s="183"/>
      <c r="J69" s="183"/>
      <c r="K69" s="183"/>
      <c r="L69" s="183"/>
      <c r="M69" s="183"/>
      <c r="N69" s="107"/>
    </row>
    <row r="70" spans="1:14" x14ac:dyDescent="0.25">
      <c r="A70" s="183"/>
      <c r="B70" s="183"/>
      <c r="C70" s="183"/>
      <c r="D70" s="183"/>
      <c r="E70" s="449"/>
      <c r="F70" s="449"/>
      <c r="G70" s="203"/>
      <c r="H70" s="183"/>
      <c r="I70" s="183"/>
      <c r="J70" s="183"/>
      <c r="K70" s="183"/>
      <c r="L70" s="183"/>
      <c r="M70" s="183"/>
      <c r="N70" s="107"/>
    </row>
    <row r="71" spans="1:14" x14ac:dyDescent="0.25">
      <c r="A71" s="183"/>
      <c r="B71" s="183"/>
      <c r="C71" s="183"/>
      <c r="D71" s="183"/>
      <c r="E71" s="449"/>
      <c r="F71" s="449"/>
      <c r="G71" s="203"/>
      <c r="H71" s="183"/>
      <c r="I71" s="183"/>
      <c r="J71" s="183"/>
      <c r="K71" s="183"/>
      <c r="L71" s="183"/>
      <c r="M71" s="183"/>
      <c r="N71" s="107"/>
    </row>
    <row r="72" spans="1:14" x14ac:dyDescent="0.25">
      <c r="A72" s="183"/>
      <c r="B72" s="183"/>
      <c r="C72" s="183"/>
      <c r="D72" s="183"/>
      <c r="E72" s="449"/>
      <c r="F72" s="449"/>
      <c r="G72" s="203"/>
      <c r="H72" s="183"/>
      <c r="I72" s="183"/>
      <c r="J72" s="183"/>
      <c r="K72" s="183"/>
      <c r="L72" s="183"/>
      <c r="M72" s="183"/>
      <c r="N72" s="107"/>
    </row>
    <row r="73" spans="1:14" x14ac:dyDescent="0.25">
      <c r="A73" s="183"/>
      <c r="B73" s="183"/>
      <c r="C73" s="183"/>
      <c r="D73" s="183"/>
      <c r="E73" s="449"/>
      <c r="F73" s="449"/>
      <c r="G73" s="203"/>
      <c r="H73" s="183"/>
      <c r="I73" s="183"/>
      <c r="J73" s="183"/>
      <c r="K73" s="183"/>
      <c r="L73" s="183"/>
      <c r="M73" s="183"/>
      <c r="N73" s="107"/>
    </row>
    <row r="74" spans="1:14" x14ac:dyDescent="0.25">
      <c r="A74" s="183"/>
      <c r="B74" s="183"/>
      <c r="C74" s="183"/>
      <c r="D74" s="183"/>
      <c r="E74" s="449"/>
      <c r="F74" s="449"/>
      <c r="G74" s="203"/>
      <c r="H74" s="183"/>
      <c r="I74" s="183"/>
      <c r="J74" s="183"/>
      <c r="K74" s="183"/>
      <c r="L74" s="183"/>
      <c r="M74" s="183"/>
      <c r="N74" s="107"/>
    </row>
    <row r="75" spans="1:14" x14ac:dyDescent="0.25">
      <c r="A75" s="183"/>
      <c r="B75" s="183"/>
      <c r="C75" s="183"/>
      <c r="D75" s="183"/>
      <c r="E75" s="449"/>
      <c r="F75" s="449"/>
      <c r="G75" s="203"/>
      <c r="H75" s="183"/>
      <c r="I75" s="183"/>
      <c r="J75" s="183"/>
      <c r="K75" s="183"/>
      <c r="L75" s="183"/>
      <c r="M75" s="183"/>
      <c r="N75" s="107"/>
    </row>
    <row r="76" spans="1:14" x14ac:dyDescent="0.25">
      <c r="A76" s="183"/>
      <c r="B76" s="183"/>
      <c r="C76" s="183"/>
      <c r="D76" s="183"/>
      <c r="E76" s="449"/>
      <c r="F76" s="449"/>
      <c r="G76" s="203"/>
      <c r="H76" s="183"/>
      <c r="I76" s="183"/>
      <c r="J76" s="183"/>
      <c r="K76" s="183"/>
      <c r="L76" s="183"/>
      <c r="M76" s="183"/>
      <c r="N76" s="107"/>
    </row>
    <row r="77" spans="1:14" x14ac:dyDescent="0.25">
      <c r="A77" s="183"/>
      <c r="B77" s="183"/>
      <c r="C77" s="183"/>
      <c r="D77" s="183"/>
      <c r="E77" s="449"/>
      <c r="F77" s="449"/>
      <c r="G77" s="203"/>
      <c r="H77" s="183"/>
      <c r="I77" s="183"/>
      <c r="J77" s="183"/>
      <c r="K77" s="183"/>
      <c r="L77" s="183"/>
      <c r="M77" s="183"/>
      <c r="N77" s="107"/>
    </row>
    <row r="78" spans="1:14" x14ac:dyDescent="0.25">
      <c r="A78" s="183"/>
      <c r="B78" s="183"/>
      <c r="C78" s="183"/>
      <c r="D78" s="183"/>
      <c r="E78" s="449"/>
      <c r="F78" s="449"/>
      <c r="G78" s="449"/>
      <c r="H78" s="183"/>
      <c r="I78" s="183"/>
      <c r="J78" s="183"/>
      <c r="K78" s="183"/>
      <c r="L78" s="183"/>
      <c r="M78" s="183"/>
      <c r="N78" s="107"/>
    </row>
    <row r="79" spans="1:14" x14ac:dyDescent="0.25">
      <c r="A79" s="183"/>
      <c r="B79" s="183"/>
      <c r="C79" s="183"/>
      <c r="D79" s="183"/>
      <c r="E79" s="449"/>
      <c r="F79" s="449"/>
      <c r="G79" s="449"/>
      <c r="H79" s="183"/>
      <c r="I79" s="183"/>
      <c r="J79" s="183"/>
      <c r="K79" s="183"/>
      <c r="L79" s="183"/>
      <c r="M79" s="183"/>
      <c r="N79" s="107"/>
    </row>
    <row r="80" spans="1:14" x14ac:dyDescent="0.25">
      <c r="A80" s="183"/>
      <c r="B80" s="183"/>
      <c r="C80" s="183"/>
      <c r="D80" s="183"/>
      <c r="E80" s="449"/>
      <c r="F80" s="449"/>
      <c r="G80" s="449"/>
      <c r="H80" s="183"/>
      <c r="I80" s="183"/>
      <c r="J80" s="183"/>
      <c r="K80" s="183"/>
      <c r="L80" s="183"/>
      <c r="M80" s="183"/>
      <c r="N80" s="107"/>
    </row>
    <row r="81" spans="1:14" x14ac:dyDescent="0.25">
      <c r="A81" s="183"/>
      <c r="B81" s="183"/>
      <c r="C81" s="183"/>
      <c r="D81" s="183"/>
      <c r="E81" s="449"/>
      <c r="F81" s="449"/>
      <c r="G81" s="449"/>
      <c r="H81" s="183"/>
      <c r="I81" s="183"/>
      <c r="J81" s="183"/>
      <c r="K81" s="183"/>
      <c r="L81" s="183"/>
      <c r="M81" s="183"/>
      <c r="N81" s="107"/>
    </row>
    <row r="82" spans="1:14" x14ac:dyDescent="0.25">
      <c r="A82" s="183"/>
      <c r="B82" s="183"/>
      <c r="C82" s="183"/>
      <c r="D82" s="183"/>
      <c r="E82" s="449"/>
      <c r="F82" s="449"/>
      <c r="G82" s="449"/>
      <c r="H82" s="183"/>
      <c r="I82" s="183"/>
      <c r="J82" s="183"/>
      <c r="K82" s="183"/>
      <c r="L82" s="183"/>
      <c r="M82" s="183"/>
      <c r="N82" s="107"/>
    </row>
    <row r="83" spans="1:14" x14ac:dyDescent="0.25">
      <c r="A83" s="183"/>
      <c r="B83" s="183"/>
      <c r="C83" s="183"/>
      <c r="D83" s="183"/>
      <c r="E83" s="449"/>
      <c r="F83" s="449"/>
      <c r="G83" s="449"/>
      <c r="H83" s="183"/>
      <c r="I83" s="183"/>
      <c r="J83" s="183"/>
      <c r="K83" s="183"/>
      <c r="L83" s="183"/>
      <c r="M83" s="183"/>
      <c r="N83" s="107"/>
    </row>
    <row r="84" spans="1:14" x14ac:dyDescent="0.25">
      <c r="A84" s="183"/>
      <c r="B84" s="183"/>
      <c r="C84" s="183"/>
      <c r="D84" s="183"/>
      <c r="E84" s="449"/>
      <c r="F84" s="449"/>
      <c r="G84" s="449"/>
      <c r="H84" s="183"/>
      <c r="I84" s="183"/>
      <c r="J84" s="183"/>
      <c r="K84" s="183"/>
      <c r="L84" s="183"/>
      <c r="M84" s="183"/>
      <c r="N84" s="107"/>
    </row>
    <row r="85" spans="1:14" x14ac:dyDescent="0.25">
      <c r="A85" s="183"/>
      <c r="B85" s="183"/>
      <c r="C85" s="183"/>
      <c r="D85" s="183"/>
      <c r="E85" s="449"/>
      <c r="F85" s="449"/>
      <c r="G85" s="449"/>
      <c r="H85" s="183"/>
      <c r="I85" s="183"/>
      <c r="J85" s="183"/>
      <c r="K85" s="183"/>
      <c r="L85" s="183"/>
      <c r="M85" s="183"/>
      <c r="N85" s="107"/>
    </row>
    <row r="86" spans="1:14" x14ac:dyDescent="0.25">
      <c r="A86" s="183"/>
      <c r="B86" s="183"/>
      <c r="C86" s="183"/>
      <c r="D86" s="183"/>
      <c r="E86" s="449"/>
      <c r="F86" s="449"/>
      <c r="G86" s="449"/>
      <c r="H86" s="183"/>
      <c r="I86" s="183"/>
      <c r="J86" s="183"/>
      <c r="K86" s="183"/>
      <c r="L86" s="183"/>
      <c r="M86" s="183"/>
      <c r="N86" s="107"/>
    </row>
    <row r="87" spans="1:14" x14ac:dyDescent="0.25">
      <c r="A87" s="183"/>
      <c r="B87" s="183"/>
      <c r="C87" s="183"/>
      <c r="D87" s="183"/>
      <c r="E87" s="449"/>
      <c r="F87" s="449"/>
      <c r="G87" s="449"/>
      <c r="H87" s="183"/>
      <c r="I87" s="183"/>
      <c r="J87" s="183"/>
      <c r="K87" s="183"/>
      <c r="L87" s="183"/>
      <c r="M87" s="183"/>
      <c r="N87" s="107"/>
    </row>
    <row r="88" spans="1:14" x14ac:dyDescent="0.25">
      <c r="A88" s="183"/>
      <c r="B88" s="183"/>
      <c r="C88" s="183"/>
      <c r="D88" s="183"/>
      <c r="E88" s="449"/>
      <c r="F88" s="449"/>
      <c r="G88" s="449"/>
      <c r="H88" s="183"/>
      <c r="I88" s="183"/>
      <c r="J88" s="183"/>
      <c r="K88" s="183"/>
      <c r="L88" s="183"/>
      <c r="M88" s="183"/>
      <c r="N88" s="107"/>
    </row>
    <row r="89" spans="1:14" x14ac:dyDescent="0.25">
      <c r="A89" s="183"/>
      <c r="B89" s="183"/>
      <c r="C89" s="183"/>
      <c r="D89" s="183"/>
      <c r="E89" s="449"/>
      <c r="F89" s="449"/>
      <c r="G89" s="449"/>
      <c r="H89" s="183"/>
      <c r="I89" s="183"/>
      <c r="J89" s="183"/>
      <c r="K89" s="183"/>
      <c r="L89" s="183"/>
      <c r="M89" s="183"/>
      <c r="N89" s="107"/>
    </row>
    <row r="90" spans="1:14" x14ac:dyDescent="0.25">
      <c r="A90" s="183"/>
      <c r="B90" s="183"/>
      <c r="C90" s="183"/>
      <c r="D90" s="183"/>
      <c r="E90" s="449"/>
      <c r="F90" s="449"/>
      <c r="G90" s="449"/>
      <c r="H90" s="183"/>
      <c r="I90" s="183"/>
      <c r="J90" s="183"/>
      <c r="K90" s="183"/>
      <c r="L90" s="183"/>
      <c r="M90" s="183"/>
      <c r="N90" s="107"/>
    </row>
    <row r="91" spans="1:14" x14ac:dyDescent="0.25">
      <c r="A91" s="183"/>
      <c r="B91" s="183"/>
      <c r="C91" s="183"/>
      <c r="D91" s="183"/>
      <c r="E91" s="449"/>
      <c r="F91" s="449"/>
      <c r="G91" s="449"/>
      <c r="H91" s="183"/>
      <c r="I91" s="183"/>
      <c r="J91" s="183"/>
      <c r="K91" s="183"/>
      <c r="L91" s="183"/>
      <c r="M91" s="183"/>
      <c r="N91" s="107"/>
    </row>
    <row r="92" spans="1:14" x14ac:dyDescent="0.25">
      <c r="A92" s="183"/>
      <c r="B92" s="183"/>
      <c r="C92" s="183"/>
      <c r="D92" s="183"/>
      <c r="E92" s="449"/>
      <c r="F92" s="449"/>
      <c r="G92" s="449"/>
      <c r="H92" s="183"/>
      <c r="I92" s="183"/>
      <c r="J92" s="183"/>
      <c r="K92" s="183"/>
      <c r="L92" s="183"/>
      <c r="M92" s="183"/>
      <c r="N92" s="107"/>
    </row>
    <row r="93" spans="1:14" x14ac:dyDescent="0.25">
      <c r="A93" s="183"/>
      <c r="B93" s="183"/>
      <c r="C93" s="183"/>
      <c r="D93" s="183"/>
      <c r="E93" s="449"/>
      <c r="F93" s="449"/>
      <c r="G93" s="449"/>
      <c r="H93" s="183"/>
      <c r="I93" s="183"/>
      <c r="J93" s="183"/>
      <c r="K93" s="183"/>
      <c r="L93" s="183"/>
      <c r="M93" s="183"/>
      <c r="N93" s="107"/>
    </row>
    <row r="94" spans="1:14" x14ac:dyDescent="0.25">
      <c r="A94" s="183"/>
      <c r="B94" s="183"/>
      <c r="C94" s="183"/>
      <c r="D94" s="183"/>
      <c r="E94" s="449"/>
      <c r="F94" s="449"/>
      <c r="G94" s="449"/>
      <c r="H94" s="183"/>
      <c r="I94" s="183"/>
      <c r="J94" s="183"/>
      <c r="K94" s="183"/>
      <c r="L94" s="183"/>
      <c r="M94" s="183"/>
      <c r="N94" s="107"/>
    </row>
    <row r="95" spans="1:14" x14ac:dyDescent="0.25">
      <c r="A95" s="183"/>
      <c r="B95" s="183"/>
      <c r="C95" s="183"/>
      <c r="D95" s="183"/>
      <c r="E95" s="449"/>
      <c r="F95" s="449"/>
      <c r="G95" s="449"/>
      <c r="H95" s="183"/>
      <c r="I95" s="183"/>
      <c r="J95" s="183"/>
      <c r="K95" s="183"/>
      <c r="L95" s="183"/>
      <c r="M95" s="183"/>
      <c r="N95" s="107"/>
    </row>
    <row r="96" spans="1:14" x14ac:dyDescent="0.25">
      <c r="A96" s="183"/>
      <c r="B96" s="183"/>
      <c r="C96" s="183"/>
      <c r="D96" s="183"/>
      <c r="E96" s="449"/>
      <c r="F96" s="449"/>
      <c r="G96" s="449"/>
      <c r="H96" s="183"/>
      <c r="I96" s="183"/>
      <c r="J96" s="183"/>
      <c r="K96" s="183"/>
      <c r="L96" s="183"/>
      <c r="M96" s="183"/>
      <c r="N96" s="107"/>
    </row>
    <row r="97" spans="1:14" x14ac:dyDescent="0.25">
      <c r="A97" s="183"/>
      <c r="B97" s="183"/>
      <c r="C97" s="183"/>
      <c r="D97" s="183"/>
      <c r="E97" s="449"/>
      <c r="F97" s="449"/>
      <c r="G97" s="449"/>
      <c r="H97" s="183"/>
      <c r="I97" s="183"/>
      <c r="J97" s="183"/>
      <c r="K97" s="183"/>
      <c r="L97" s="183"/>
      <c r="M97" s="183"/>
      <c r="N97" s="107"/>
    </row>
    <row r="98" spans="1:14" x14ac:dyDescent="0.25">
      <c r="A98" s="183"/>
      <c r="B98" s="183"/>
      <c r="C98" s="183"/>
      <c r="D98" s="183"/>
      <c r="E98" s="449"/>
      <c r="F98" s="449"/>
      <c r="G98" s="449"/>
      <c r="H98" s="183"/>
      <c r="I98" s="183"/>
      <c r="J98" s="183"/>
      <c r="K98" s="183"/>
      <c r="L98" s="183"/>
      <c r="M98" s="183"/>
      <c r="N98" s="107"/>
    </row>
    <row r="99" spans="1:14" x14ac:dyDescent="0.25">
      <c r="A99" s="183"/>
      <c r="B99" s="183"/>
      <c r="C99" s="183"/>
      <c r="D99" s="183"/>
      <c r="E99" s="449"/>
      <c r="F99" s="449"/>
      <c r="G99" s="449"/>
      <c r="H99" s="183"/>
      <c r="I99" s="183"/>
      <c r="J99" s="183"/>
      <c r="K99" s="183"/>
      <c r="L99" s="183"/>
      <c r="M99" s="183"/>
      <c r="N99" s="107"/>
    </row>
    <row r="100" spans="1:14" x14ac:dyDescent="0.25">
      <c r="A100" s="183"/>
      <c r="B100" s="183"/>
      <c r="C100" s="183"/>
      <c r="D100" s="183"/>
      <c r="E100" s="449"/>
      <c r="F100" s="449"/>
      <c r="G100" s="449"/>
      <c r="H100" s="183"/>
      <c r="I100" s="183"/>
      <c r="J100" s="183"/>
      <c r="K100" s="183"/>
      <c r="L100" s="183"/>
      <c r="M100" s="183"/>
      <c r="N100" s="107"/>
    </row>
    <row r="101" spans="1:14" x14ac:dyDescent="0.25">
      <c r="A101" s="183"/>
      <c r="B101" s="183"/>
      <c r="C101" s="183"/>
      <c r="D101" s="183"/>
      <c r="E101" s="449"/>
      <c r="F101" s="449"/>
      <c r="G101" s="449"/>
      <c r="H101" s="183"/>
      <c r="I101" s="183"/>
      <c r="J101" s="183"/>
      <c r="K101" s="183"/>
      <c r="L101" s="183"/>
      <c r="M101" s="183"/>
      <c r="N101" s="107"/>
    </row>
    <row r="102" spans="1:14" x14ac:dyDescent="0.25">
      <c r="A102" s="183"/>
      <c r="B102" s="183"/>
      <c r="C102" s="183"/>
      <c r="D102" s="183"/>
      <c r="E102" s="449"/>
      <c r="F102" s="449"/>
      <c r="G102" s="449"/>
      <c r="H102" s="183"/>
      <c r="I102" s="183"/>
      <c r="J102" s="183"/>
      <c r="K102" s="183"/>
      <c r="L102" s="183"/>
      <c r="M102" s="183"/>
      <c r="N102" s="107"/>
    </row>
    <row r="103" spans="1:14" x14ac:dyDescent="0.25">
      <c r="I103" s="118"/>
      <c r="J103" s="118"/>
      <c r="K103" s="118"/>
      <c r="L103" s="118"/>
    </row>
    <row r="104" spans="1:14" x14ac:dyDescent="0.25">
      <c r="I104" s="118"/>
      <c r="J104" s="118"/>
      <c r="K104" s="118"/>
      <c r="L104" s="118"/>
    </row>
    <row r="105" spans="1:14" x14ac:dyDescent="0.25">
      <c r="I105" s="118"/>
      <c r="J105" s="118"/>
      <c r="K105" s="118"/>
      <c r="L105" s="118"/>
    </row>
    <row r="106" spans="1:14" x14ac:dyDescent="0.25">
      <c r="I106" s="118"/>
      <c r="J106" s="118"/>
      <c r="K106" s="118"/>
      <c r="L106" s="118"/>
    </row>
    <row r="107" spans="1:14" x14ac:dyDescent="0.25">
      <c r="I107" s="118"/>
      <c r="J107" s="118"/>
      <c r="K107" s="118"/>
      <c r="L107" s="118"/>
    </row>
    <row r="108" spans="1:14" x14ac:dyDescent="0.25">
      <c r="I108" s="118"/>
      <c r="J108" s="118"/>
      <c r="K108" s="118"/>
      <c r="L108" s="118"/>
    </row>
    <row r="109" spans="1:14" x14ac:dyDescent="0.25">
      <c r="I109" s="118"/>
      <c r="J109" s="118"/>
      <c r="K109" s="118"/>
      <c r="L109" s="118"/>
    </row>
    <row r="110" spans="1:14" x14ac:dyDescent="0.25">
      <c r="I110" s="118"/>
      <c r="J110" s="118"/>
      <c r="K110" s="118"/>
      <c r="L110" s="118"/>
    </row>
    <row r="111" spans="1:14" x14ac:dyDescent="0.25">
      <c r="I111" s="118"/>
      <c r="J111" s="118"/>
      <c r="K111" s="118"/>
      <c r="L111" s="118"/>
    </row>
    <row r="112" spans="1:14"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row r="4453" spans="9:12" x14ac:dyDescent="0.25">
      <c r="I4453" s="118"/>
      <c r="J4453" s="118"/>
      <c r="K4453" s="118"/>
      <c r="L4453" s="118"/>
    </row>
    <row r="4454" spans="9:12" x14ac:dyDescent="0.25">
      <c r="I4454" s="118"/>
      <c r="J4454" s="118"/>
      <c r="K4454" s="118"/>
      <c r="L4454" s="118"/>
    </row>
    <row r="4455" spans="9:12" x14ac:dyDescent="0.25">
      <c r="I4455" s="118"/>
      <c r="J4455" s="118"/>
      <c r="K4455" s="118"/>
      <c r="L4455" s="118"/>
    </row>
    <row r="4456" spans="9:12" x14ac:dyDescent="0.25">
      <c r="I4456" s="118"/>
      <c r="J4456" s="118"/>
      <c r="K4456" s="118"/>
      <c r="L4456" s="118"/>
    </row>
    <row r="4457" spans="9:12" x14ac:dyDescent="0.25">
      <c r="I4457" s="118"/>
      <c r="J4457" s="118"/>
      <c r="K4457" s="118"/>
      <c r="L4457" s="118"/>
    </row>
    <row r="4458" spans="9:12" x14ac:dyDescent="0.25">
      <c r="I4458" s="118"/>
      <c r="J4458" s="118"/>
      <c r="K4458" s="118"/>
      <c r="L4458" s="118"/>
    </row>
    <row r="4459" spans="9:12" x14ac:dyDescent="0.25">
      <c r="I4459" s="118"/>
      <c r="J4459" s="118"/>
      <c r="K4459" s="118"/>
      <c r="L4459" s="118"/>
    </row>
    <row r="4460" spans="9:12" x14ac:dyDescent="0.25">
      <c r="I4460" s="118"/>
      <c r="J4460" s="118"/>
      <c r="K4460" s="118"/>
      <c r="L4460" s="118"/>
    </row>
    <row r="4461" spans="9:12" x14ac:dyDescent="0.25">
      <c r="I4461" s="118"/>
      <c r="J4461" s="118"/>
      <c r="K4461" s="118"/>
      <c r="L4461" s="118"/>
    </row>
    <row r="4462" spans="9:12" x14ac:dyDescent="0.25">
      <c r="I4462" s="118"/>
      <c r="J4462" s="118"/>
      <c r="K4462" s="118"/>
      <c r="L4462" s="118"/>
    </row>
    <row r="4463" spans="9:12" x14ac:dyDescent="0.25">
      <c r="I4463" s="118"/>
      <c r="J4463" s="118"/>
      <c r="K4463" s="118"/>
      <c r="L4463" s="118"/>
    </row>
    <row r="4464" spans="9:12" x14ac:dyDescent="0.25">
      <c r="I4464" s="118"/>
      <c r="J4464" s="118"/>
      <c r="K4464" s="118"/>
      <c r="L4464" s="118"/>
    </row>
    <row r="4465" spans="9:12" x14ac:dyDescent="0.25">
      <c r="I4465" s="118"/>
      <c r="J4465" s="118"/>
      <c r="K4465" s="118"/>
      <c r="L4465" s="118"/>
    </row>
    <row r="4466" spans="9:12" x14ac:dyDescent="0.25">
      <c r="I4466" s="118"/>
      <c r="J4466" s="118"/>
      <c r="K4466" s="118"/>
      <c r="L4466" s="118"/>
    </row>
    <row r="4467" spans="9:12" x14ac:dyDescent="0.25">
      <c r="I4467" s="118"/>
      <c r="J4467" s="118"/>
      <c r="K4467" s="118"/>
      <c r="L4467" s="118"/>
    </row>
    <row r="4468" spans="9:12" x14ac:dyDescent="0.25">
      <c r="I4468" s="118"/>
      <c r="J4468" s="118"/>
      <c r="K4468" s="118"/>
      <c r="L4468" s="118"/>
    </row>
    <row r="4469" spans="9:12" x14ac:dyDescent="0.25">
      <c r="I4469" s="118"/>
      <c r="J4469" s="118"/>
      <c r="K4469" s="118"/>
      <c r="L4469" s="118"/>
    </row>
    <row r="4470" spans="9:12" x14ac:dyDescent="0.25">
      <c r="I4470" s="118"/>
      <c r="J4470" s="118"/>
      <c r="K4470" s="118"/>
      <c r="L4470" s="118"/>
    </row>
  </sheetData>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26"/>
  <sheetViews>
    <sheetView topLeftCell="E3" zoomScale="110" zoomScaleNormal="85" workbookViewId="0">
      <selection activeCell="K18" sqref="K1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50" bestFit="1" customWidth="1"/>
    <col min="7" max="7" width="18.7109375" style="450"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3" t="s">
        <v>45</v>
      </c>
      <c r="B1" s="973"/>
      <c r="C1" s="973"/>
      <c r="D1" s="973"/>
      <c r="E1" s="973"/>
      <c r="F1" s="973"/>
      <c r="G1" s="973"/>
      <c r="H1" s="973"/>
      <c r="I1" s="973"/>
      <c r="J1" s="973"/>
      <c r="K1" s="973"/>
      <c r="L1" s="973"/>
      <c r="M1" s="973"/>
      <c r="N1" s="973"/>
    </row>
    <row r="2" spans="1:15" s="84" customFormat="1" ht="18.75" x14ac:dyDescent="0.25">
      <c r="A2" s="974" t="s">
        <v>97</v>
      </c>
      <c r="B2" s="974"/>
      <c r="C2" s="974"/>
      <c r="D2" s="974"/>
      <c r="E2" s="974"/>
      <c r="F2" s="974"/>
      <c r="G2" s="974"/>
      <c r="H2" s="974"/>
      <c r="I2" s="974"/>
      <c r="J2" s="974"/>
      <c r="K2" s="974"/>
      <c r="L2" s="974"/>
      <c r="M2" s="974"/>
      <c r="N2" s="974"/>
    </row>
    <row r="3" spans="1:15"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5" s="23" customFormat="1" ht="27.95" customHeight="1" x14ac:dyDescent="0.25">
      <c r="A4" s="686">
        <v>44409</v>
      </c>
      <c r="B4" s="687" t="s">
        <v>147</v>
      </c>
      <c r="C4" s="584"/>
      <c r="D4" s="688"/>
      <c r="E4" s="585">
        <v>0</v>
      </c>
      <c r="F4" s="585">
        <v>0</v>
      </c>
      <c r="G4" s="582">
        <v>0</v>
      </c>
      <c r="H4" s="657"/>
      <c r="I4" s="583" t="s">
        <v>18</v>
      </c>
      <c r="J4" s="598"/>
      <c r="K4" s="598"/>
      <c r="L4" s="598"/>
      <c r="M4" s="689"/>
      <c r="N4" s="685"/>
    </row>
    <row r="5" spans="1:15" ht="15" customHeight="1" x14ac:dyDescent="0.25">
      <c r="A5" s="759">
        <v>44417</v>
      </c>
      <c r="B5" s="243" t="s">
        <v>104</v>
      </c>
      <c r="C5" s="243" t="s">
        <v>50</v>
      </c>
      <c r="D5" s="370" t="s">
        <v>52</v>
      </c>
      <c r="E5" s="666"/>
      <c r="F5" s="790">
        <v>12000</v>
      </c>
      <c r="G5" s="764">
        <f>G4-E5+F5</f>
        <v>12000</v>
      </c>
      <c r="H5" s="244" t="s">
        <v>96</v>
      </c>
      <c r="I5" s="244" t="s">
        <v>18</v>
      </c>
      <c r="J5" s="379" t="s">
        <v>314</v>
      </c>
      <c r="K5" s="379" t="s">
        <v>157</v>
      </c>
      <c r="L5" s="244" t="s">
        <v>46</v>
      </c>
      <c r="M5" s="244"/>
      <c r="N5" s="243"/>
    </row>
    <row r="6" spans="1:15" ht="15" customHeight="1" x14ac:dyDescent="0.25">
      <c r="A6" s="227">
        <v>44417</v>
      </c>
      <c r="B6" s="197" t="s">
        <v>68</v>
      </c>
      <c r="C6" s="197" t="s">
        <v>67</v>
      </c>
      <c r="D6" s="254" t="s">
        <v>52</v>
      </c>
      <c r="E6" s="249">
        <v>5000</v>
      </c>
      <c r="F6" s="447"/>
      <c r="G6" s="445">
        <f t="shared" ref="G6:G16" si="0">G5-E6+F6</f>
        <v>7000</v>
      </c>
      <c r="H6" s="195" t="s">
        <v>96</v>
      </c>
      <c r="I6" s="195" t="s">
        <v>18</v>
      </c>
      <c r="J6" s="383" t="s">
        <v>314</v>
      </c>
      <c r="K6" s="383" t="s">
        <v>157</v>
      </c>
      <c r="L6" s="195" t="s">
        <v>46</v>
      </c>
      <c r="M6" s="195"/>
      <c r="N6" s="197" t="s">
        <v>312</v>
      </c>
    </row>
    <row r="7" spans="1:15" x14ac:dyDescent="0.25">
      <c r="A7" s="227">
        <v>44417</v>
      </c>
      <c r="B7" s="197" t="s">
        <v>68</v>
      </c>
      <c r="C7" s="197" t="s">
        <v>67</v>
      </c>
      <c r="D7" s="197" t="s">
        <v>52</v>
      </c>
      <c r="E7" s="447">
        <v>7000</v>
      </c>
      <c r="F7" s="447"/>
      <c r="G7" s="445">
        <f t="shared" si="0"/>
        <v>0</v>
      </c>
      <c r="H7" s="195" t="s">
        <v>96</v>
      </c>
      <c r="I7" s="195" t="s">
        <v>18</v>
      </c>
      <c r="J7" s="383" t="s">
        <v>314</v>
      </c>
      <c r="K7" s="383" t="s">
        <v>157</v>
      </c>
      <c r="L7" s="195" t="s">
        <v>46</v>
      </c>
      <c r="M7" s="195"/>
      <c r="N7" s="197" t="s">
        <v>315</v>
      </c>
      <c r="O7" s="676"/>
    </row>
    <row r="8" spans="1:15" x14ac:dyDescent="0.25">
      <c r="A8" s="759">
        <v>44418</v>
      </c>
      <c r="B8" s="243" t="s">
        <v>104</v>
      </c>
      <c r="C8" s="243" t="s">
        <v>50</v>
      </c>
      <c r="D8" s="243" t="s">
        <v>52</v>
      </c>
      <c r="E8" s="790"/>
      <c r="F8" s="790">
        <v>12000</v>
      </c>
      <c r="G8" s="764">
        <f t="shared" si="0"/>
        <v>12000</v>
      </c>
      <c r="H8" s="244" t="s">
        <v>96</v>
      </c>
      <c r="I8" s="244" t="s">
        <v>18</v>
      </c>
      <c r="J8" s="379" t="s">
        <v>329</v>
      </c>
      <c r="K8" s="379" t="s">
        <v>157</v>
      </c>
      <c r="L8" s="244" t="s">
        <v>46</v>
      </c>
      <c r="M8" s="244"/>
      <c r="N8" s="243"/>
      <c r="O8" s="676"/>
    </row>
    <row r="9" spans="1:15" x14ac:dyDescent="0.25">
      <c r="A9" s="227">
        <v>44418</v>
      </c>
      <c r="B9" s="197" t="s">
        <v>68</v>
      </c>
      <c r="C9" s="197" t="s">
        <v>67</v>
      </c>
      <c r="D9" s="254" t="s">
        <v>52</v>
      </c>
      <c r="E9" s="249">
        <v>5000</v>
      </c>
      <c r="F9" s="626"/>
      <c r="G9" s="444">
        <f t="shared" si="0"/>
        <v>7000</v>
      </c>
      <c r="H9" s="195" t="s">
        <v>96</v>
      </c>
      <c r="I9" s="195" t="s">
        <v>18</v>
      </c>
      <c r="J9" s="383" t="s">
        <v>329</v>
      </c>
      <c r="K9" s="383" t="s">
        <v>157</v>
      </c>
      <c r="L9" s="195" t="s">
        <v>46</v>
      </c>
      <c r="M9" s="195"/>
      <c r="N9" s="197" t="s">
        <v>312</v>
      </c>
      <c r="O9" s="676"/>
    </row>
    <row r="10" spans="1:15" x14ac:dyDescent="0.25">
      <c r="A10" s="227">
        <v>44418</v>
      </c>
      <c r="B10" s="197" t="s">
        <v>68</v>
      </c>
      <c r="C10" s="197" t="s">
        <v>67</v>
      </c>
      <c r="D10" s="254" t="s">
        <v>52</v>
      </c>
      <c r="E10" s="451">
        <v>7000</v>
      </c>
      <c r="F10" s="626"/>
      <c r="G10" s="444">
        <f t="shared" si="0"/>
        <v>0</v>
      </c>
      <c r="H10" s="195" t="s">
        <v>96</v>
      </c>
      <c r="I10" s="195" t="s">
        <v>18</v>
      </c>
      <c r="J10" s="383" t="s">
        <v>329</v>
      </c>
      <c r="K10" s="383" t="s">
        <v>157</v>
      </c>
      <c r="L10" s="195" t="s">
        <v>46</v>
      </c>
      <c r="M10" s="205"/>
      <c r="N10" s="197" t="s">
        <v>313</v>
      </c>
      <c r="O10" s="676"/>
    </row>
    <row r="11" spans="1:15" x14ac:dyDescent="0.25">
      <c r="A11" s="227">
        <v>44420</v>
      </c>
      <c r="B11" s="197" t="s">
        <v>68</v>
      </c>
      <c r="C11" s="197" t="s">
        <v>67</v>
      </c>
      <c r="D11" s="254" t="s">
        <v>52</v>
      </c>
      <c r="E11" s="451">
        <v>5000</v>
      </c>
      <c r="F11" s="626"/>
      <c r="G11" s="444">
        <f t="shared" si="0"/>
        <v>-5000</v>
      </c>
      <c r="H11" s="195" t="s">
        <v>96</v>
      </c>
      <c r="I11" s="195" t="s">
        <v>18</v>
      </c>
      <c r="J11" s="383" t="s">
        <v>338</v>
      </c>
      <c r="K11" s="383" t="s">
        <v>157</v>
      </c>
      <c r="L11" s="195" t="s">
        <v>46</v>
      </c>
      <c r="M11" s="205"/>
      <c r="N11" s="197" t="s">
        <v>312</v>
      </c>
      <c r="O11" s="676"/>
    </row>
    <row r="12" spans="1:15" x14ac:dyDescent="0.25">
      <c r="A12" s="227">
        <v>44420</v>
      </c>
      <c r="B12" s="197" t="s">
        <v>68</v>
      </c>
      <c r="C12" s="197" t="s">
        <v>67</v>
      </c>
      <c r="D12" s="254" t="s">
        <v>52</v>
      </c>
      <c r="E12" s="451">
        <v>7000</v>
      </c>
      <c r="F12" s="626"/>
      <c r="G12" s="444">
        <f t="shared" si="0"/>
        <v>-12000</v>
      </c>
      <c r="H12" s="195" t="s">
        <v>96</v>
      </c>
      <c r="I12" s="195" t="s">
        <v>18</v>
      </c>
      <c r="J12" s="383" t="s">
        <v>338</v>
      </c>
      <c r="K12" s="383" t="s">
        <v>157</v>
      </c>
      <c r="L12" s="195" t="s">
        <v>46</v>
      </c>
      <c r="M12" s="205"/>
      <c r="N12" s="197" t="s">
        <v>313</v>
      </c>
      <c r="O12" s="676"/>
    </row>
    <row r="13" spans="1:15" x14ac:dyDescent="0.25">
      <c r="A13" s="759">
        <v>44421</v>
      </c>
      <c r="B13" s="243" t="s">
        <v>104</v>
      </c>
      <c r="C13" s="369" t="s">
        <v>50</v>
      </c>
      <c r="D13" s="628" t="s">
        <v>52</v>
      </c>
      <c r="E13" s="803"/>
      <c r="F13" s="804"/>
      <c r="G13" s="803">
        <f t="shared" si="0"/>
        <v>-12000</v>
      </c>
      <c r="H13" s="758" t="s">
        <v>96</v>
      </c>
      <c r="I13" s="758" t="s">
        <v>18</v>
      </c>
      <c r="J13" s="379" t="s">
        <v>355</v>
      </c>
      <c r="K13" s="639" t="s">
        <v>157</v>
      </c>
      <c r="L13" s="758" t="s">
        <v>46</v>
      </c>
      <c r="M13" s="805"/>
      <c r="N13" s="369"/>
      <c r="O13" s="676"/>
    </row>
    <row r="14" spans="1:15" x14ac:dyDescent="0.25">
      <c r="A14" s="227">
        <v>44421</v>
      </c>
      <c r="B14" s="197" t="s">
        <v>68</v>
      </c>
      <c r="C14" s="197" t="s">
        <v>67</v>
      </c>
      <c r="D14" s="254" t="s">
        <v>52</v>
      </c>
      <c r="E14" s="451">
        <v>10000</v>
      </c>
      <c r="F14" s="626"/>
      <c r="G14" s="444">
        <f t="shared" si="0"/>
        <v>-22000</v>
      </c>
      <c r="H14" s="195" t="s">
        <v>96</v>
      </c>
      <c r="I14" s="195" t="s">
        <v>18</v>
      </c>
      <c r="J14" s="383" t="s">
        <v>355</v>
      </c>
      <c r="K14" s="383" t="s">
        <v>157</v>
      </c>
      <c r="L14" s="195" t="s">
        <v>46</v>
      </c>
      <c r="M14" s="205"/>
      <c r="N14" s="197" t="s">
        <v>356</v>
      </c>
      <c r="O14" s="676"/>
    </row>
    <row r="15" spans="1:15" x14ac:dyDescent="0.25">
      <c r="A15" s="227">
        <v>44421</v>
      </c>
      <c r="B15" s="197" t="s">
        <v>68</v>
      </c>
      <c r="C15" s="197" t="s">
        <v>67</v>
      </c>
      <c r="D15" s="254" t="s">
        <v>52</v>
      </c>
      <c r="E15" s="451">
        <v>9000</v>
      </c>
      <c r="F15" s="626"/>
      <c r="G15" s="444">
        <f t="shared" si="0"/>
        <v>-31000</v>
      </c>
      <c r="H15" s="195" t="s">
        <v>96</v>
      </c>
      <c r="I15" s="195" t="s">
        <v>18</v>
      </c>
      <c r="J15" s="383" t="s">
        <v>355</v>
      </c>
      <c r="K15" s="383" t="s">
        <v>157</v>
      </c>
      <c r="L15" s="195" t="s">
        <v>46</v>
      </c>
      <c r="M15" s="205"/>
      <c r="N15" s="197" t="s">
        <v>357</v>
      </c>
      <c r="O15" s="676"/>
    </row>
    <row r="16" spans="1:15" ht="15.75" thickBot="1" x14ac:dyDescent="0.3">
      <c r="A16" s="227">
        <v>44424</v>
      </c>
      <c r="B16" s="197" t="s">
        <v>391</v>
      </c>
      <c r="C16" s="228" t="s">
        <v>50</v>
      </c>
      <c r="D16" s="284" t="s">
        <v>52</v>
      </c>
      <c r="E16" s="444"/>
      <c r="F16" s="723">
        <v>31000</v>
      </c>
      <c r="G16" s="444">
        <f t="shared" si="0"/>
        <v>0</v>
      </c>
      <c r="H16" s="257" t="s">
        <v>96</v>
      </c>
      <c r="I16" s="257" t="s">
        <v>18</v>
      </c>
      <c r="J16" s="701" t="s">
        <v>687</v>
      </c>
      <c r="K16" s="383" t="s">
        <v>157</v>
      </c>
      <c r="L16" s="195" t="s">
        <v>46</v>
      </c>
      <c r="M16" s="390"/>
      <c r="N16" s="228"/>
      <c r="O16" s="676"/>
    </row>
    <row r="17" spans="1:15" ht="15.75" thickBot="1" x14ac:dyDescent="0.3">
      <c r="A17" s="196"/>
      <c r="B17" s="195"/>
      <c r="C17" s="195"/>
      <c r="D17" s="209"/>
      <c r="E17" s="704">
        <f>SUM(E4:E16)</f>
        <v>55000</v>
      </c>
      <c r="F17" s="705">
        <f>SUM(F4:F16)+G4</f>
        <v>55000</v>
      </c>
      <c r="G17" s="740">
        <f>F17-E17</f>
        <v>0</v>
      </c>
      <c r="H17" s="211"/>
      <c r="I17" s="195"/>
      <c r="J17" s="257"/>
      <c r="K17" s="274"/>
      <c r="L17" s="195"/>
      <c r="M17" s="195"/>
      <c r="N17" s="197"/>
      <c r="O17" s="677"/>
    </row>
    <row r="18" spans="1:15" x14ac:dyDescent="0.25">
      <c r="A18" s="196"/>
      <c r="B18" s="195"/>
      <c r="C18" s="195"/>
      <c r="D18" s="195"/>
      <c r="E18" s="625"/>
      <c r="F18" s="625"/>
      <c r="G18" s="446"/>
      <c r="H18" s="195"/>
      <c r="I18" s="195"/>
      <c r="J18" s="257"/>
      <c r="K18" s="383"/>
      <c r="L18" s="195"/>
      <c r="M18" s="195"/>
      <c r="N18" s="197"/>
      <c r="O18" s="677"/>
    </row>
    <row r="19" spans="1:15" x14ac:dyDescent="0.25">
      <c r="A19" s="196"/>
      <c r="B19" s="197"/>
      <c r="C19" s="197"/>
      <c r="D19" s="197"/>
      <c r="E19" s="214"/>
      <c r="F19" s="391"/>
      <c r="G19" s="444"/>
      <c r="H19" s="195"/>
      <c r="I19" s="195"/>
      <c r="J19" s="257"/>
      <c r="K19" s="274"/>
      <c r="L19" s="195"/>
      <c r="M19" s="195"/>
      <c r="N19" s="197"/>
      <c r="O19" s="677"/>
    </row>
    <row r="20" spans="1:15" x14ac:dyDescent="0.25">
      <c r="A20" s="195"/>
      <c r="B20" s="195"/>
      <c r="C20" s="195"/>
      <c r="D20" s="195"/>
      <c r="E20" s="214"/>
      <c r="F20" s="214"/>
      <c r="G20" s="444"/>
      <c r="H20" s="195"/>
      <c r="I20" s="195"/>
      <c r="J20" s="195"/>
      <c r="K20" s="274"/>
      <c r="L20" s="195"/>
      <c r="M20" s="195"/>
      <c r="N20" s="197"/>
      <c r="O20" s="677"/>
    </row>
    <row r="21" spans="1:15" x14ac:dyDescent="0.25">
      <c r="A21" s="195"/>
      <c r="B21" s="195"/>
      <c r="C21" s="195"/>
      <c r="D21" s="195"/>
      <c r="E21" s="489"/>
      <c r="F21" s="489"/>
      <c r="G21" s="444"/>
      <c r="H21" s="195"/>
      <c r="I21" s="195"/>
      <c r="J21" s="195"/>
      <c r="K21" s="274"/>
      <c r="L21" s="195"/>
      <c r="M21" s="195"/>
      <c r="N21" s="197"/>
      <c r="O21" s="677"/>
    </row>
    <row r="22" spans="1:15" x14ac:dyDescent="0.25">
      <c r="A22" s="195"/>
      <c r="B22" s="195"/>
      <c r="C22" s="195"/>
      <c r="D22" s="195"/>
      <c r="E22" s="489"/>
      <c r="F22" s="489"/>
      <c r="G22" s="444"/>
      <c r="H22" s="195"/>
      <c r="I22" s="195"/>
      <c r="J22" s="195"/>
      <c r="K22" s="274"/>
      <c r="L22" s="195"/>
      <c r="M22" s="195"/>
      <c r="N22" s="197"/>
      <c r="O22" s="677"/>
    </row>
    <row r="23" spans="1:15" x14ac:dyDescent="0.25">
      <c r="A23" s="195"/>
      <c r="B23" s="195"/>
      <c r="C23" s="195"/>
      <c r="D23" s="195"/>
      <c r="E23" s="489"/>
      <c r="F23" s="489"/>
      <c r="G23" s="444"/>
      <c r="H23" s="195"/>
      <c r="I23" s="195"/>
      <c r="J23" s="195"/>
      <c r="K23" s="274"/>
      <c r="L23" s="195"/>
      <c r="M23" s="195"/>
      <c r="N23" s="197"/>
      <c r="O23" s="677"/>
    </row>
    <row r="24" spans="1:15" x14ac:dyDescent="0.25">
      <c r="A24" s="560"/>
      <c r="B24" s="560"/>
      <c r="C24" s="560"/>
      <c r="D24" s="560"/>
      <c r="E24" s="452"/>
      <c r="F24" s="452"/>
      <c r="G24" s="446"/>
      <c r="H24" s="560"/>
      <c r="I24" s="560"/>
      <c r="J24" s="560"/>
      <c r="K24" s="560"/>
      <c r="L24" s="560"/>
      <c r="M24" s="560"/>
      <c r="N24" s="107"/>
      <c r="O24" s="157"/>
    </row>
    <row r="25" spans="1:15" x14ac:dyDescent="0.25">
      <c r="A25" s="183"/>
      <c r="B25" s="183"/>
      <c r="C25" s="183"/>
      <c r="D25" s="183"/>
      <c r="E25" s="449"/>
      <c r="F25" s="449"/>
      <c r="G25" s="444"/>
      <c r="H25" s="183"/>
      <c r="I25" s="183"/>
      <c r="J25" s="183"/>
      <c r="K25" s="183"/>
      <c r="L25" s="183"/>
      <c r="M25" s="183"/>
      <c r="N25" s="107"/>
      <c r="O25" s="157"/>
    </row>
    <row r="26" spans="1:15" x14ac:dyDescent="0.25">
      <c r="A26" s="183"/>
      <c r="B26" s="183"/>
      <c r="C26" s="183"/>
      <c r="D26" s="183"/>
      <c r="E26" s="449"/>
      <c r="F26" s="449"/>
      <c r="G26" s="444"/>
      <c r="H26" s="183"/>
      <c r="I26" s="183"/>
      <c r="J26" s="183"/>
      <c r="K26" s="183"/>
      <c r="L26" s="183"/>
      <c r="M26" s="183"/>
      <c r="N26" s="107"/>
      <c r="O26" s="157"/>
    </row>
    <row r="27" spans="1:15" x14ac:dyDescent="0.25">
      <c r="A27" s="183"/>
      <c r="B27" s="183"/>
      <c r="C27" s="183"/>
      <c r="D27" s="183"/>
      <c r="E27" s="449"/>
      <c r="F27" s="449"/>
      <c r="G27" s="444"/>
      <c r="H27" s="183"/>
      <c r="I27" s="183"/>
      <c r="J27" s="183"/>
      <c r="K27" s="183"/>
      <c r="L27" s="183"/>
      <c r="M27" s="183"/>
      <c r="N27" s="107"/>
      <c r="O27" s="157"/>
    </row>
    <row r="28" spans="1:15" x14ac:dyDescent="0.25">
      <c r="A28" s="183"/>
      <c r="B28" s="183"/>
      <c r="C28" s="183"/>
      <c r="D28" s="183"/>
      <c r="E28" s="449"/>
      <c r="F28" s="449"/>
      <c r="G28" s="444"/>
      <c r="H28" s="183"/>
      <c r="I28" s="183"/>
      <c r="J28" s="183"/>
      <c r="K28" s="183"/>
      <c r="L28" s="183"/>
      <c r="M28" s="183"/>
      <c r="N28" s="107"/>
      <c r="O28" s="157"/>
    </row>
    <row r="29" spans="1:15" x14ac:dyDescent="0.25">
      <c r="A29" s="183"/>
      <c r="B29" s="183"/>
      <c r="C29" s="183"/>
      <c r="D29" s="183"/>
      <c r="E29" s="449"/>
      <c r="F29" s="449"/>
      <c r="G29" s="444"/>
      <c r="H29" s="183"/>
      <c r="I29" s="183"/>
      <c r="J29" s="183"/>
      <c r="K29" s="183"/>
      <c r="L29" s="183"/>
      <c r="M29" s="183"/>
      <c r="N29" s="107"/>
      <c r="O29" s="157"/>
    </row>
    <row r="30" spans="1:15" x14ac:dyDescent="0.25">
      <c r="A30" s="183"/>
      <c r="B30" s="183"/>
      <c r="C30" s="183"/>
      <c r="D30" s="183"/>
      <c r="E30" s="449"/>
      <c r="F30" s="449"/>
      <c r="G30" s="445"/>
      <c r="H30" s="183"/>
      <c r="I30" s="183"/>
      <c r="J30" s="183"/>
      <c r="K30" s="183"/>
      <c r="L30" s="183"/>
      <c r="M30" s="183"/>
      <c r="N30" s="107"/>
      <c r="O30" s="157"/>
    </row>
    <row r="31" spans="1:15" x14ac:dyDescent="0.25">
      <c r="A31" s="183"/>
      <c r="B31" s="183"/>
      <c r="C31" s="183"/>
      <c r="D31" s="183"/>
      <c r="E31" s="449"/>
      <c r="F31" s="449"/>
      <c r="G31" s="445"/>
      <c r="H31" s="183"/>
      <c r="I31" s="183"/>
      <c r="J31" s="183"/>
      <c r="K31" s="183"/>
      <c r="L31" s="183"/>
      <c r="M31" s="183"/>
      <c r="N31" s="107"/>
      <c r="O31" s="157"/>
    </row>
    <row r="32" spans="1:15" x14ac:dyDescent="0.25">
      <c r="A32" s="183"/>
      <c r="B32" s="183"/>
      <c r="C32" s="183"/>
      <c r="D32" s="183"/>
      <c r="E32" s="449"/>
      <c r="F32" s="449"/>
      <c r="G32" s="445"/>
      <c r="H32" s="183"/>
      <c r="I32" s="183"/>
      <c r="J32" s="183"/>
      <c r="K32" s="183"/>
      <c r="L32" s="183"/>
      <c r="M32" s="183"/>
      <c r="N32" s="107"/>
      <c r="O32" s="157"/>
    </row>
    <row r="33" spans="1:15" x14ac:dyDescent="0.25">
      <c r="A33" s="183"/>
      <c r="B33" s="183"/>
      <c r="C33" s="183"/>
      <c r="D33" s="183"/>
      <c r="E33" s="449"/>
      <c r="F33" s="449"/>
      <c r="G33" s="445"/>
      <c r="H33" s="183"/>
      <c r="I33" s="183"/>
      <c r="J33" s="183"/>
      <c r="K33" s="183"/>
      <c r="L33" s="183"/>
      <c r="M33" s="183"/>
      <c r="N33" s="107"/>
      <c r="O33" s="157"/>
    </row>
    <row r="34" spans="1:15" x14ac:dyDescent="0.25">
      <c r="A34" s="183"/>
      <c r="B34" s="183"/>
      <c r="C34" s="183"/>
      <c r="D34" s="183"/>
      <c r="E34" s="449"/>
      <c r="F34" s="449"/>
      <c r="G34" s="445"/>
      <c r="H34" s="183"/>
      <c r="I34" s="183"/>
      <c r="J34" s="183"/>
      <c r="K34" s="183"/>
      <c r="L34" s="183"/>
      <c r="M34" s="183"/>
      <c r="N34" s="107"/>
      <c r="O34" s="157"/>
    </row>
    <row r="35" spans="1:15" x14ac:dyDescent="0.25">
      <c r="A35" s="183"/>
      <c r="B35" s="183"/>
      <c r="C35" s="183"/>
      <c r="D35" s="183"/>
      <c r="E35" s="449"/>
      <c r="F35" s="449"/>
      <c r="G35" s="445"/>
      <c r="H35" s="183"/>
      <c r="I35" s="183"/>
      <c r="J35" s="183"/>
      <c r="K35" s="183"/>
      <c r="L35" s="183"/>
      <c r="M35" s="183"/>
      <c r="N35" s="107"/>
      <c r="O35" s="157"/>
    </row>
    <row r="36" spans="1:15" x14ac:dyDescent="0.25">
      <c r="A36" s="183"/>
      <c r="B36" s="183"/>
      <c r="C36" s="183"/>
      <c r="D36" s="183"/>
      <c r="E36" s="449"/>
      <c r="F36" s="449"/>
      <c r="G36" s="445"/>
      <c r="H36" s="183"/>
      <c r="I36" s="183"/>
      <c r="J36" s="183"/>
      <c r="K36" s="183"/>
      <c r="L36" s="183"/>
      <c r="M36" s="183"/>
      <c r="N36" s="107"/>
      <c r="O36" s="157"/>
    </row>
    <row r="37" spans="1:15" x14ac:dyDescent="0.25">
      <c r="A37" s="183"/>
      <c r="B37" s="183"/>
      <c r="C37" s="183"/>
      <c r="D37" s="183"/>
      <c r="E37" s="449"/>
      <c r="F37" s="449"/>
      <c r="G37" s="445"/>
      <c r="H37" s="183"/>
      <c r="I37" s="183"/>
      <c r="J37" s="183"/>
      <c r="K37" s="183"/>
      <c r="L37" s="183"/>
      <c r="M37" s="183"/>
      <c r="N37" s="107"/>
      <c r="O37" s="157"/>
    </row>
    <row r="38" spans="1:15" x14ac:dyDescent="0.25">
      <c r="A38" s="183"/>
      <c r="B38" s="183"/>
      <c r="C38" s="183"/>
      <c r="D38" s="183"/>
      <c r="E38" s="449"/>
      <c r="F38" s="449"/>
      <c r="G38" s="445"/>
      <c r="H38" s="183"/>
      <c r="I38" s="183"/>
      <c r="J38" s="183"/>
      <c r="K38" s="183"/>
      <c r="L38" s="183"/>
      <c r="M38" s="183"/>
      <c r="N38" s="107"/>
      <c r="O38" s="157"/>
    </row>
    <row r="39" spans="1:15" x14ac:dyDescent="0.25">
      <c r="A39" s="183"/>
      <c r="B39" s="183"/>
      <c r="C39" s="183"/>
      <c r="D39" s="183"/>
      <c r="E39" s="449"/>
      <c r="F39" s="449"/>
      <c r="G39" s="445"/>
      <c r="H39" s="183"/>
      <c r="I39" s="183"/>
      <c r="J39" s="183"/>
      <c r="K39" s="183"/>
      <c r="L39" s="183"/>
      <c r="M39" s="183"/>
      <c r="N39" s="107"/>
      <c r="O39" s="157"/>
    </row>
    <row r="40" spans="1:15" x14ac:dyDescent="0.25">
      <c r="A40" s="183"/>
      <c r="B40" s="183"/>
      <c r="C40" s="183"/>
      <c r="D40" s="183"/>
      <c r="E40" s="449"/>
      <c r="F40" s="449"/>
      <c r="G40" s="445"/>
      <c r="H40" s="183"/>
      <c r="I40" s="183"/>
      <c r="J40" s="183"/>
      <c r="K40" s="183"/>
      <c r="L40" s="183"/>
      <c r="M40" s="183"/>
      <c r="N40" s="107"/>
      <c r="O40" s="157"/>
    </row>
    <row r="41" spans="1:15" x14ac:dyDescent="0.25">
      <c r="A41" s="183"/>
      <c r="B41" s="183"/>
      <c r="C41" s="183"/>
      <c r="D41" s="183"/>
      <c r="E41" s="449"/>
      <c r="F41" s="449"/>
      <c r="G41" s="445"/>
      <c r="H41" s="183"/>
      <c r="I41" s="183"/>
      <c r="J41" s="183"/>
      <c r="K41" s="183"/>
      <c r="L41" s="183"/>
      <c r="M41" s="183"/>
      <c r="N41" s="107"/>
      <c r="O41" s="157"/>
    </row>
    <row r="42" spans="1:15" x14ac:dyDescent="0.25">
      <c r="A42" s="183"/>
      <c r="B42" s="183"/>
      <c r="C42" s="183"/>
      <c r="D42" s="183"/>
      <c r="E42" s="449"/>
      <c r="F42" s="449"/>
      <c r="G42" s="445"/>
      <c r="H42" s="183"/>
      <c r="I42" s="183"/>
      <c r="J42" s="183"/>
      <c r="K42" s="183"/>
      <c r="L42" s="183"/>
      <c r="M42" s="183"/>
      <c r="N42" s="107"/>
      <c r="O42" s="157"/>
    </row>
    <row r="43" spans="1:15" x14ac:dyDescent="0.25">
      <c r="A43" s="183"/>
      <c r="B43" s="183"/>
      <c r="C43" s="183"/>
      <c r="D43" s="183"/>
      <c r="E43" s="449"/>
      <c r="F43" s="449"/>
      <c r="G43" s="445"/>
      <c r="H43" s="183"/>
      <c r="I43" s="183"/>
      <c r="J43" s="183"/>
      <c r="K43" s="183"/>
      <c r="L43" s="183"/>
      <c r="M43" s="183"/>
      <c r="N43" s="107"/>
      <c r="O43" s="157"/>
    </row>
    <row r="44" spans="1:15" x14ac:dyDescent="0.25">
      <c r="A44" s="183"/>
      <c r="B44" s="183"/>
      <c r="C44" s="183"/>
      <c r="D44" s="183"/>
      <c r="E44" s="449"/>
      <c r="F44" s="449"/>
      <c r="G44" s="445"/>
      <c r="H44" s="183"/>
      <c r="I44" s="183"/>
      <c r="J44" s="183"/>
      <c r="K44" s="183"/>
      <c r="L44" s="183"/>
      <c r="M44" s="183"/>
      <c r="N44" s="107"/>
      <c r="O44" s="157"/>
    </row>
    <row r="45" spans="1:15" x14ac:dyDescent="0.25">
      <c r="A45" s="183"/>
      <c r="B45" s="183"/>
      <c r="C45" s="183"/>
      <c r="D45" s="183"/>
      <c r="E45" s="449"/>
      <c r="F45" s="449"/>
      <c r="G45" s="445"/>
      <c r="H45" s="183"/>
      <c r="I45" s="183"/>
      <c r="J45" s="183"/>
      <c r="K45" s="183"/>
      <c r="L45" s="183"/>
      <c r="M45" s="183"/>
      <c r="N45" s="107"/>
      <c r="O45" s="157"/>
    </row>
    <row r="46" spans="1:15" x14ac:dyDescent="0.25">
      <c r="A46" s="183"/>
      <c r="B46" s="183"/>
      <c r="C46" s="183"/>
      <c r="D46" s="183"/>
      <c r="E46" s="449"/>
      <c r="F46" s="449"/>
      <c r="G46" s="445"/>
      <c r="H46" s="183"/>
      <c r="I46" s="183"/>
      <c r="J46" s="183"/>
      <c r="K46" s="183"/>
      <c r="L46" s="183"/>
      <c r="M46" s="183"/>
      <c r="N46" s="107"/>
      <c r="O46" s="157"/>
    </row>
    <row r="47" spans="1:15" x14ac:dyDescent="0.25">
      <c r="A47" s="183"/>
      <c r="B47" s="183"/>
      <c r="C47" s="183"/>
      <c r="D47" s="183"/>
      <c r="E47" s="449"/>
      <c r="F47" s="449"/>
      <c r="G47" s="445"/>
      <c r="H47" s="183"/>
      <c r="I47" s="183"/>
      <c r="J47" s="183"/>
      <c r="K47" s="183"/>
      <c r="L47" s="183"/>
      <c r="M47" s="183"/>
      <c r="N47" s="107"/>
      <c r="O47" s="157"/>
    </row>
    <row r="48" spans="1:15" x14ac:dyDescent="0.25">
      <c r="A48" s="183"/>
      <c r="B48" s="183"/>
      <c r="C48" s="183"/>
      <c r="D48" s="183"/>
      <c r="E48" s="449"/>
      <c r="F48" s="449"/>
      <c r="G48" s="449"/>
      <c r="H48" s="183"/>
      <c r="I48" s="183"/>
      <c r="J48" s="183"/>
      <c r="K48" s="183"/>
      <c r="L48" s="183"/>
      <c r="M48" s="183"/>
      <c r="N48" s="107"/>
      <c r="O48" s="157"/>
    </row>
    <row r="49" spans="1:15" x14ac:dyDescent="0.25">
      <c r="A49" s="183"/>
      <c r="B49" s="183"/>
      <c r="C49" s="183"/>
      <c r="D49" s="183"/>
      <c r="E49" s="449"/>
      <c r="F49" s="449"/>
      <c r="G49" s="449"/>
      <c r="H49" s="183"/>
      <c r="I49" s="183"/>
      <c r="J49" s="183"/>
      <c r="K49" s="183"/>
      <c r="L49" s="183"/>
      <c r="M49" s="183"/>
      <c r="N49" s="107"/>
      <c r="O49" s="157"/>
    </row>
    <row r="50" spans="1:15" x14ac:dyDescent="0.25">
      <c r="A50" s="183"/>
      <c r="B50" s="183"/>
      <c r="C50" s="183"/>
      <c r="D50" s="183"/>
      <c r="E50" s="449"/>
      <c r="F50" s="449"/>
      <c r="G50" s="449"/>
      <c r="H50" s="183"/>
      <c r="I50" s="183"/>
      <c r="J50" s="183"/>
      <c r="K50" s="183"/>
      <c r="L50" s="183"/>
      <c r="M50" s="183"/>
      <c r="N50" s="107"/>
      <c r="O50" s="157"/>
    </row>
    <row r="51" spans="1:15" x14ac:dyDescent="0.25">
      <c r="A51" s="183"/>
      <c r="B51" s="183"/>
      <c r="C51" s="183"/>
      <c r="D51" s="183"/>
      <c r="E51" s="449"/>
      <c r="F51" s="449"/>
      <c r="G51" s="449"/>
      <c r="H51" s="183"/>
      <c r="I51" s="183"/>
      <c r="J51" s="183"/>
      <c r="K51" s="183"/>
      <c r="L51" s="183"/>
      <c r="M51" s="183"/>
      <c r="N51" s="107"/>
      <c r="O51" s="157"/>
    </row>
    <row r="52" spans="1:15" x14ac:dyDescent="0.25">
      <c r="A52" s="183"/>
      <c r="B52" s="183"/>
      <c r="C52" s="183"/>
      <c r="D52" s="183"/>
      <c r="E52" s="449"/>
      <c r="F52" s="449"/>
      <c r="G52" s="449"/>
      <c r="H52" s="183"/>
      <c r="I52" s="183"/>
      <c r="J52" s="183"/>
      <c r="K52" s="183"/>
      <c r="L52" s="183"/>
      <c r="M52" s="183"/>
      <c r="N52" s="107"/>
      <c r="O52" s="157"/>
    </row>
    <row r="53" spans="1:15" x14ac:dyDescent="0.25">
      <c r="A53" s="183"/>
      <c r="B53" s="183"/>
      <c r="C53" s="183"/>
      <c r="D53" s="183"/>
      <c r="E53" s="449"/>
      <c r="F53" s="449"/>
      <c r="G53" s="449"/>
      <c r="H53" s="183"/>
      <c r="I53" s="183"/>
      <c r="J53" s="183"/>
      <c r="K53" s="183"/>
      <c r="L53" s="183"/>
      <c r="M53" s="183"/>
      <c r="N53" s="107"/>
      <c r="O53" s="157"/>
    </row>
    <row r="54" spans="1:15" x14ac:dyDescent="0.25">
      <c r="A54" s="183"/>
      <c r="B54" s="183"/>
      <c r="C54" s="183"/>
      <c r="D54" s="183"/>
      <c r="E54" s="449"/>
      <c r="F54" s="449"/>
      <c r="G54" s="449"/>
      <c r="H54" s="183"/>
      <c r="I54" s="183"/>
      <c r="J54" s="183"/>
      <c r="K54" s="183"/>
      <c r="L54" s="183"/>
      <c r="M54" s="183"/>
      <c r="N54" s="107"/>
      <c r="O54" s="157"/>
    </row>
    <row r="55" spans="1:15" x14ac:dyDescent="0.25">
      <c r="A55" s="183"/>
      <c r="B55" s="183"/>
      <c r="C55" s="183"/>
      <c r="D55" s="183"/>
      <c r="E55" s="449"/>
      <c r="F55" s="449"/>
      <c r="G55" s="449"/>
      <c r="H55" s="183"/>
      <c r="I55" s="183"/>
      <c r="J55" s="183"/>
      <c r="K55" s="183"/>
      <c r="L55" s="183"/>
      <c r="M55" s="183"/>
      <c r="N55" s="107"/>
      <c r="O55" s="157"/>
    </row>
    <row r="56" spans="1:15" x14ac:dyDescent="0.25">
      <c r="A56" s="183"/>
      <c r="B56" s="183"/>
      <c r="C56" s="183"/>
      <c r="D56" s="183"/>
      <c r="E56" s="449"/>
      <c r="F56" s="449"/>
      <c r="G56" s="449"/>
      <c r="H56" s="183"/>
      <c r="I56" s="183"/>
      <c r="J56" s="183"/>
      <c r="K56" s="183"/>
      <c r="L56" s="183"/>
      <c r="M56" s="183"/>
      <c r="N56" s="107"/>
      <c r="O56" s="157"/>
    </row>
    <row r="57" spans="1:15" x14ac:dyDescent="0.25">
      <c r="A57" s="183"/>
      <c r="B57" s="183"/>
      <c r="C57" s="183"/>
      <c r="D57" s="183"/>
      <c r="E57" s="449"/>
      <c r="F57" s="449"/>
      <c r="G57" s="449"/>
      <c r="H57" s="183"/>
      <c r="I57" s="183"/>
      <c r="J57" s="183"/>
      <c r="K57" s="183"/>
      <c r="L57" s="183"/>
      <c r="M57" s="183"/>
      <c r="N57" s="107"/>
      <c r="O57" s="157"/>
    </row>
    <row r="58" spans="1:15" x14ac:dyDescent="0.25">
      <c r="A58" s="183"/>
      <c r="B58" s="183"/>
      <c r="C58" s="183"/>
      <c r="D58" s="183"/>
      <c r="E58" s="449"/>
      <c r="F58" s="449"/>
      <c r="G58" s="449"/>
      <c r="H58" s="183"/>
      <c r="I58" s="183"/>
      <c r="J58" s="183"/>
      <c r="K58" s="183"/>
      <c r="L58" s="183"/>
      <c r="M58" s="183"/>
      <c r="N58" s="107"/>
      <c r="O58" s="157"/>
    </row>
    <row r="59" spans="1:15" x14ac:dyDescent="0.25">
      <c r="I59" s="118"/>
      <c r="J59" s="118"/>
      <c r="K59" s="118"/>
      <c r="L59" s="118"/>
      <c r="O59" s="157"/>
    </row>
    <row r="60" spans="1:15" x14ac:dyDescent="0.25">
      <c r="I60" s="118"/>
      <c r="J60" s="118"/>
      <c r="K60" s="118"/>
      <c r="L60" s="118"/>
      <c r="O60" s="157"/>
    </row>
    <row r="61" spans="1:15" x14ac:dyDescent="0.25">
      <c r="I61" s="118"/>
      <c r="J61" s="118"/>
      <c r="K61" s="118"/>
      <c r="L61" s="118"/>
      <c r="O61" s="157"/>
    </row>
    <row r="62" spans="1:15" x14ac:dyDescent="0.25">
      <c r="I62" s="118"/>
      <c r="J62" s="118"/>
      <c r="K62" s="118"/>
      <c r="L62" s="118"/>
      <c r="O62" s="157"/>
    </row>
    <row r="63" spans="1:15" x14ac:dyDescent="0.25">
      <c r="I63" s="118"/>
      <c r="J63" s="118"/>
      <c r="K63" s="118"/>
      <c r="L63" s="118"/>
      <c r="O63" s="157"/>
    </row>
    <row r="64" spans="1:15" x14ac:dyDescent="0.25">
      <c r="I64" s="118"/>
      <c r="J64" s="118"/>
      <c r="K64" s="118"/>
      <c r="L64" s="118"/>
      <c r="O64" s="157"/>
    </row>
    <row r="65" spans="9:15" x14ac:dyDescent="0.25">
      <c r="I65" s="118"/>
      <c r="J65" s="118"/>
      <c r="K65" s="118"/>
      <c r="L65" s="118"/>
      <c r="O65" s="157"/>
    </row>
    <row r="66" spans="9:15" x14ac:dyDescent="0.25">
      <c r="I66" s="118"/>
      <c r="J66" s="118"/>
      <c r="K66" s="118"/>
      <c r="L66" s="118"/>
      <c r="O66" s="157"/>
    </row>
    <row r="67" spans="9:15" x14ac:dyDescent="0.25">
      <c r="I67" s="118"/>
      <c r="J67" s="118"/>
      <c r="K67" s="118"/>
      <c r="L67" s="118"/>
      <c r="O67" s="157"/>
    </row>
    <row r="68" spans="9:15" x14ac:dyDescent="0.25">
      <c r="I68" s="118"/>
      <c r="J68" s="118"/>
      <c r="K68" s="118"/>
      <c r="L68" s="118"/>
      <c r="O68" s="157"/>
    </row>
    <row r="69" spans="9:15" x14ac:dyDescent="0.25">
      <c r="I69" s="118"/>
      <c r="J69" s="118"/>
      <c r="K69" s="118"/>
      <c r="L69" s="118"/>
      <c r="O69" s="157"/>
    </row>
    <row r="70" spans="9:15" x14ac:dyDescent="0.25">
      <c r="I70" s="118"/>
      <c r="J70" s="118"/>
      <c r="K70" s="118"/>
      <c r="L70" s="118"/>
      <c r="O70" s="157"/>
    </row>
    <row r="71" spans="9:15" x14ac:dyDescent="0.25">
      <c r="I71" s="118"/>
      <c r="J71" s="118"/>
      <c r="K71" s="118"/>
      <c r="L71" s="118"/>
      <c r="O71" s="157"/>
    </row>
    <row r="72" spans="9:15" x14ac:dyDescent="0.25">
      <c r="I72" s="118"/>
      <c r="J72" s="118"/>
      <c r="K72" s="118"/>
      <c r="L72" s="118"/>
      <c r="O72" s="157"/>
    </row>
    <row r="73" spans="9:15" x14ac:dyDescent="0.25">
      <c r="I73" s="118"/>
      <c r="J73" s="118"/>
      <c r="K73" s="118"/>
      <c r="L73" s="118"/>
      <c r="O73" s="157"/>
    </row>
    <row r="74" spans="9:15" x14ac:dyDescent="0.25">
      <c r="I74" s="118"/>
      <c r="J74" s="118"/>
      <c r="K74" s="118"/>
      <c r="L74" s="118"/>
      <c r="O74" s="157"/>
    </row>
    <row r="75" spans="9:15" x14ac:dyDescent="0.25">
      <c r="I75" s="118"/>
      <c r="J75" s="118"/>
      <c r="K75" s="118"/>
      <c r="L75" s="118"/>
    </row>
    <row r="76" spans="9:15" x14ac:dyDescent="0.25">
      <c r="I76" s="118"/>
      <c r="J76" s="118"/>
      <c r="K76" s="118"/>
      <c r="L76" s="118"/>
    </row>
    <row r="77" spans="9:15" x14ac:dyDescent="0.25">
      <c r="I77" s="118"/>
      <c r="J77" s="118"/>
      <c r="K77" s="118"/>
      <c r="L77" s="118"/>
    </row>
    <row r="78" spans="9:15" x14ac:dyDescent="0.25">
      <c r="I78" s="118"/>
      <c r="J78" s="118"/>
      <c r="K78" s="118"/>
      <c r="L78" s="118"/>
    </row>
    <row r="79" spans="9:15" x14ac:dyDescent="0.25">
      <c r="I79" s="118"/>
      <c r="J79" s="118"/>
      <c r="K79" s="118"/>
      <c r="L79" s="118"/>
    </row>
    <row r="80" spans="9:15" x14ac:dyDescent="0.25">
      <c r="I80" s="118"/>
      <c r="J80" s="118"/>
      <c r="K80" s="118"/>
      <c r="L80" s="118"/>
    </row>
    <row r="81" spans="9:12" x14ac:dyDescent="0.25">
      <c r="I81" s="118"/>
      <c r="J81" s="118"/>
      <c r="K81" s="118"/>
      <c r="L81" s="118"/>
    </row>
    <row r="82" spans="9:12" x14ac:dyDescent="0.25">
      <c r="I82" s="118"/>
      <c r="J82" s="118"/>
      <c r="K82" s="118"/>
      <c r="L82" s="118"/>
    </row>
    <row r="83" spans="9:12" x14ac:dyDescent="0.25">
      <c r="I83" s="118"/>
      <c r="J83" s="118"/>
      <c r="K83" s="118"/>
      <c r="L83" s="118"/>
    </row>
    <row r="84" spans="9:12" x14ac:dyDescent="0.25">
      <c r="I84" s="118"/>
      <c r="J84" s="118"/>
      <c r="K84" s="118"/>
      <c r="L84" s="118"/>
    </row>
    <row r="85" spans="9:12" x14ac:dyDescent="0.25">
      <c r="I85" s="118"/>
      <c r="J85" s="118"/>
      <c r="K85" s="118"/>
      <c r="L85" s="118"/>
    </row>
    <row r="86" spans="9:12" x14ac:dyDescent="0.25">
      <c r="I86" s="118"/>
      <c r="J86" s="118"/>
      <c r="K86" s="118"/>
      <c r="L86" s="118"/>
    </row>
    <row r="87" spans="9:12" x14ac:dyDescent="0.25">
      <c r="I87" s="118"/>
      <c r="J87" s="118"/>
      <c r="K87" s="118"/>
      <c r="L87" s="118"/>
    </row>
    <row r="88" spans="9:12" x14ac:dyDescent="0.25">
      <c r="I88" s="118"/>
      <c r="J88" s="118"/>
      <c r="K88" s="118"/>
      <c r="L88" s="118"/>
    </row>
    <row r="89" spans="9:12" x14ac:dyDescent="0.25">
      <c r="I89" s="118"/>
      <c r="J89" s="118"/>
      <c r="K89" s="118"/>
      <c r="L89" s="118"/>
    </row>
    <row r="90" spans="9:12" x14ac:dyDescent="0.25">
      <c r="I90" s="118"/>
      <c r="J90" s="118"/>
      <c r="K90" s="118"/>
      <c r="L90" s="118"/>
    </row>
    <row r="91" spans="9:12" x14ac:dyDescent="0.25">
      <c r="I91" s="118"/>
      <c r="J91" s="118"/>
      <c r="K91" s="118"/>
      <c r="L91" s="118"/>
    </row>
    <row r="92" spans="9:12" x14ac:dyDescent="0.25">
      <c r="I92" s="118"/>
      <c r="J92" s="118"/>
      <c r="K92" s="118"/>
      <c r="L92" s="118"/>
    </row>
    <row r="93" spans="9:12" x14ac:dyDescent="0.25">
      <c r="I93" s="118"/>
      <c r="J93" s="118"/>
      <c r="K93" s="118"/>
      <c r="L93" s="118"/>
    </row>
    <row r="94" spans="9:12" x14ac:dyDescent="0.25">
      <c r="I94" s="118"/>
      <c r="J94" s="118"/>
      <c r="K94" s="118"/>
      <c r="L94" s="118"/>
    </row>
    <row r="95" spans="9:12" x14ac:dyDescent="0.25">
      <c r="I95" s="118"/>
      <c r="J95" s="118"/>
      <c r="K95" s="118"/>
      <c r="L95" s="118"/>
    </row>
    <row r="96" spans="9:12" x14ac:dyDescent="0.25">
      <c r="I96" s="118"/>
      <c r="J96" s="118"/>
      <c r="K96" s="118"/>
      <c r="L96" s="118"/>
    </row>
    <row r="97" spans="9:12" x14ac:dyDescent="0.25">
      <c r="I97" s="118"/>
      <c r="J97" s="118"/>
      <c r="K97" s="118"/>
      <c r="L97" s="118"/>
    </row>
    <row r="98" spans="9:12" x14ac:dyDescent="0.25">
      <c r="I98" s="118"/>
      <c r="J98" s="118"/>
      <c r="K98" s="118"/>
      <c r="L98" s="118"/>
    </row>
    <row r="99" spans="9:12" x14ac:dyDescent="0.25">
      <c r="I99" s="118"/>
      <c r="J99" s="118"/>
      <c r="K99" s="118"/>
      <c r="L99" s="118"/>
    </row>
    <row r="100" spans="9:12" x14ac:dyDescent="0.25">
      <c r="I100" s="118"/>
      <c r="J100" s="118"/>
      <c r="K100" s="118"/>
      <c r="L100" s="118"/>
    </row>
    <row r="101" spans="9:12" x14ac:dyDescent="0.25">
      <c r="I101" s="118"/>
      <c r="J101" s="118"/>
      <c r="K101" s="118"/>
      <c r="L101" s="118"/>
    </row>
    <row r="102" spans="9:12" x14ac:dyDescent="0.25">
      <c r="I102" s="118"/>
      <c r="J102" s="118"/>
      <c r="K102" s="118"/>
      <c r="L102" s="118"/>
    </row>
    <row r="103" spans="9:12" x14ac:dyDescent="0.25">
      <c r="I103" s="118"/>
      <c r="J103" s="118"/>
      <c r="K103" s="118"/>
      <c r="L103" s="118"/>
    </row>
    <row r="104" spans="9:12" x14ac:dyDescent="0.25">
      <c r="I104" s="118"/>
      <c r="J104" s="118"/>
      <c r="K104" s="118"/>
      <c r="L104" s="118"/>
    </row>
    <row r="105" spans="9:12" x14ac:dyDescent="0.25">
      <c r="I105" s="118"/>
      <c r="J105" s="118"/>
      <c r="K105" s="118"/>
      <c r="L105" s="118"/>
    </row>
    <row r="106" spans="9:12" x14ac:dyDescent="0.25">
      <c r="I106" s="118"/>
      <c r="J106" s="118"/>
      <c r="K106" s="118"/>
      <c r="L106" s="118"/>
    </row>
    <row r="107" spans="9:12" x14ac:dyDescent="0.25">
      <c r="I107" s="118"/>
      <c r="J107" s="118"/>
      <c r="K107" s="118"/>
      <c r="L107" s="118"/>
    </row>
    <row r="108" spans="9:12" x14ac:dyDescent="0.25">
      <c r="I108" s="118"/>
      <c r="J108" s="118"/>
      <c r="K108" s="118"/>
      <c r="L108" s="118"/>
    </row>
    <row r="109" spans="9:12" x14ac:dyDescent="0.25">
      <c r="I109" s="118"/>
      <c r="J109" s="118"/>
      <c r="K109" s="118"/>
      <c r="L109" s="118"/>
    </row>
    <row r="110" spans="9:12" x14ac:dyDescent="0.25">
      <c r="I110" s="118"/>
      <c r="J110" s="118"/>
      <c r="K110" s="118"/>
      <c r="L110" s="118"/>
    </row>
    <row r="111" spans="9:12" x14ac:dyDescent="0.25">
      <c r="I111" s="118"/>
      <c r="J111" s="118"/>
      <c r="K111" s="118"/>
      <c r="L111" s="118"/>
    </row>
    <row r="112" spans="9:12"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sheetData>
  <mergeCells count="2">
    <mergeCell ref="A1:N1"/>
    <mergeCell ref="A2:N2"/>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41"/>
  <sheetViews>
    <sheetView topLeftCell="A3" workbookViewId="0">
      <selection activeCell="I8" sqref="I8"/>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75" t="s">
        <v>116</v>
      </c>
      <c r="E1" s="975"/>
      <c r="F1" s="975"/>
      <c r="G1" s="975"/>
      <c r="H1" s="975"/>
      <c r="I1" s="975"/>
      <c r="J1" s="975"/>
    </row>
    <row r="2" spans="1:14" ht="15" customHeight="1" x14ac:dyDescent="0.25">
      <c r="D2" s="975"/>
      <c r="E2" s="975"/>
      <c r="F2" s="975"/>
      <c r="G2" s="975"/>
      <c r="H2" s="975"/>
      <c r="I2" s="975"/>
      <c r="J2" s="975"/>
    </row>
    <row r="4" spans="1:14" x14ac:dyDescent="0.25">
      <c r="A4" s="415"/>
      <c r="B4" s="400"/>
      <c r="C4" s="976"/>
      <c r="D4" s="976"/>
      <c r="E4" s="976"/>
      <c r="F4" s="976"/>
      <c r="G4" s="976"/>
      <c r="H4" s="976"/>
      <c r="I4" s="976"/>
      <c r="J4" s="976"/>
      <c r="K4" s="976"/>
      <c r="L4" s="976"/>
      <c r="M4" s="976"/>
      <c r="N4" s="977"/>
    </row>
    <row r="5" spans="1:14" x14ac:dyDescent="0.25">
      <c r="A5" s="416" t="s">
        <v>2</v>
      </c>
      <c r="B5" s="401"/>
      <c r="C5" s="402" t="s">
        <v>125</v>
      </c>
      <c r="D5" s="402" t="s">
        <v>126</v>
      </c>
      <c r="E5" s="402" t="s">
        <v>127</v>
      </c>
      <c r="F5" s="402" t="s">
        <v>128</v>
      </c>
      <c r="G5" s="402" t="s">
        <v>124</v>
      </c>
      <c r="H5" s="402" t="s">
        <v>129</v>
      </c>
      <c r="I5" s="402" t="s">
        <v>130</v>
      </c>
      <c r="J5" s="402" t="s">
        <v>131</v>
      </c>
      <c r="K5" s="402" t="s">
        <v>132</v>
      </c>
      <c r="L5" s="402" t="s">
        <v>133</v>
      </c>
      <c r="M5" s="402" t="s">
        <v>134</v>
      </c>
      <c r="N5" s="402" t="s">
        <v>135</v>
      </c>
    </row>
    <row r="6" spans="1:14" x14ac:dyDescent="0.25">
      <c r="A6" s="417"/>
      <c r="B6" s="403" t="s">
        <v>98</v>
      </c>
      <c r="C6" s="404"/>
      <c r="D6" s="405"/>
      <c r="E6" s="406"/>
      <c r="F6" s="405"/>
      <c r="G6" s="405">
        <v>7000000</v>
      </c>
      <c r="H6" s="405">
        <v>0</v>
      </c>
      <c r="I6" s="430"/>
      <c r="J6" s="405"/>
      <c r="K6" s="405"/>
      <c r="L6" s="405"/>
      <c r="M6" s="405"/>
      <c r="N6" s="405"/>
    </row>
    <row r="7" spans="1:14" x14ac:dyDescent="0.25">
      <c r="A7" s="418" t="s">
        <v>42</v>
      </c>
      <c r="B7" s="407" t="s">
        <v>99</v>
      </c>
      <c r="C7" s="408"/>
      <c r="D7" s="408"/>
      <c r="E7" s="408"/>
      <c r="F7" s="408"/>
      <c r="G7" s="408"/>
      <c r="H7" s="408">
        <v>1000000</v>
      </c>
      <c r="I7" s="408">
        <v>1000000</v>
      </c>
      <c r="J7" s="408">
        <v>1000000</v>
      </c>
      <c r="K7" s="408"/>
      <c r="L7" s="408"/>
      <c r="M7" s="408"/>
      <c r="N7" s="408"/>
    </row>
    <row r="8" spans="1:14" x14ac:dyDescent="0.25">
      <c r="A8" s="419"/>
      <c r="B8" s="409" t="s">
        <v>41</v>
      </c>
      <c r="C8" s="410"/>
      <c r="D8" s="411">
        <f>D6+C8-D7</f>
        <v>0</v>
      </c>
      <c r="E8" s="411">
        <f t="shared" ref="E8:N8" si="0">E6+D8-E7</f>
        <v>0</v>
      </c>
      <c r="F8" s="411">
        <f t="shared" si="0"/>
        <v>0</v>
      </c>
      <c r="G8" s="411">
        <f t="shared" si="0"/>
        <v>7000000</v>
      </c>
      <c r="H8" s="411">
        <f t="shared" si="0"/>
        <v>6000000</v>
      </c>
      <c r="I8" s="411">
        <f>I6+H8-I7</f>
        <v>5000000</v>
      </c>
      <c r="J8" s="411">
        <f t="shared" si="0"/>
        <v>4000000</v>
      </c>
      <c r="K8" s="411">
        <f t="shared" si="0"/>
        <v>4000000</v>
      </c>
      <c r="L8" s="411">
        <f t="shared" si="0"/>
        <v>4000000</v>
      </c>
      <c r="M8" s="411">
        <f t="shared" si="0"/>
        <v>4000000</v>
      </c>
      <c r="N8" s="411">
        <f t="shared" si="0"/>
        <v>4000000</v>
      </c>
    </row>
    <row r="9" spans="1:14" x14ac:dyDescent="0.25">
      <c r="A9" s="416"/>
      <c r="B9" s="412" t="s">
        <v>98</v>
      </c>
      <c r="C9" s="413"/>
      <c r="D9" s="413"/>
      <c r="E9" s="414"/>
      <c r="F9" s="414">
        <v>5000000</v>
      </c>
      <c r="G9" s="413"/>
      <c r="H9" s="413">
        <v>0</v>
      </c>
      <c r="I9" s="414"/>
      <c r="J9" s="413"/>
      <c r="K9" s="413"/>
      <c r="L9" s="413"/>
      <c r="M9" s="413"/>
      <c r="N9" s="413"/>
    </row>
    <row r="10" spans="1:14" x14ac:dyDescent="0.25">
      <c r="A10" s="418" t="s">
        <v>53</v>
      </c>
      <c r="B10" s="407" t="s">
        <v>99</v>
      </c>
      <c r="C10" s="408"/>
      <c r="D10" s="408"/>
      <c r="E10" s="408"/>
      <c r="F10" s="408">
        <v>555500</v>
      </c>
      <c r="G10" s="408">
        <v>555500</v>
      </c>
      <c r="H10" s="408">
        <v>555500</v>
      </c>
      <c r="I10" s="408">
        <v>555500</v>
      </c>
      <c r="J10" s="408">
        <v>555500</v>
      </c>
      <c r="K10" s="408"/>
      <c r="L10" s="408">
        <v>0</v>
      </c>
      <c r="M10" s="408">
        <v>0</v>
      </c>
      <c r="N10" s="408"/>
    </row>
    <row r="11" spans="1:14" x14ac:dyDescent="0.25">
      <c r="A11" s="419"/>
      <c r="B11" s="409" t="s">
        <v>41</v>
      </c>
      <c r="C11" s="411"/>
      <c r="D11" s="411">
        <f>D9+C11-D10</f>
        <v>0</v>
      </c>
      <c r="E11" s="411">
        <f t="shared" ref="E11:N11" si="1">E9+D11-E10</f>
        <v>0</v>
      </c>
      <c r="F11" s="411">
        <f t="shared" si="1"/>
        <v>4444500</v>
      </c>
      <c r="G11" s="411">
        <f t="shared" si="1"/>
        <v>3889000</v>
      </c>
      <c r="H11" s="411">
        <f t="shared" si="1"/>
        <v>3333500</v>
      </c>
      <c r="I11" s="411">
        <f t="shared" si="1"/>
        <v>2778000</v>
      </c>
      <c r="J11" s="411">
        <f t="shared" si="1"/>
        <v>2222500</v>
      </c>
      <c r="K11" s="411">
        <f t="shared" si="1"/>
        <v>2222500</v>
      </c>
      <c r="L11" s="411">
        <f t="shared" si="1"/>
        <v>2222500</v>
      </c>
      <c r="M11" s="411">
        <f t="shared" si="1"/>
        <v>2222500</v>
      </c>
      <c r="N11" s="411">
        <f t="shared" si="1"/>
        <v>2222500</v>
      </c>
    </row>
    <row r="12" spans="1:14" x14ac:dyDescent="0.25">
      <c r="A12" s="416"/>
      <c r="B12" s="412" t="s">
        <v>98</v>
      </c>
      <c r="C12" s="413"/>
      <c r="D12" s="413"/>
      <c r="E12" s="414"/>
      <c r="F12" s="414"/>
      <c r="G12" s="413"/>
      <c r="H12" s="413">
        <v>7000000</v>
      </c>
      <c r="I12" s="414"/>
      <c r="J12" s="413"/>
      <c r="K12" s="413"/>
      <c r="L12" s="413"/>
      <c r="M12" s="413"/>
      <c r="N12" s="413"/>
    </row>
    <row r="13" spans="1:14" x14ac:dyDescent="0.25">
      <c r="A13" s="418" t="s">
        <v>96</v>
      </c>
      <c r="B13" s="407" t="s">
        <v>99</v>
      </c>
      <c r="C13" s="408"/>
      <c r="D13" s="408"/>
      <c r="E13" s="408"/>
      <c r="F13" s="408"/>
      <c r="G13" s="408"/>
      <c r="H13" s="408">
        <v>1000000</v>
      </c>
      <c r="I13" s="408">
        <v>1000000</v>
      </c>
      <c r="J13" s="408">
        <v>1000000</v>
      </c>
      <c r="K13" s="408"/>
      <c r="L13" s="408"/>
      <c r="M13" s="408"/>
      <c r="N13" s="408"/>
    </row>
    <row r="14" spans="1:14" x14ac:dyDescent="0.25">
      <c r="A14" s="419"/>
      <c r="B14" s="409" t="s">
        <v>41</v>
      </c>
      <c r="C14" s="411"/>
      <c r="D14" s="411"/>
      <c r="E14" s="411"/>
      <c r="F14" s="411"/>
      <c r="G14" s="411"/>
      <c r="H14" s="411">
        <f>H12-H13</f>
        <v>6000000</v>
      </c>
      <c r="I14" s="411">
        <f>I12+H14-I13</f>
        <v>5000000</v>
      </c>
      <c r="J14" s="411">
        <f>I14-J13</f>
        <v>4000000</v>
      </c>
      <c r="K14" s="411">
        <f>J14-K13</f>
        <v>4000000</v>
      </c>
      <c r="L14" s="411">
        <f>K14-L13</f>
        <v>4000000</v>
      </c>
      <c r="M14" s="411">
        <f>L14-M13</f>
        <v>4000000</v>
      </c>
      <c r="N14" s="411">
        <f>M14-N13</f>
        <v>4000000</v>
      </c>
    </row>
    <row r="18" spans="1:14" ht="15" customHeight="1" x14ac:dyDescent="0.25">
      <c r="C18" s="731"/>
      <c r="D18" s="732" t="s">
        <v>145</v>
      </c>
      <c r="E18" s="732"/>
      <c r="F18" s="732"/>
      <c r="G18" s="732"/>
      <c r="H18" s="732"/>
      <c r="I18" s="732"/>
      <c r="J18" s="732"/>
      <c r="K18" s="733"/>
    </row>
    <row r="19" spans="1:14" ht="15" customHeight="1" x14ac:dyDescent="0.25">
      <c r="C19" s="731"/>
      <c r="D19" s="732"/>
      <c r="E19" s="732"/>
      <c r="F19" s="732"/>
      <c r="G19" s="732"/>
      <c r="H19" s="732"/>
      <c r="I19" s="732"/>
      <c r="J19" s="732"/>
      <c r="K19" s="733"/>
    </row>
    <row r="21" spans="1:14" x14ac:dyDescent="0.25">
      <c r="A21" s="415"/>
      <c r="B21" s="400"/>
      <c r="C21" s="976"/>
      <c r="D21" s="976"/>
      <c r="E21" s="976"/>
      <c r="F21" s="976"/>
      <c r="G21" s="976"/>
      <c r="H21" s="976"/>
      <c r="I21" s="976"/>
      <c r="J21" s="976"/>
      <c r="K21" s="976"/>
      <c r="L21" s="976"/>
      <c r="M21" s="976"/>
      <c r="N21" s="977"/>
    </row>
    <row r="22" spans="1:14" x14ac:dyDescent="0.25">
      <c r="A22" s="416" t="s">
        <v>2</v>
      </c>
      <c r="B22" s="401"/>
      <c r="C22" s="402" t="s">
        <v>125</v>
      </c>
      <c r="D22" s="402" t="s">
        <v>126</v>
      </c>
      <c r="E22" s="402" t="s">
        <v>127</v>
      </c>
      <c r="F22" s="402" t="s">
        <v>128</v>
      </c>
      <c r="G22" s="402" t="s">
        <v>124</v>
      </c>
      <c r="H22" s="402" t="s">
        <v>129</v>
      </c>
      <c r="I22" s="402" t="s">
        <v>130</v>
      </c>
      <c r="J22" s="402" t="s">
        <v>131</v>
      </c>
      <c r="K22" s="402" t="s">
        <v>132</v>
      </c>
      <c r="L22" s="402" t="s">
        <v>133</v>
      </c>
      <c r="M22" s="402" t="s">
        <v>134</v>
      </c>
      <c r="N22" s="402" t="s">
        <v>135</v>
      </c>
    </row>
    <row r="23" spans="1:14" x14ac:dyDescent="0.25">
      <c r="A23" s="417"/>
      <c r="B23" s="403" t="s">
        <v>41</v>
      </c>
      <c r="C23" s="404"/>
      <c r="D23" s="405"/>
      <c r="E23" s="406"/>
      <c r="F23" s="405"/>
      <c r="G23" s="405"/>
      <c r="H23" s="405"/>
      <c r="I23" s="430"/>
      <c r="J23" s="405">
        <f>'i45'!G5</f>
        <v>0</v>
      </c>
      <c r="K23" s="405"/>
      <c r="L23" s="405"/>
      <c r="M23" s="405"/>
      <c r="N23" s="405"/>
    </row>
    <row r="24" spans="1:14" x14ac:dyDescent="0.25">
      <c r="A24" s="418" t="s">
        <v>70</v>
      </c>
      <c r="B24" s="407" t="s">
        <v>99</v>
      </c>
      <c r="C24" s="408"/>
      <c r="D24" s="408"/>
      <c r="E24" s="408"/>
      <c r="F24" s="408"/>
      <c r="G24" s="408"/>
      <c r="H24" s="408"/>
      <c r="I24" s="408"/>
      <c r="J24" s="408"/>
      <c r="K24" s="408"/>
      <c r="L24" s="408"/>
      <c r="M24" s="408"/>
      <c r="N24" s="408"/>
    </row>
    <row r="25" spans="1:14" x14ac:dyDescent="0.25">
      <c r="A25" s="419"/>
      <c r="B25" s="409" t="s">
        <v>146</v>
      </c>
      <c r="C25" s="410"/>
      <c r="D25" s="411"/>
      <c r="E25" s="411"/>
      <c r="F25" s="411"/>
      <c r="G25" s="411"/>
      <c r="H25" s="411"/>
      <c r="I25" s="411"/>
      <c r="J25" s="411">
        <f>'i45'!G181</f>
        <v>4000</v>
      </c>
      <c r="K25" s="411"/>
      <c r="L25" s="411"/>
      <c r="M25" s="411"/>
      <c r="N25" s="411"/>
    </row>
    <row r="26" spans="1:14" x14ac:dyDescent="0.25">
      <c r="A26" s="416"/>
      <c r="B26" s="412" t="s">
        <v>41</v>
      </c>
      <c r="C26" s="413"/>
      <c r="D26" s="413"/>
      <c r="E26" s="414"/>
      <c r="F26" s="414"/>
      <c r="G26" s="413"/>
      <c r="H26" s="413"/>
      <c r="I26" s="414"/>
      <c r="J26" s="413">
        <f>'i67'!G4</f>
        <v>33000</v>
      </c>
      <c r="K26" s="413"/>
      <c r="L26" s="413"/>
      <c r="M26" s="413"/>
      <c r="N26" s="413"/>
    </row>
    <row r="27" spans="1:14" x14ac:dyDescent="0.25">
      <c r="A27" s="418" t="s">
        <v>71</v>
      </c>
      <c r="B27" s="407" t="s">
        <v>99</v>
      </c>
      <c r="C27" s="408"/>
      <c r="D27" s="408"/>
      <c r="E27" s="408"/>
      <c r="F27" s="408"/>
      <c r="G27" s="408"/>
      <c r="H27" s="408"/>
      <c r="I27" s="408"/>
      <c r="J27" s="408">
        <v>0</v>
      </c>
      <c r="K27" s="408"/>
      <c r="L27" s="408"/>
      <c r="M27" s="408"/>
      <c r="N27" s="408"/>
    </row>
    <row r="28" spans="1:14" x14ac:dyDescent="0.25">
      <c r="A28" s="419"/>
      <c r="B28" s="409" t="s">
        <v>146</v>
      </c>
      <c r="C28" s="411"/>
      <c r="D28" s="411"/>
      <c r="E28" s="411"/>
      <c r="F28" s="411"/>
      <c r="G28" s="411"/>
      <c r="H28" s="411"/>
      <c r="I28" s="411"/>
      <c r="J28" s="411">
        <f>'i67'!G181</f>
        <v>7000</v>
      </c>
      <c r="K28" s="411"/>
      <c r="L28" s="411"/>
      <c r="M28" s="411"/>
      <c r="N28" s="411"/>
    </row>
    <row r="29" spans="1:14" x14ac:dyDescent="0.25">
      <c r="A29" s="416"/>
      <c r="B29" s="412" t="s">
        <v>41</v>
      </c>
      <c r="C29" s="413"/>
      <c r="D29" s="413"/>
      <c r="E29" s="414"/>
      <c r="F29" s="414"/>
      <c r="G29" s="413"/>
      <c r="H29" s="413"/>
      <c r="I29" s="414"/>
      <c r="J29" s="413">
        <f>'i81'!G4</f>
        <v>257000</v>
      </c>
      <c r="K29" s="413"/>
      <c r="L29" s="413"/>
      <c r="M29" s="413"/>
      <c r="N29" s="413"/>
    </row>
    <row r="30" spans="1:14" x14ac:dyDescent="0.25">
      <c r="A30" s="418" t="s">
        <v>121</v>
      </c>
      <c r="B30" s="407" t="s">
        <v>99</v>
      </c>
      <c r="C30" s="408"/>
      <c r="D30" s="408"/>
      <c r="E30" s="408"/>
      <c r="F30" s="408"/>
      <c r="G30" s="408"/>
      <c r="H30" s="408"/>
      <c r="I30" s="408"/>
      <c r="J30" s="408">
        <v>1000</v>
      </c>
      <c r="K30" s="408"/>
      <c r="L30" s="408"/>
      <c r="M30" s="408"/>
      <c r="N30" s="408"/>
    </row>
    <row r="31" spans="1:14" x14ac:dyDescent="0.25">
      <c r="A31" s="419"/>
      <c r="B31" s="409" t="s">
        <v>146</v>
      </c>
      <c r="C31" s="411"/>
      <c r="D31" s="411"/>
      <c r="E31" s="411"/>
      <c r="F31" s="411"/>
      <c r="G31" s="411"/>
      <c r="H31" s="411"/>
      <c r="I31" s="411"/>
      <c r="J31" s="411">
        <f>'i81'!G180</f>
        <v>256000</v>
      </c>
      <c r="K31" s="411"/>
      <c r="L31" s="411"/>
      <c r="M31" s="411"/>
      <c r="N31" s="411"/>
    </row>
    <row r="32" spans="1:14" x14ac:dyDescent="0.25">
      <c r="A32" s="417"/>
      <c r="B32" s="403" t="s">
        <v>41</v>
      </c>
      <c r="C32" s="404"/>
      <c r="D32" s="405"/>
      <c r="E32" s="406"/>
      <c r="F32" s="405"/>
      <c r="G32" s="405"/>
      <c r="H32" s="405"/>
      <c r="I32" s="430"/>
      <c r="J32" s="405">
        <f>Lydia!G4</f>
        <v>430000</v>
      </c>
      <c r="K32" s="405"/>
      <c r="L32" s="405"/>
      <c r="M32" s="405"/>
      <c r="N32" s="405"/>
    </row>
    <row r="33" spans="1:14" x14ac:dyDescent="0.25">
      <c r="A33" s="418" t="s">
        <v>42</v>
      </c>
      <c r="B33" s="407" t="s">
        <v>99</v>
      </c>
      <c r="C33" s="408"/>
      <c r="D33" s="408"/>
      <c r="E33" s="408"/>
      <c r="F33" s="408"/>
      <c r="G33" s="408"/>
      <c r="H33" s="408"/>
      <c r="I33" s="408"/>
      <c r="J33" s="408">
        <v>21800</v>
      </c>
      <c r="K33" s="408"/>
      <c r="L33" s="408"/>
      <c r="M33" s="408"/>
      <c r="N33" s="408"/>
    </row>
    <row r="34" spans="1:14" x14ac:dyDescent="0.25">
      <c r="A34" s="419"/>
      <c r="B34" s="409" t="s">
        <v>146</v>
      </c>
      <c r="C34" s="410"/>
      <c r="D34" s="411"/>
      <c r="E34" s="411"/>
      <c r="F34" s="411"/>
      <c r="G34" s="411"/>
      <c r="H34" s="411"/>
      <c r="I34" s="411"/>
      <c r="J34" s="411">
        <f>Lydia!G136</f>
        <v>408200</v>
      </c>
      <c r="K34" s="411"/>
      <c r="L34" s="411"/>
      <c r="M34" s="411"/>
      <c r="N34" s="411"/>
    </row>
    <row r="35" spans="1:14" x14ac:dyDescent="0.25">
      <c r="A35" s="416"/>
      <c r="B35" s="412" t="s">
        <v>41</v>
      </c>
      <c r="C35" s="413"/>
      <c r="D35" s="413"/>
      <c r="E35" s="414"/>
      <c r="F35" s="414"/>
      <c r="G35" s="413"/>
      <c r="H35" s="413"/>
      <c r="I35" s="414"/>
      <c r="J35" s="413">
        <f>Augustus!G4</f>
        <v>-68000</v>
      </c>
      <c r="K35" s="413"/>
      <c r="L35" s="413"/>
      <c r="M35" s="413"/>
      <c r="N35" s="413"/>
    </row>
    <row r="36" spans="1:14" x14ac:dyDescent="0.25">
      <c r="A36" s="418" t="s">
        <v>53</v>
      </c>
      <c r="B36" s="407" t="s">
        <v>99</v>
      </c>
      <c r="C36" s="408"/>
      <c r="D36" s="408"/>
      <c r="E36" s="408"/>
      <c r="F36" s="408"/>
      <c r="G36" s="408"/>
      <c r="H36" s="408"/>
      <c r="I36" s="408"/>
      <c r="J36" s="408"/>
      <c r="K36" s="408"/>
      <c r="L36" s="408"/>
      <c r="M36" s="408"/>
      <c r="N36" s="408"/>
    </row>
    <row r="37" spans="1:14" x14ac:dyDescent="0.25">
      <c r="A37" s="419"/>
      <c r="B37" s="409" t="s">
        <v>146</v>
      </c>
      <c r="C37" s="411"/>
      <c r="D37" s="411"/>
      <c r="E37" s="411"/>
      <c r="F37" s="411"/>
      <c r="G37" s="411"/>
      <c r="H37" s="411"/>
      <c r="I37" s="411"/>
      <c r="J37" s="411">
        <f>Augustus!G63</f>
        <v>-68000</v>
      </c>
      <c r="K37" s="411"/>
      <c r="L37" s="411"/>
      <c r="M37" s="411"/>
      <c r="N37" s="411"/>
    </row>
    <row r="38" spans="1:14" x14ac:dyDescent="0.25">
      <c r="A38" s="416"/>
      <c r="B38" s="412" t="s">
        <v>41</v>
      </c>
      <c r="C38" s="413"/>
      <c r="D38" s="413"/>
      <c r="E38" s="414"/>
      <c r="F38" s="414"/>
      <c r="G38" s="413"/>
      <c r="H38" s="413"/>
      <c r="I38" s="414"/>
      <c r="J38" s="413">
        <f>Mary!G4</f>
        <v>0</v>
      </c>
      <c r="K38" s="413"/>
      <c r="L38" s="413"/>
      <c r="M38" s="413"/>
      <c r="N38" s="413"/>
    </row>
    <row r="39" spans="1:14" x14ac:dyDescent="0.25">
      <c r="A39" s="418" t="s">
        <v>96</v>
      </c>
      <c r="B39" s="407" t="s">
        <v>99</v>
      </c>
      <c r="C39" s="408"/>
      <c r="D39" s="408"/>
      <c r="E39" s="408"/>
      <c r="F39" s="408"/>
      <c r="G39" s="408"/>
      <c r="H39" s="408"/>
      <c r="I39" s="408"/>
      <c r="J39" s="408">
        <v>0</v>
      </c>
      <c r="K39" s="408"/>
      <c r="L39" s="408"/>
      <c r="M39" s="408"/>
      <c r="N39" s="408"/>
    </row>
    <row r="40" spans="1:14" ht="15.75" thickBot="1" x14ac:dyDescent="0.3">
      <c r="A40" s="419"/>
      <c r="B40" s="409" t="s">
        <v>146</v>
      </c>
      <c r="C40" s="411"/>
      <c r="D40" s="411"/>
      <c r="E40" s="411"/>
      <c r="F40" s="411"/>
      <c r="G40" s="411"/>
      <c r="H40" s="741"/>
      <c r="I40" s="411"/>
      <c r="J40" s="411">
        <f>Mary!G17</f>
        <v>0</v>
      </c>
      <c r="K40" s="411"/>
      <c r="L40" s="411"/>
      <c r="M40" s="411"/>
      <c r="N40" s="411"/>
    </row>
    <row r="41" spans="1:14" ht="15.75" thickBot="1" x14ac:dyDescent="0.3">
      <c r="H41" s="742"/>
      <c r="I41" s="742">
        <f t="shared" ref="I41:N41" si="2">I25+I28+I31+I34+I37+I40</f>
        <v>0</v>
      </c>
      <c r="J41" s="742">
        <f t="shared" si="2"/>
        <v>607200</v>
      </c>
      <c r="K41" s="742">
        <f t="shared" si="2"/>
        <v>0</v>
      </c>
      <c r="L41" s="742">
        <f t="shared" si="2"/>
        <v>0</v>
      </c>
      <c r="M41" s="742">
        <f t="shared" si="2"/>
        <v>0</v>
      </c>
      <c r="N41" s="742">
        <f t="shared" si="2"/>
        <v>0</v>
      </c>
    </row>
  </sheetData>
  <mergeCells count="3">
    <mergeCell ref="D1:J2"/>
    <mergeCell ref="C4:N4"/>
    <mergeCell ref="C21:N21"/>
  </mergeCell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451"/>
  <sheetViews>
    <sheetView topLeftCell="F94" zoomScale="110" zoomScaleNormal="85" workbookViewId="0">
      <selection activeCell="J82" sqref="J82"/>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3" t="s">
        <v>45</v>
      </c>
      <c r="B1" s="973"/>
      <c r="C1" s="973"/>
      <c r="D1" s="973"/>
      <c r="E1" s="973"/>
      <c r="F1" s="973"/>
      <c r="G1" s="973"/>
      <c r="H1" s="973"/>
      <c r="I1" s="973"/>
      <c r="J1" s="973"/>
      <c r="K1" s="973"/>
      <c r="L1" s="973"/>
      <c r="M1" s="973"/>
      <c r="N1" s="973"/>
    </row>
    <row r="2" spans="1:15" s="84" customFormat="1" ht="18.75" x14ac:dyDescent="0.25">
      <c r="A2" s="974" t="s">
        <v>105</v>
      </c>
      <c r="B2" s="974"/>
      <c r="C2" s="974"/>
      <c r="D2" s="974"/>
      <c r="E2" s="974"/>
      <c r="F2" s="974"/>
      <c r="G2" s="974"/>
      <c r="H2" s="974"/>
      <c r="I2" s="974"/>
      <c r="J2" s="974"/>
      <c r="K2" s="974"/>
      <c r="L2" s="974"/>
      <c r="M2" s="974"/>
      <c r="N2" s="974"/>
    </row>
    <row r="3" spans="1:15" s="84" customFormat="1" ht="45" hidden="1" x14ac:dyDescent="0.25">
      <c r="A3" s="85" t="s">
        <v>0</v>
      </c>
      <c r="B3" s="86" t="s">
        <v>5</v>
      </c>
      <c r="C3" s="86" t="s">
        <v>10</v>
      </c>
      <c r="D3" s="87" t="s">
        <v>8</v>
      </c>
      <c r="E3" s="87" t="s">
        <v>13</v>
      </c>
      <c r="F3" s="88" t="s">
        <v>34</v>
      </c>
      <c r="G3" s="87" t="s">
        <v>41</v>
      </c>
      <c r="H3" s="87" t="s">
        <v>2</v>
      </c>
      <c r="I3" s="87" t="s">
        <v>3</v>
      </c>
      <c r="J3" s="86" t="s">
        <v>9</v>
      </c>
      <c r="K3" s="86" t="s">
        <v>1</v>
      </c>
      <c r="L3" s="86" t="s">
        <v>4</v>
      </c>
      <c r="M3" s="86" t="s">
        <v>12</v>
      </c>
      <c r="N3" s="88" t="s">
        <v>11</v>
      </c>
    </row>
    <row r="4" spans="1:15" s="84" customFormat="1" ht="45.75" thickBot="1" x14ac:dyDescent="0.3">
      <c r="A4" s="394" t="s">
        <v>0</v>
      </c>
      <c r="B4" s="395" t="s">
        <v>5</v>
      </c>
      <c r="C4" s="395" t="s">
        <v>10</v>
      </c>
      <c r="D4" s="396" t="s">
        <v>8</v>
      </c>
      <c r="E4" s="396" t="s">
        <v>13</v>
      </c>
      <c r="F4" s="399" t="s">
        <v>34</v>
      </c>
      <c r="G4" s="398" t="s">
        <v>41</v>
      </c>
      <c r="H4" s="396" t="s">
        <v>2</v>
      </c>
      <c r="I4" s="396" t="s">
        <v>3</v>
      </c>
      <c r="J4" s="395" t="s">
        <v>9</v>
      </c>
      <c r="K4" s="395" t="s">
        <v>1</v>
      </c>
      <c r="L4" s="395" t="s">
        <v>4</v>
      </c>
      <c r="M4" s="395" t="s">
        <v>12</v>
      </c>
      <c r="N4" s="397" t="s">
        <v>11</v>
      </c>
    </row>
    <row r="5" spans="1:15" s="23" customFormat="1" ht="27.95" customHeight="1" thickBot="1" x14ac:dyDescent="0.3">
      <c r="A5" s="262">
        <v>44409</v>
      </c>
      <c r="B5" s="263" t="s">
        <v>154</v>
      </c>
      <c r="C5" s="222"/>
      <c r="D5" s="223"/>
      <c r="E5" s="292"/>
      <c r="F5" s="292"/>
      <c r="G5" s="578">
        <v>0</v>
      </c>
      <c r="H5" s="69"/>
      <c r="I5" s="382" t="s">
        <v>18</v>
      </c>
      <c r="J5" s="270"/>
      <c r="K5" s="577" t="s">
        <v>157</v>
      </c>
      <c r="L5" s="270" t="s">
        <v>62</v>
      </c>
      <c r="M5" s="100"/>
      <c r="N5" s="101"/>
    </row>
    <row r="6" spans="1:15" s="23" customFormat="1" ht="15" customHeight="1" x14ac:dyDescent="0.25">
      <c r="A6" s="242">
        <v>44410</v>
      </c>
      <c r="B6" s="243" t="s">
        <v>104</v>
      </c>
      <c r="C6" s="243" t="s">
        <v>50</v>
      </c>
      <c r="D6" s="243" t="s">
        <v>90</v>
      </c>
      <c r="E6" s="250"/>
      <c r="F6" s="610">
        <v>73000</v>
      </c>
      <c r="G6" s="247">
        <f>G5-E6+F6</f>
        <v>73000</v>
      </c>
      <c r="H6" s="377" t="s">
        <v>70</v>
      </c>
      <c r="I6" s="377" t="s">
        <v>18</v>
      </c>
      <c r="J6" s="378" t="s">
        <v>156</v>
      </c>
      <c r="K6" s="379" t="s">
        <v>157</v>
      </c>
      <c r="L6" s="379" t="s">
        <v>62</v>
      </c>
      <c r="M6" s="380"/>
      <c r="N6" s="381"/>
    </row>
    <row r="7" spans="1:15" ht="15.75" customHeight="1" x14ac:dyDescent="0.25">
      <c r="A7" s="196">
        <v>44410</v>
      </c>
      <c r="B7" s="228" t="s">
        <v>68</v>
      </c>
      <c r="C7" s="228" t="s">
        <v>67</v>
      </c>
      <c r="D7" s="284" t="s">
        <v>90</v>
      </c>
      <c r="E7" s="867">
        <v>17000</v>
      </c>
      <c r="F7" s="206"/>
      <c r="G7" s="203">
        <f>G6-E7+F7</f>
        <v>56000</v>
      </c>
      <c r="H7" s="599" t="s">
        <v>70</v>
      </c>
      <c r="I7" s="195" t="s">
        <v>18</v>
      </c>
      <c r="J7" s="616" t="s">
        <v>156</v>
      </c>
      <c r="K7" s="195" t="s">
        <v>157</v>
      </c>
      <c r="L7" s="195" t="s">
        <v>62</v>
      </c>
      <c r="M7" s="195"/>
      <c r="N7" s="197" t="s">
        <v>158</v>
      </c>
      <c r="O7" s="388"/>
    </row>
    <row r="8" spans="1:15" x14ac:dyDescent="0.25">
      <c r="A8" s="196">
        <v>44410</v>
      </c>
      <c r="B8" s="228" t="s">
        <v>68</v>
      </c>
      <c r="C8" s="228" t="s">
        <v>67</v>
      </c>
      <c r="D8" s="284" t="s">
        <v>90</v>
      </c>
      <c r="E8" s="198">
        <v>24000</v>
      </c>
      <c r="F8" s="198"/>
      <c r="G8" s="203">
        <f t="shared" ref="G8:G71" si="0">G7-E8+F8</f>
        <v>32000</v>
      </c>
      <c r="H8" s="763" t="s">
        <v>70</v>
      </c>
      <c r="I8" s="195" t="s">
        <v>18</v>
      </c>
      <c r="J8" s="637" t="s">
        <v>156</v>
      </c>
      <c r="K8" s="195" t="s">
        <v>157</v>
      </c>
      <c r="L8" s="195" t="s">
        <v>62</v>
      </c>
      <c r="M8" s="195"/>
      <c r="N8" s="197" t="s">
        <v>159</v>
      </c>
      <c r="O8" s="388"/>
    </row>
    <row r="9" spans="1:15" x14ac:dyDescent="0.25">
      <c r="A9" s="196">
        <v>44410</v>
      </c>
      <c r="B9" s="228" t="s">
        <v>68</v>
      </c>
      <c r="C9" s="228" t="s">
        <v>67</v>
      </c>
      <c r="D9" s="284" t="s">
        <v>90</v>
      </c>
      <c r="E9" s="210">
        <v>19000</v>
      </c>
      <c r="F9" s="210"/>
      <c r="G9" s="203">
        <f t="shared" si="0"/>
        <v>13000</v>
      </c>
      <c r="H9" s="763" t="s">
        <v>70</v>
      </c>
      <c r="I9" s="195" t="s">
        <v>18</v>
      </c>
      <c r="J9" s="637" t="s">
        <v>156</v>
      </c>
      <c r="K9" s="195" t="s">
        <v>157</v>
      </c>
      <c r="L9" s="195" t="s">
        <v>62</v>
      </c>
      <c r="M9" s="195"/>
      <c r="N9" s="197" t="s">
        <v>160</v>
      </c>
      <c r="O9" s="388"/>
    </row>
    <row r="10" spans="1:15" ht="15.75" customHeight="1" x14ac:dyDescent="0.25">
      <c r="A10" s="196">
        <v>44410</v>
      </c>
      <c r="B10" s="197" t="s">
        <v>92</v>
      </c>
      <c r="C10" s="197" t="s">
        <v>92</v>
      </c>
      <c r="D10" s="254" t="s">
        <v>90</v>
      </c>
      <c r="E10" s="206">
        <v>5000</v>
      </c>
      <c r="F10" s="206"/>
      <c r="G10" s="203">
        <f t="shared" si="0"/>
        <v>8000</v>
      </c>
      <c r="H10" s="763" t="s">
        <v>70</v>
      </c>
      <c r="I10" s="195" t="s">
        <v>18</v>
      </c>
      <c r="J10" s="637" t="s">
        <v>156</v>
      </c>
      <c r="K10" s="195" t="s">
        <v>157</v>
      </c>
      <c r="L10" s="195" t="s">
        <v>62</v>
      </c>
      <c r="M10" s="195"/>
      <c r="N10" s="197"/>
      <c r="O10" s="388"/>
    </row>
    <row r="11" spans="1:15" ht="17.25" customHeight="1" x14ac:dyDescent="0.25">
      <c r="A11" s="196">
        <v>44410</v>
      </c>
      <c r="B11" s="197" t="s">
        <v>92</v>
      </c>
      <c r="C11" s="197" t="s">
        <v>92</v>
      </c>
      <c r="D11" s="254" t="s">
        <v>90</v>
      </c>
      <c r="E11" s="198">
        <v>1000</v>
      </c>
      <c r="F11" s="206"/>
      <c r="G11" s="203">
        <f t="shared" si="0"/>
        <v>7000</v>
      </c>
      <c r="H11" s="763" t="s">
        <v>70</v>
      </c>
      <c r="I11" s="195" t="s">
        <v>18</v>
      </c>
      <c r="J11" s="637" t="s">
        <v>156</v>
      </c>
      <c r="K11" s="195" t="s">
        <v>157</v>
      </c>
      <c r="L11" s="195" t="s">
        <v>62</v>
      </c>
      <c r="M11" s="195"/>
      <c r="N11" s="197"/>
      <c r="O11" s="388"/>
    </row>
    <row r="12" spans="1:15" ht="17.25" customHeight="1" x14ac:dyDescent="0.25">
      <c r="A12" s="196">
        <v>44410</v>
      </c>
      <c r="B12" s="197" t="s">
        <v>92</v>
      </c>
      <c r="C12" s="197" t="s">
        <v>92</v>
      </c>
      <c r="D12" s="254" t="s">
        <v>90</v>
      </c>
      <c r="E12" s="206">
        <v>4000</v>
      </c>
      <c r="F12" s="206"/>
      <c r="G12" s="203">
        <f t="shared" si="0"/>
        <v>3000</v>
      </c>
      <c r="H12" s="763" t="s">
        <v>70</v>
      </c>
      <c r="I12" s="195" t="s">
        <v>18</v>
      </c>
      <c r="J12" s="637" t="s">
        <v>156</v>
      </c>
      <c r="K12" s="195" t="s">
        <v>157</v>
      </c>
      <c r="L12" s="195" t="s">
        <v>62</v>
      </c>
      <c r="M12" s="195"/>
      <c r="N12" s="197"/>
      <c r="O12" s="388"/>
    </row>
    <row r="13" spans="1:15" ht="17.25" customHeight="1" x14ac:dyDescent="0.25">
      <c r="A13" s="196">
        <v>44411</v>
      </c>
      <c r="B13" s="212" t="s">
        <v>155</v>
      </c>
      <c r="C13" s="212" t="s">
        <v>50</v>
      </c>
      <c r="D13" s="571" t="s">
        <v>90</v>
      </c>
      <c r="E13" s="206"/>
      <c r="F13" s="206">
        <v>-3000</v>
      </c>
      <c r="G13" s="203">
        <f t="shared" si="0"/>
        <v>0</v>
      </c>
      <c r="H13" s="763" t="s">
        <v>70</v>
      </c>
      <c r="I13" s="195" t="s">
        <v>18</v>
      </c>
      <c r="J13" s="637" t="s">
        <v>156</v>
      </c>
      <c r="K13" s="195" t="s">
        <v>157</v>
      </c>
      <c r="L13" s="195" t="s">
        <v>62</v>
      </c>
      <c r="M13" s="195"/>
      <c r="N13" s="197"/>
      <c r="O13" s="388"/>
    </row>
    <row r="14" spans="1:15" x14ac:dyDescent="0.25">
      <c r="A14" s="242">
        <v>44411</v>
      </c>
      <c r="B14" s="768" t="s">
        <v>104</v>
      </c>
      <c r="C14" s="768" t="s">
        <v>50</v>
      </c>
      <c r="D14" s="769" t="s">
        <v>90</v>
      </c>
      <c r="E14" s="610"/>
      <c r="F14" s="610">
        <v>67000</v>
      </c>
      <c r="G14" s="245">
        <f t="shared" si="0"/>
        <v>67000</v>
      </c>
      <c r="H14" s="760" t="s">
        <v>70</v>
      </c>
      <c r="I14" s="244" t="s">
        <v>18</v>
      </c>
      <c r="J14" s="770" t="s">
        <v>174</v>
      </c>
      <c r="K14" s="244" t="s">
        <v>157</v>
      </c>
      <c r="L14" s="244" t="s">
        <v>62</v>
      </c>
      <c r="M14" s="244"/>
      <c r="N14" s="243"/>
      <c r="O14" s="388"/>
    </row>
    <row r="15" spans="1:15" ht="16.5" customHeight="1" x14ac:dyDescent="0.25">
      <c r="A15" s="196">
        <v>44411</v>
      </c>
      <c r="B15" s="212" t="s">
        <v>68</v>
      </c>
      <c r="C15" s="212" t="s">
        <v>67</v>
      </c>
      <c r="D15" s="571" t="s">
        <v>90</v>
      </c>
      <c r="E15" s="203">
        <v>14000</v>
      </c>
      <c r="F15" s="203"/>
      <c r="G15" s="203">
        <f t="shared" si="0"/>
        <v>53000</v>
      </c>
      <c r="H15" s="763" t="s">
        <v>70</v>
      </c>
      <c r="I15" s="195" t="s">
        <v>18</v>
      </c>
      <c r="J15" s="637" t="s">
        <v>174</v>
      </c>
      <c r="K15" s="195" t="s">
        <v>157</v>
      </c>
      <c r="L15" s="195" t="s">
        <v>62</v>
      </c>
      <c r="M15" s="257"/>
      <c r="N15" s="228" t="s">
        <v>175</v>
      </c>
      <c r="O15" s="388"/>
    </row>
    <row r="16" spans="1:15" x14ac:dyDescent="0.25">
      <c r="A16" s="196">
        <v>44411</v>
      </c>
      <c r="B16" s="212" t="s">
        <v>68</v>
      </c>
      <c r="C16" s="212" t="s">
        <v>67</v>
      </c>
      <c r="D16" s="571" t="s">
        <v>90</v>
      </c>
      <c r="E16" s="206">
        <v>24000</v>
      </c>
      <c r="F16" s="206"/>
      <c r="G16" s="203">
        <f t="shared" si="0"/>
        <v>29000</v>
      </c>
      <c r="H16" s="763" t="s">
        <v>70</v>
      </c>
      <c r="I16" s="195" t="s">
        <v>18</v>
      </c>
      <c r="J16" s="637" t="s">
        <v>174</v>
      </c>
      <c r="K16" s="195" t="s">
        <v>157</v>
      </c>
      <c r="L16" s="195" t="s">
        <v>62</v>
      </c>
      <c r="M16" s="205"/>
      <c r="N16" s="212" t="s">
        <v>176</v>
      </c>
      <c r="O16" s="388"/>
    </row>
    <row r="17" spans="1:14" x14ac:dyDescent="0.25">
      <c r="A17" s="196">
        <v>44411</v>
      </c>
      <c r="B17" s="212" t="s">
        <v>68</v>
      </c>
      <c r="C17" s="212" t="s">
        <v>67</v>
      </c>
      <c r="D17" s="571" t="s">
        <v>90</v>
      </c>
      <c r="E17" s="190">
        <v>17000</v>
      </c>
      <c r="F17" s="190"/>
      <c r="G17" s="203">
        <f t="shared" si="0"/>
        <v>12000</v>
      </c>
      <c r="H17" s="763" t="s">
        <v>70</v>
      </c>
      <c r="I17" s="195" t="s">
        <v>18</v>
      </c>
      <c r="J17" s="637" t="s">
        <v>174</v>
      </c>
      <c r="K17" s="195" t="s">
        <v>157</v>
      </c>
      <c r="L17" s="195" t="s">
        <v>62</v>
      </c>
      <c r="M17" s="195"/>
      <c r="N17" s="197" t="s">
        <v>177</v>
      </c>
    </row>
    <row r="18" spans="1:14" ht="15.75" customHeight="1" x14ac:dyDescent="0.25">
      <c r="A18" s="196">
        <v>44411</v>
      </c>
      <c r="B18" s="197" t="s">
        <v>92</v>
      </c>
      <c r="C18" s="197" t="s">
        <v>92</v>
      </c>
      <c r="D18" s="254" t="s">
        <v>90</v>
      </c>
      <c r="E18" s="897">
        <v>6000</v>
      </c>
      <c r="F18" s="204"/>
      <c r="G18" s="203">
        <f t="shared" si="0"/>
        <v>6000</v>
      </c>
      <c r="H18" s="763" t="s">
        <v>70</v>
      </c>
      <c r="I18" s="195" t="s">
        <v>18</v>
      </c>
      <c r="J18" s="637" t="s">
        <v>174</v>
      </c>
      <c r="K18" s="195" t="s">
        <v>157</v>
      </c>
      <c r="L18" s="195" t="s">
        <v>62</v>
      </c>
      <c r="M18" s="201"/>
      <c r="N18" s="202"/>
    </row>
    <row r="19" spans="1:14" ht="14.25" customHeight="1" x14ac:dyDescent="0.25">
      <c r="A19" s="196">
        <v>44411</v>
      </c>
      <c r="B19" s="197" t="s">
        <v>92</v>
      </c>
      <c r="C19" s="197" t="s">
        <v>92</v>
      </c>
      <c r="D19" s="254" t="s">
        <v>90</v>
      </c>
      <c r="E19" s="198">
        <v>2000</v>
      </c>
      <c r="F19" s="190"/>
      <c r="G19" s="203">
        <f t="shared" si="0"/>
        <v>4000</v>
      </c>
      <c r="H19" s="763" t="s">
        <v>70</v>
      </c>
      <c r="I19" s="195" t="s">
        <v>18</v>
      </c>
      <c r="J19" s="637" t="s">
        <v>174</v>
      </c>
      <c r="K19" s="195" t="s">
        <v>157</v>
      </c>
      <c r="L19" s="195" t="s">
        <v>62</v>
      </c>
      <c r="M19" s="201"/>
      <c r="N19" s="202"/>
    </row>
    <row r="20" spans="1:14" x14ac:dyDescent="0.25">
      <c r="A20" s="196">
        <v>44411</v>
      </c>
      <c r="B20" s="197" t="s">
        <v>92</v>
      </c>
      <c r="C20" s="197" t="s">
        <v>92</v>
      </c>
      <c r="D20" s="254" t="s">
        <v>90</v>
      </c>
      <c r="E20" s="198">
        <v>2000</v>
      </c>
      <c r="F20" s="190"/>
      <c r="G20" s="203">
        <f t="shared" si="0"/>
        <v>2000</v>
      </c>
      <c r="H20" s="763" t="s">
        <v>70</v>
      </c>
      <c r="I20" s="195" t="s">
        <v>18</v>
      </c>
      <c r="J20" s="637" t="s">
        <v>174</v>
      </c>
      <c r="K20" s="195" t="s">
        <v>157</v>
      </c>
      <c r="L20" s="195" t="s">
        <v>62</v>
      </c>
      <c r="M20" s="201"/>
      <c r="N20" s="202"/>
    </row>
    <row r="21" spans="1:14" x14ac:dyDescent="0.25">
      <c r="A21" s="196">
        <v>44412</v>
      </c>
      <c r="B21" s="197" t="s">
        <v>155</v>
      </c>
      <c r="C21" s="197" t="s">
        <v>50</v>
      </c>
      <c r="D21" s="254" t="s">
        <v>90</v>
      </c>
      <c r="E21" s="190"/>
      <c r="F21" s="190">
        <v>-2000</v>
      </c>
      <c r="G21" s="203">
        <f t="shared" si="0"/>
        <v>0</v>
      </c>
      <c r="H21" s="763" t="s">
        <v>70</v>
      </c>
      <c r="I21" s="195" t="s">
        <v>18</v>
      </c>
      <c r="J21" s="637" t="s">
        <v>174</v>
      </c>
      <c r="K21" s="195" t="s">
        <v>157</v>
      </c>
      <c r="L21" s="195" t="s">
        <v>62</v>
      </c>
      <c r="M21" s="195"/>
      <c r="N21" s="197"/>
    </row>
    <row r="22" spans="1:14" x14ac:dyDescent="0.25">
      <c r="A22" s="242">
        <v>44412</v>
      </c>
      <c r="B22" s="243" t="s">
        <v>104</v>
      </c>
      <c r="C22" s="243" t="s">
        <v>50</v>
      </c>
      <c r="D22" s="370" t="s">
        <v>90</v>
      </c>
      <c r="E22" s="714"/>
      <c r="F22" s="714">
        <v>73000</v>
      </c>
      <c r="G22" s="245">
        <f t="shared" si="0"/>
        <v>73000</v>
      </c>
      <c r="H22" s="760" t="s">
        <v>70</v>
      </c>
      <c r="I22" s="244" t="s">
        <v>18</v>
      </c>
      <c r="J22" s="770" t="s">
        <v>225</v>
      </c>
      <c r="K22" s="244" t="s">
        <v>157</v>
      </c>
      <c r="L22" s="244" t="s">
        <v>62</v>
      </c>
      <c r="M22" s="244"/>
      <c r="N22" s="243"/>
    </row>
    <row r="23" spans="1:14" x14ac:dyDescent="0.25">
      <c r="A23" s="196">
        <v>44412</v>
      </c>
      <c r="B23" s="197" t="s">
        <v>68</v>
      </c>
      <c r="C23" s="197" t="s">
        <v>67</v>
      </c>
      <c r="D23" s="254" t="s">
        <v>90</v>
      </c>
      <c r="E23" s="204">
        <v>18000</v>
      </c>
      <c r="F23" s="204"/>
      <c r="G23" s="203">
        <f t="shared" si="0"/>
        <v>55000</v>
      </c>
      <c r="H23" s="290" t="s">
        <v>70</v>
      </c>
      <c r="I23" s="195" t="s">
        <v>18</v>
      </c>
      <c r="J23" s="637" t="s">
        <v>225</v>
      </c>
      <c r="K23" s="195" t="s">
        <v>157</v>
      </c>
      <c r="L23" s="195" t="s">
        <v>62</v>
      </c>
      <c r="M23" s="257"/>
      <c r="N23" s="228" t="s">
        <v>226</v>
      </c>
    </row>
    <row r="24" spans="1:14" ht="18" customHeight="1" x14ac:dyDescent="0.25">
      <c r="A24" s="196">
        <v>44412</v>
      </c>
      <c r="B24" s="197" t="s">
        <v>68</v>
      </c>
      <c r="C24" s="197" t="s">
        <v>67</v>
      </c>
      <c r="D24" s="254" t="s">
        <v>90</v>
      </c>
      <c r="E24" s="206">
        <v>20000</v>
      </c>
      <c r="F24" s="206"/>
      <c r="G24" s="203">
        <f t="shared" si="0"/>
        <v>35000</v>
      </c>
      <c r="H24" s="763" t="s">
        <v>70</v>
      </c>
      <c r="I24" s="195" t="s">
        <v>18</v>
      </c>
      <c r="J24" s="637" t="s">
        <v>225</v>
      </c>
      <c r="K24" s="195" t="s">
        <v>157</v>
      </c>
      <c r="L24" s="195" t="s">
        <v>62</v>
      </c>
      <c r="M24" s="195"/>
      <c r="N24" s="197" t="s">
        <v>227</v>
      </c>
    </row>
    <row r="25" spans="1:14" x14ac:dyDescent="0.25">
      <c r="A25" s="196">
        <v>44412</v>
      </c>
      <c r="B25" s="197" t="s">
        <v>68</v>
      </c>
      <c r="C25" s="197" t="s">
        <v>67</v>
      </c>
      <c r="D25" s="254" t="s">
        <v>90</v>
      </c>
      <c r="E25" s="198">
        <v>23000</v>
      </c>
      <c r="F25" s="190"/>
      <c r="G25" s="203">
        <f t="shared" si="0"/>
        <v>12000</v>
      </c>
      <c r="H25" s="763" t="s">
        <v>70</v>
      </c>
      <c r="I25" s="195" t="s">
        <v>18</v>
      </c>
      <c r="J25" s="637" t="s">
        <v>225</v>
      </c>
      <c r="K25" s="195" t="s">
        <v>157</v>
      </c>
      <c r="L25" s="195" t="s">
        <v>62</v>
      </c>
      <c r="M25" s="195"/>
      <c r="N25" s="197" t="s">
        <v>228</v>
      </c>
    </row>
    <row r="26" spans="1:14" x14ac:dyDescent="0.25">
      <c r="A26" s="196">
        <v>44412</v>
      </c>
      <c r="B26" s="197" t="s">
        <v>92</v>
      </c>
      <c r="C26" s="197" t="s">
        <v>92</v>
      </c>
      <c r="D26" s="197" t="s">
        <v>90</v>
      </c>
      <c r="E26" s="210">
        <v>4000</v>
      </c>
      <c r="F26" s="210"/>
      <c r="G26" s="203">
        <f t="shared" si="0"/>
        <v>8000</v>
      </c>
      <c r="H26" s="763" t="s">
        <v>70</v>
      </c>
      <c r="I26" s="195" t="s">
        <v>18</v>
      </c>
      <c r="J26" s="637" t="s">
        <v>225</v>
      </c>
      <c r="K26" s="195" t="s">
        <v>157</v>
      </c>
      <c r="L26" s="195" t="s">
        <v>62</v>
      </c>
      <c r="M26" s="195"/>
      <c r="N26" s="197"/>
    </row>
    <row r="27" spans="1:14" ht="15" customHeight="1" x14ac:dyDescent="0.25">
      <c r="A27" s="196">
        <v>44412</v>
      </c>
      <c r="B27" s="197" t="s">
        <v>92</v>
      </c>
      <c r="C27" s="197" t="s">
        <v>92</v>
      </c>
      <c r="D27" s="197" t="s">
        <v>90</v>
      </c>
      <c r="E27" s="246">
        <v>3000</v>
      </c>
      <c r="F27" s="190"/>
      <c r="G27" s="203">
        <f t="shared" si="0"/>
        <v>5000</v>
      </c>
      <c r="H27" s="763" t="s">
        <v>70</v>
      </c>
      <c r="I27" s="195" t="s">
        <v>18</v>
      </c>
      <c r="J27" s="637" t="s">
        <v>225</v>
      </c>
      <c r="K27" s="195" t="s">
        <v>157</v>
      </c>
      <c r="L27" s="195" t="s">
        <v>62</v>
      </c>
      <c r="M27" s="195"/>
      <c r="N27" s="197"/>
    </row>
    <row r="28" spans="1:14" ht="14.25" customHeight="1" x14ac:dyDescent="0.25">
      <c r="A28" s="196">
        <v>44412</v>
      </c>
      <c r="B28" s="197" t="s">
        <v>92</v>
      </c>
      <c r="C28" s="197" t="s">
        <v>92</v>
      </c>
      <c r="D28" s="197" t="s">
        <v>90</v>
      </c>
      <c r="E28" s="198">
        <v>3000</v>
      </c>
      <c r="F28" s="190"/>
      <c r="G28" s="203">
        <f t="shared" si="0"/>
        <v>2000</v>
      </c>
      <c r="H28" s="763" t="s">
        <v>70</v>
      </c>
      <c r="I28" s="195" t="s">
        <v>18</v>
      </c>
      <c r="J28" s="637" t="s">
        <v>225</v>
      </c>
      <c r="K28" s="195" t="s">
        <v>157</v>
      </c>
      <c r="L28" s="195" t="s">
        <v>62</v>
      </c>
      <c r="M28" s="195"/>
      <c r="N28" s="197"/>
    </row>
    <row r="29" spans="1:14" x14ac:dyDescent="0.25">
      <c r="A29" s="196">
        <v>44413</v>
      </c>
      <c r="B29" s="197" t="s">
        <v>155</v>
      </c>
      <c r="C29" s="197" t="s">
        <v>50</v>
      </c>
      <c r="D29" s="197" t="s">
        <v>90</v>
      </c>
      <c r="E29" s="198"/>
      <c r="F29" s="190">
        <v>-2000</v>
      </c>
      <c r="G29" s="203">
        <f t="shared" si="0"/>
        <v>0</v>
      </c>
      <c r="H29" s="763" t="s">
        <v>70</v>
      </c>
      <c r="I29" s="195" t="s">
        <v>18</v>
      </c>
      <c r="J29" s="637" t="s">
        <v>225</v>
      </c>
      <c r="K29" s="195" t="s">
        <v>157</v>
      </c>
      <c r="L29" s="195" t="s">
        <v>62</v>
      </c>
      <c r="M29" s="195"/>
      <c r="N29" s="197"/>
    </row>
    <row r="30" spans="1:14" x14ac:dyDescent="0.25">
      <c r="A30" s="242">
        <v>44413</v>
      </c>
      <c r="B30" s="243" t="s">
        <v>104</v>
      </c>
      <c r="C30" s="243" t="s">
        <v>50</v>
      </c>
      <c r="D30" s="370" t="s">
        <v>90</v>
      </c>
      <c r="E30" s="610"/>
      <c r="F30" s="247">
        <v>79000</v>
      </c>
      <c r="G30" s="245">
        <f t="shared" si="0"/>
        <v>79000</v>
      </c>
      <c r="H30" s="760" t="s">
        <v>70</v>
      </c>
      <c r="I30" s="244" t="s">
        <v>18</v>
      </c>
      <c r="J30" s="770" t="s">
        <v>239</v>
      </c>
      <c r="K30" s="244" t="s">
        <v>157</v>
      </c>
      <c r="L30" s="244" t="s">
        <v>62</v>
      </c>
      <c r="M30" s="244"/>
      <c r="N30" s="243"/>
    </row>
    <row r="31" spans="1:14" x14ac:dyDescent="0.25">
      <c r="A31" s="196">
        <v>44413</v>
      </c>
      <c r="B31" s="197" t="s">
        <v>68</v>
      </c>
      <c r="C31" s="197" t="s">
        <v>67</v>
      </c>
      <c r="D31" s="254" t="s">
        <v>90</v>
      </c>
      <c r="E31" s="190">
        <v>14000</v>
      </c>
      <c r="F31" s="190"/>
      <c r="G31" s="203">
        <f t="shared" si="0"/>
        <v>65000</v>
      </c>
      <c r="H31" s="763" t="s">
        <v>70</v>
      </c>
      <c r="I31" s="195" t="s">
        <v>18</v>
      </c>
      <c r="J31" s="637" t="s">
        <v>239</v>
      </c>
      <c r="K31" s="195" t="s">
        <v>157</v>
      </c>
      <c r="L31" s="195" t="s">
        <v>62</v>
      </c>
      <c r="M31" s="195"/>
      <c r="N31" s="197" t="s">
        <v>235</v>
      </c>
    </row>
    <row r="32" spans="1:14" x14ac:dyDescent="0.25">
      <c r="A32" s="196">
        <v>44413</v>
      </c>
      <c r="B32" s="197" t="s">
        <v>68</v>
      </c>
      <c r="C32" s="197" t="s">
        <v>67</v>
      </c>
      <c r="D32" s="254" t="s">
        <v>90</v>
      </c>
      <c r="E32" s="190">
        <v>8000</v>
      </c>
      <c r="F32" s="190"/>
      <c r="G32" s="203">
        <f t="shared" si="0"/>
        <v>57000</v>
      </c>
      <c r="H32" s="763" t="s">
        <v>70</v>
      </c>
      <c r="I32" s="195" t="s">
        <v>18</v>
      </c>
      <c r="J32" s="637" t="s">
        <v>239</v>
      </c>
      <c r="K32" s="195" t="s">
        <v>157</v>
      </c>
      <c r="L32" s="195" t="s">
        <v>62</v>
      </c>
      <c r="M32" s="195"/>
      <c r="N32" s="197" t="s">
        <v>236</v>
      </c>
    </row>
    <row r="33" spans="1:15" x14ac:dyDescent="0.25">
      <c r="A33" s="196">
        <v>44413</v>
      </c>
      <c r="B33" s="197" t="s">
        <v>68</v>
      </c>
      <c r="C33" s="197" t="s">
        <v>67</v>
      </c>
      <c r="D33" s="254" t="s">
        <v>90</v>
      </c>
      <c r="E33" s="206">
        <v>19000</v>
      </c>
      <c r="F33" s="206"/>
      <c r="G33" s="203">
        <f t="shared" si="0"/>
        <v>38000</v>
      </c>
      <c r="H33" s="763" t="s">
        <v>70</v>
      </c>
      <c r="I33" s="195" t="s">
        <v>18</v>
      </c>
      <c r="J33" s="637" t="s">
        <v>239</v>
      </c>
      <c r="K33" s="195" t="s">
        <v>157</v>
      </c>
      <c r="L33" s="195" t="s">
        <v>62</v>
      </c>
      <c r="M33" s="195"/>
      <c r="N33" s="197" t="s">
        <v>237</v>
      </c>
    </row>
    <row r="34" spans="1:15" x14ac:dyDescent="0.25">
      <c r="A34" s="196">
        <v>44413</v>
      </c>
      <c r="B34" s="197" t="s">
        <v>68</v>
      </c>
      <c r="C34" s="197" t="s">
        <v>67</v>
      </c>
      <c r="D34" s="254" t="s">
        <v>90</v>
      </c>
      <c r="E34" s="206">
        <v>24000</v>
      </c>
      <c r="F34" s="206"/>
      <c r="G34" s="203">
        <f t="shared" si="0"/>
        <v>14000</v>
      </c>
      <c r="H34" s="763" t="s">
        <v>70</v>
      </c>
      <c r="I34" s="195" t="s">
        <v>18</v>
      </c>
      <c r="J34" s="637" t="s">
        <v>239</v>
      </c>
      <c r="K34" s="195" t="s">
        <v>157</v>
      </c>
      <c r="L34" s="195" t="s">
        <v>62</v>
      </c>
      <c r="M34" s="195"/>
      <c r="N34" s="197" t="s">
        <v>238</v>
      </c>
    </row>
    <row r="35" spans="1:15" x14ac:dyDescent="0.25">
      <c r="A35" s="196">
        <v>44413</v>
      </c>
      <c r="B35" s="197" t="s">
        <v>92</v>
      </c>
      <c r="C35" s="197" t="s">
        <v>92</v>
      </c>
      <c r="D35" s="197" t="s">
        <v>90</v>
      </c>
      <c r="E35" s="206">
        <v>6000</v>
      </c>
      <c r="F35" s="206"/>
      <c r="G35" s="203">
        <f t="shared" si="0"/>
        <v>8000</v>
      </c>
      <c r="H35" s="763" t="s">
        <v>70</v>
      </c>
      <c r="I35" s="195" t="s">
        <v>18</v>
      </c>
      <c r="J35" s="637" t="s">
        <v>239</v>
      </c>
      <c r="K35" s="195" t="s">
        <v>157</v>
      </c>
      <c r="L35" s="195" t="s">
        <v>62</v>
      </c>
      <c r="M35" s="195"/>
      <c r="N35" s="197"/>
    </row>
    <row r="36" spans="1:15" x14ac:dyDescent="0.25">
      <c r="A36" s="196">
        <v>44413</v>
      </c>
      <c r="B36" s="197" t="s">
        <v>92</v>
      </c>
      <c r="C36" s="197" t="s">
        <v>92</v>
      </c>
      <c r="D36" s="197" t="s">
        <v>90</v>
      </c>
      <c r="E36" s="190">
        <v>2000</v>
      </c>
      <c r="F36" s="190"/>
      <c r="G36" s="203">
        <f t="shared" si="0"/>
        <v>6000</v>
      </c>
      <c r="H36" s="763" t="s">
        <v>70</v>
      </c>
      <c r="I36" s="195" t="s">
        <v>18</v>
      </c>
      <c r="J36" s="637" t="s">
        <v>239</v>
      </c>
      <c r="K36" s="195" t="s">
        <v>157</v>
      </c>
      <c r="L36" s="195" t="s">
        <v>62</v>
      </c>
      <c r="M36" s="195"/>
      <c r="N36" s="197"/>
    </row>
    <row r="37" spans="1:15" x14ac:dyDescent="0.25">
      <c r="A37" s="196">
        <v>44413</v>
      </c>
      <c r="B37" s="197" t="s">
        <v>92</v>
      </c>
      <c r="C37" s="197" t="s">
        <v>92</v>
      </c>
      <c r="D37" s="197" t="s">
        <v>90</v>
      </c>
      <c r="E37" s="210">
        <v>2000</v>
      </c>
      <c r="F37" s="210"/>
      <c r="G37" s="203">
        <f t="shared" si="0"/>
        <v>4000</v>
      </c>
      <c r="H37" s="763" t="s">
        <v>70</v>
      </c>
      <c r="I37" s="195" t="s">
        <v>18</v>
      </c>
      <c r="J37" s="637" t="s">
        <v>239</v>
      </c>
      <c r="K37" s="195" t="s">
        <v>157</v>
      </c>
      <c r="L37" s="195" t="s">
        <v>62</v>
      </c>
      <c r="M37" s="195"/>
      <c r="N37" s="197"/>
    </row>
    <row r="38" spans="1:15" x14ac:dyDescent="0.25">
      <c r="A38" s="196">
        <v>44414</v>
      </c>
      <c r="B38" s="197" t="s">
        <v>155</v>
      </c>
      <c r="C38" s="197" t="s">
        <v>50</v>
      </c>
      <c r="D38" s="197" t="s">
        <v>90</v>
      </c>
      <c r="E38" s="198"/>
      <c r="F38" s="190">
        <v>-4000</v>
      </c>
      <c r="G38" s="203">
        <f t="shared" si="0"/>
        <v>0</v>
      </c>
      <c r="H38" s="763" t="s">
        <v>70</v>
      </c>
      <c r="I38" s="195" t="s">
        <v>18</v>
      </c>
      <c r="J38" s="637" t="s">
        <v>239</v>
      </c>
      <c r="K38" s="195" t="s">
        <v>157</v>
      </c>
      <c r="L38" s="195" t="s">
        <v>62</v>
      </c>
      <c r="M38" s="195"/>
      <c r="N38" s="197"/>
    </row>
    <row r="39" spans="1:15" x14ac:dyDescent="0.25">
      <c r="A39" s="771">
        <v>44414</v>
      </c>
      <c r="B39" s="244" t="s">
        <v>104</v>
      </c>
      <c r="C39" s="244" t="s">
        <v>50</v>
      </c>
      <c r="D39" s="244" t="s">
        <v>90</v>
      </c>
      <c r="E39" s="247"/>
      <c r="F39" s="247">
        <v>74000</v>
      </c>
      <c r="G39" s="245">
        <f t="shared" si="0"/>
        <v>74000</v>
      </c>
      <c r="H39" s="760" t="s">
        <v>70</v>
      </c>
      <c r="I39" s="244" t="s">
        <v>18</v>
      </c>
      <c r="J39" s="770" t="s">
        <v>252</v>
      </c>
      <c r="K39" s="244" t="s">
        <v>157</v>
      </c>
      <c r="L39" s="244" t="s">
        <v>62</v>
      </c>
      <c r="M39" s="244"/>
      <c r="N39" s="243"/>
    </row>
    <row r="40" spans="1:15" ht="16.5" customHeight="1" x14ac:dyDescent="0.25">
      <c r="A40" s="200">
        <v>44414</v>
      </c>
      <c r="B40" s="195" t="s">
        <v>68</v>
      </c>
      <c r="C40" s="195" t="s">
        <v>67</v>
      </c>
      <c r="D40" s="195" t="s">
        <v>90</v>
      </c>
      <c r="E40" s="204">
        <v>13000</v>
      </c>
      <c r="F40" s="204"/>
      <c r="G40" s="203">
        <f t="shared" si="0"/>
        <v>61000</v>
      </c>
      <c r="H40" s="290" t="s">
        <v>70</v>
      </c>
      <c r="I40" s="195" t="s">
        <v>18</v>
      </c>
      <c r="J40" s="637" t="s">
        <v>252</v>
      </c>
      <c r="K40" s="195" t="s">
        <v>157</v>
      </c>
      <c r="L40" s="195" t="s">
        <v>62</v>
      </c>
      <c r="M40" s="257"/>
      <c r="N40" s="228" t="s">
        <v>253</v>
      </c>
      <c r="O40" s="252"/>
    </row>
    <row r="41" spans="1:15" x14ac:dyDescent="0.25">
      <c r="A41" s="200">
        <v>44414</v>
      </c>
      <c r="B41" s="195" t="s">
        <v>68</v>
      </c>
      <c r="C41" s="195" t="s">
        <v>67</v>
      </c>
      <c r="D41" s="195" t="s">
        <v>90</v>
      </c>
      <c r="E41" s="190">
        <v>17000</v>
      </c>
      <c r="F41" s="190"/>
      <c r="G41" s="203">
        <f t="shared" si="0"/>
        <v>44000</v>
      </c>
      <c r="H41" s="763" t="s">
        <v>70</v>
      </c>
      <c r="I41" s="195" t="s">
        <v>18</v>
      </c>
      <c r="J41" s="637" t="s">
        <v>252</v>
      </c>
      <c r="K41" s="195" t="s">
        <v>157</v>
      </c>
      <c r="L41" s="195" t="s">
        <v>62</v>
      </c>
      <c r="M41" s="195"/>
      <c r="N41" s="197" t="s">
        <v>254</v>
      </c>
    </row>
    <row r="42" spans="1:15" x14ac:dyDescent="0.25">
      <c r="A42" s="200">
        <v>44414</v>
      </c>
      <c r="B42" s="195" t="s">
        <v>68</v>
      </c>
      <c r="C42" s="195" t="s">
        <v>67</v>
      </c>
      <c r="D42" s="195" t="s">
        <v>90</v>
      </c>
      <c r="E42" s="190">
        <v>18000</v>
      </c>
      <c r="F42" s="190"/>
      <c r="G42" s="203">
        <f t="shared" si="0"/>
        <v>26000</v>
      </c>
      <c r="H42" s="763" t="s">
        <v>70</v>
      </c>
      <c r="I42" s="195" t="s">
        <v>18</v>
      </c>
      <c r="J42" s="637" t="s">
        <v>252</v>
      </c>
      <c r="K42" s="195" t="s">
        <v>157</v>
      </c>
      <c r="L42" s="195" t="s">
        <v>62</v>
      </c>
      <c r="M42" s="195"/>
      <c r="N42" s="197" t="s">
        <v>255</v>
      </c>
    </row>
    <row r="43" spans="1:15" x14ac:dyDescent="0.25">
      <c r="A43" s="200">
        <v>44414</v>
      </c>
      <c r="B43" s="195" t="s">
        <v>68</v>
      </c>
      <c r="C43" s="195" t="s">
        <v>67</v>
      </c>
      <c r="D43" s="195" t="s">
        <v>90</v>
      </c>
      <c r="E43" s="190">
        <v>13000</v>
      </c>
      <c r="F43" s="190"/>
      <c r="G43" s="203">
        <f t="shared" si="0"/>
        <v>13000</v>
      </c>
      <c r="H43" s="763" t="s">
        <v>70</v>
      </c>
      <c r="I43" s="195" t="s">
        <v>18</v>
      </c>
      <c r="J43" s="637" t="s">
        <v>252</v>
      </c>
      <c r="K43" s="195" t="s">
        <v>157</v>
      </c>
      <c r="L43" s="195" t="s">
        <v>62</v>
      </c>
      <c r="M43" s="195"/>
      <c r="N43" s="197" t="s">
        <v>256</v>
      </c>
    </row>
    <row r="44" spans="1:15" x14ac:dyDescent="0.25">
      <c r="A44" s="200">
        <v>44414</v>
      </c>
      <c r="B44" s="197" t="s">
        <v>92</v>
      </c>
      <c r="C44" s="197" t="s">
        <v>92</v>
      </c>
      <c r="D44" s="197" t="s">
        <v>90</v>
      </c>
      <c r="E44" s="190">
        <v>4000</v>
      </c>
      <c r="F44" s="190"/>
      <c r="G44" s="203">
        <f t="shared" si="0"/>
        <v>9000</v>
      </c>
      <c r="H44" s="763" t="s">
        <v>70</v>
      </c>
      <c r="I44" s="195" t="s">
        <v>18</v>
      </c>
      <c r="J44" s="637" t="s">
        <v>252</v>
      </c>
      <c r="K44" s="195" t="s">
        <v>157</v>
      </c>
      <c r="L44" s="195" t="s">
        <v>62</v>
      </c>
      <c r="M44" s="195"/>
      <c r="N44" s="197"/>
    </row>
    <row r="45" spans="1:15" x14ac:dyDescent="0.25">
      <c r="A45" s="200">
        <v>44414</v>
      </c>
      <c r="B45" s="197" t="s">
        <v>92</v>
      </c>
      <c r="C45" s="197" t="s">
        <v>92</v>
      </c>
      <c r="D45" s="197" t="s">
        <v>90</v>
      </c>
      <c r="E45" s="190">
        <v>5000</v>
      </c>
      <c r="F45" s="190"/>
      <c r="G45" s="203">
        <f t="shared" si="0"/>
        <v>4000</v>
      </c>
      <c r="H45" s="763" t="s">
        <v>70</v>
      </c>
      <c r="I45" s="195" t="s">
        <v>18</v>
      </c>
      <c r="J45" s="637" t="s">
        <v>252</v>
      </c>
      <c r="K45" s="195" t="s">
        <v>157</v>
      </c>
      <c r="L45" s="195" t="s">
        <v>62</v>
      </c>
      <c r="M45" s="195"/>
      <c r="N45" s="197"/>
    </row>
    <row r="46" spans="1:15" x14ac:dyDescent="0.25">
      <c r="A46" s="200">
        <v>44414</v>
      </c>
      <c r="B46" s="197" t="s">
        <v>92</v>
      </c>
      <c r="C46" s="197" t="s">
        <v>92</v>
      </c>
      <c r="D46" s="197" t="s">
        <v>90</v>
      </c>
      <c r="E46" s="190">
        <v>1000</v>
      </c>
      <c r="F46" s="190"/>
      <c r="G46" s="203">
        <f t="shared" si="0"/>
        <v>3000</v>
      </c>
      <c r="H46" s="763" t="s">
        <v>70</v>
      </c>
      <c r="I46" s="195" t="s">
        <v>18</v>
      </c>
      <c r="J46" s="637" t="s">
        <v>252</v>
      </c>
      <c r="K46" s="195" t="s">
        <v>157</v>
      </c>
      <c r="L46" s="195" t="s">
        <v>62</v>
      </c>
      <c r="M46" s="195"/>
      <c r="N46" s="197"/>
    </row>
    <row r="47" spans="1:15" ht="17.25" customHeight="1" x14ac:dyDescent="0.25">
      <c r="A47" s="200">
        <v>44415</v>
      </c>
      <c r="B47" s="197" t="s">
        <v>155</v>
      </c>
      <c r="C47" s="197" t="s">
        <v>50</v>
      </c>
      <c r="D47" s="197" t="s">
        <v>90</v>
      </c>
      <c r="E47" s="190"/>
      <c r="F47" s="190">
        <v>-3000</v>
      </c>
      <c r="G47" s="203">
        <f t="shared" si="0"/>
        <v>0</v>
      </c>
      <c r="H47" s="763" t="s">
        <v>70</v>
      </c>
      <c r="I47" s="195" t="s">
        <v>18</v>
      </c>
      <c r="J47" s="637" t="s">
        <v>252</v>
      </c>
      <c r="K47" s="195" t="s">
        <v>157</v>
      </c>
      <c r="L47" s="195" t="s">
        <v>62</v>
      </c>
      <c r="M47" s="195"/>
      <c r="N47" s="197"/>
    </row>
    <row r="48" spans="1:15" x14ac:dyDescent="0.25">
      <c r="A48" s="242">
        <v>44415</v>
      </c>
      <c r="B48" s="243" t="s">
        <v>104</v>
      </c>
      <c r="C48" s="243" t="s">
        <v>50</v>
      </c>
      <c r="D48" s="243" t="s">
        <v>90</v>
      </c>
      <c r="E48" s="250"/>
      <c r="F48" s="247">
        <v>105000</v>
      </c>
      <c r="G48" s="245">
        <f t="shared" si="0"/>
        <v>105000</v>
      </c>
      <c r="H48" s="760" t="s">
        <v>70</v>
      </c>
      <c r="I48" s="244" t="s">
        <v>18</v>
      </c>
      <c r="J48" s="770" t="s">
        <v>264</v>
      </c>
      <c r="K48" s="244" t="s">
        <v>157</v>
      </c>
      <c r="L48" s="244" t="s">
        <v>62</v>
      </c>
      <c r="M48" s="244"/>
      <c r="N48" s="243"/>
    </row>
    <row r="49" spans="1:14" x14ac:dyDescent="0.25">
      <c r="A49" s="196" t="s">
        <v>263</v>
      </c>
      <c r="B49" s="195" t="s">
        <v>68</v>
      </c>
      <c r="C49" s="195" t="s">
        <v>67</v>
      </c>
      <c r="D49" s="195" t="s">
        <v>90</v>
      </c>
      <c r="E49" s="190">
        <v>21000</v>
      </c>
      <c r="F49" s="190"/>
      <c r="G49" s="203">
        <f t="shared" si="0"/>
        <v>84000</v>
      </c>
      <c r="H49" s="763" t="s">
        <v>70</v>
      </c>
      <c r="I49" s="195" t="s">
        <v>18</v>
      </c>
      <c r="J49" s="637" t="s">
        <v>264</v>
      </c>
      <c r="K49" s="195" t="s">
        <v>157</v>
      </c>
      <c r="L49" s="195" t="s">
        <v>62</v>
      </c>
      <c r="M49" s="195"/>
      <c r="N49" s="197" t="s">
        <v>265</v>
      </c>
    </row>
    <row r="50" spans="1:14" x14ac:dyDescent="0.25">
      <c r="A50" s="196">
        <v>44415</v>
      </c>
      <c r="B50" s="195" t="s">
        <v>68</v>
      </c>
      <c r="C50" s="195" t="s">
        <v>67</v>
      </c>
      <c r="D50" s="195" t="s">
        <v>90</v>
      </c>
      <c r="E50" s="190">
        <v>19000</v>
      </c>
      <c r="F50" s="190"/>
      <c r="G50" s="203">
        <f t="shared" si="0"/>
        <v>65000</v>
      </c>
      <c r="H50" s="763" t="s">
        <v>70</v>
      </c>
      <c r="I50" s="195" t="s">
        <v>18</v>
      </c>
      <c r="J50" s="637" t="s">
        <v>264</v>
      </c>
      <c r="K50" s="195" t="s">
        <v>157</v>
      </c>
      <c r="L50" s="195" t="s">
        <v>62</v>
      </c>
      <c r="M50" s="195"/>
      <c r="N50" s="197" t="s">
        <v>266</v>
      </c>
    </row>
    <row r="51" spans="1:14" x14ac:dyDescent="0.25">
      <c r="A51" s="196">
        <v>44415</v>
      </c>
      <c r="B51" s="195" t="s">
        <v>68</v>
      </c>
      <c r="C51" s="195" t="s">
        <v>67</v>
      </c>
      <c r="D51" s="195" t="s">
        <v>90</v>
      </c>
      <c r="E51" s="190">
        <v>22000</v>
      </c>
      <c r="F51" s="190"/>
      <c r="G51" s="203">
        <f t="shared" si="0"/>
        <v>43000</v>
      </c>
      <c r="H51" s="763" t="s">
        <v>70</v>
      </c>
      <c r="I51" s="195" t="s">
        <v>18</v>
      </c>
      <c r="J51" s="637" t="s">
        <v>264</v>
      </c>
      <c r="K51" s="195" t="s">
        <v>157</v>
      </c>
      <c r="L51" s="195" t="s">
        <v>62</v>
      </c>
      <c r="M51" s="195"/>
      <c r="N51" s="197" t="s">
        <v>267</v>
      </c>
    </row>
    <row r="52" spans="1:14" x14ac:dyDescent="0.25">
      <c r="A52" s="196">
        <v>44415</v>
      </c>
      <c r="B52" s="195" t="s">
        <v>68</v>
      </c>
      <c r="C52" s="195" t="s">
        <v>67</v>
      </c>
      <c r="D52" s="195" t="s">
        <v>90</v>
      </c>
      <c r="E52" s="190">
        <v>18000</v>
      </c>
      <c r="F52" s="190"/>
      <c r="G52" s="203">
        <f t="shared" si="0"/>
        <v>25000</v>
      </c>
      <c r="H52" s="763" t="s">
        <v>70</v>
      </c>
      <c r="I52" s="195" t="s">
        <v>18</v>
      </c>
      <c r="J52" s="637" t="s">
        <v>264</v>
      </c>
      <c r="K52" s="195" t="s">
        <v>157</v>
      </c>
      <c r="L52" s="195" t="s">
        <v>62</v>
      </c>
      <c r="M52" s="195"/>
      <c r="N52" s="197" t="s">
        <v>268</v>
      </c>
    </row>
    <row r="53" spans="1:14" x14ac:dyDescent="0.25">
      <c r="A53" s="196">
        <v>44415</v>
      </c>
      <c r="B53" s="195" t="s">
        <v>68</v>
      </c>
      <c r="C53" s="195" t="s">
        <v>67</v>
      </c>
      <c r="D53" s="195" t="s">
        <v>90</v>
      </c>
      <c r="E53" s="190">
        <v>16000</v>
      </c>
      <c r="F53" s="190"/>
      <c r="G53" s="203">
        <f t="shared" si="0"/>
        <v>9000</v>
      </c>
      <c r="H53" s="763" t="s">
        <v>70</v>
      </c>
      <c r="I53" s="195" t="s">
        <v>18</v>
      </c>
      <c r="J53" s="637" t="s">
        <v>264</v>
      </c>
      <c r="K53" s="195" t="s">
        <v>157</v>
      </c>
      <c r="L53" s="195" t="s">
        <v>62</v>
      </c>
      <c r="M53" s="195"/>
      <c r="N53" s="197" t="s">
        <v>269</v>
      </c>
    </row>
    <row r="54" spans="1:14" x14ac:dyDescent="0.25">
      <c r="A54" s="196">
        <v>44417</v>
      </c>
      <c r="B54" s="195" t="s">
        <v>155</v>
      </c>
      <c r="C54" s="195" t="s">
        <v>50</v>
      </c>
      <c r="D54" s="195" t="s">
        <v>90</v>
      </c>
      <c r="E54" s="190"/>
      <c r="F54" s="190">
        <v>-9000</v>
      </c>
      <c r="G54" s="203">
        <f t="shared" si="0"/>
        <v>0</v>
      </c>
      <c r="H54" s="763" t="s">
        <v>70</v>
      </c>
      <c r="I54" s="195" t="s">
        <v>18</v>
      </c>
      <c r="J54" s="637" t="s">
        <v>264</v>
      </c>
      <c r="K54" s="195" t="s">
        <v>157</v>
      </c>
      <c r="L54" s="195" t="s">
        <v>62</v>
      </c>
      <c r="M54" s="195"/>
      <c r="N54" s="197"/>
    </row>
    <row r="55" spans="1:14" x14ac:dyDescent="0.25">
      <c r="A55" s="242">
        <v>44417</v>
      </c>
      <c r="B55" s="244" t="s">
        <v>104</v>
      </c>
      <c r="C55" s="244" t="s">
        <v>50</v>
      </c>
      <c r="D55" s="244" t="s">
        <v>90</v>
      </c>
      <c r="E55" s="247"/>
      <c r="F55" s="247">
        <v>130000</v>
      </c>
      <c r="G55" s="245">
        <f t="shared" si="0"/>
        <v>130000</v>
      </c>
      <c r="H55" s="760" t="s">
        <v>70</v>
      </c>
      <c r="I55" s="244" t="s">
        <v>18</v>
      </c>
      <c r="J55" s="770" t="s">
        <v>305</v>
      </c>
      <c r="K55" s="244" t="s">
        <v>157</v>
      </c>
      <c r="L55" s="244" t="s">
        <v>62</v>
      </c>
      <c r="M55" s="244"/>
      <c r="N55" s="243"/>
    </row>
    <row r="56" spans="1:14" x14ac:dyDescent="0.25">
      <c r="A56" s="196">
        <v>44417</v>
      </c>
      <c r="B56" s="195" t="s">
        <v>68</v>
      </c>
      <c r="C56" s="195" t="s">
        <v>67</v>
      </c>
      <c r="D56" s="195" t="s">
        <v>90</v>
      </c>
      <c r="E56" s="190">
        <v>26000</v>
      </c>
      <c r="F56" s="190"/>
      <c r="G56" s="203">
        <f t="shared" si="0"/>
        <v>104000</v>
      </c>
      <c r="H56" s="763" t="s">
        <v>70</v>
      </c>
      <c r="I56" s="195" t="s">
        <v>18</v>
      </c>
      <c r="J56" s="637" t="s">
        <v>305</v>
      </c>
      <c r="K56" s="195" t="s">
        <v>157</v>
      </c>
      <c r="L56" s="195" t="s">
        <v>62</v>
      </c>
      <c r="M56" s="195"/>
      <c r="N56" s="197" t="s">
        <v>306</v>
      </c>
    </row>
    <row r="57" spans="1:14" x14ac:dyDescent="0.25">
      <c r="A57" s="196">
        <v>44417</v>
      </c>
      <c r="B57" s="195" t="s">
        <v>68</v>
      </c>
      <c r="C57" s="195" t="s">
        <v>67</v>
      </c>
      <c r="D57" s="195" t="s">
        <v>90</v>
      </c>
      <c r="E57" s="897">
        <v>28000</v>
      </c>
      <c r="F57" s="190"/>
      <c r="G57" s="203">
        <f t="shared" si="0"/>
        <v>76000</v>
      </c>
      <c r="H57" s="763" t="s">
        <v>70</v>
      </c>
      <c r="I57" s="195" t="s">
        <v>18</v>
      </c>
      <c r="J57" s="637" t="s">
        <v>305</v>
      </c>
      <c r="K57" s="195" t="s">
        <v>157</v>
      </c>
      <c r="L57" s="195" t="s">
        <v>62</v>
      </c>
      <c r="M57" s="195"/>
      <c r="N57" s="197" t="s">
        <v>307</v>
      </c>
    </row>
    <row r="58" spans="1:14" x14ac:dyDescent="0.25">
      <c r="A58" s="196">
        <v>44417</v>
      </c>
      <c r="B58" s="195" t="s">
        <v>68</v>
      </c>
      <c r="C58" s="195" t="s">
        <v>67</v>
      </c>
      <c r="D58" s="195" t="s">
        <v>90</v>
      </c>
      <c r="E58" s="190">
        <v>24000</v>
      </c>
      <c r="F58" s="190"/>
      <c r="G58" s="203">
        <f t="shared" si="0"/>
        <v>52000</v>
      </c>
      <c r="H58" s="763" t="s">
        <v>70</v>
      </c>
      <c r="I58" s="195" t="s">
        <v>18</v>
      </c>
      <c r="J58" s="637" t="s">
        <v>305</v>
      </c>
      <c r="K58" s="195" t="s">
        <v>157</v>
      </c>
      <c r="L58" s="195" t="s">
        <v>62</v>
      </c>
      <c r="M58" s="195"/>
      <c r="N58" s="197" t="s">
        <v>308</v>
      </c>
    </row>
    <row r="59" spans="1:14" x14ac:dyDescent="0.25">
      <c r="A59" s="196">
        <v>44417</v>
      </c>
      <c r="B59" s="195" t="s">
        <v>68</v>
      </c>
      <c r="C59" s="195" t="s">
        <v>67</v>
      </c>
      <c r="D59" s="195" t="s">
        <v>90</v>
      </c>
      <c r="E59" s="190">
        <v>20000</v>
      </c>
      <c r="F59" s="190"/>
      <c r="G59" s="203">
        <f t="shared" si="0"/>
        <v>32000</v>
      </c>
      <c r="H59" s="763" t="s">
        <v>70</v>
      </c>
      <c r="I59" s="195" t="s">
        <v>18</v>
      </c>
      <c r="J59" s="637" t="s">
        <v>305</v>
      </c>
      <c r="K59" s="195" t="s">
        <v>157</v>
      </c>
      <c r="L59" s="195" t="s">
        <v>62</v>
      </c>
      <c r="M59" s="195"/>
      <c r="N59" s="197" t="s">
        <v>309</v>
      </c>
    </row>
    <row r="60" spans="1:14" ht="17.25" customHeight="1" x14ac:dyDescent="0.25">
      <c r="A60" s="196">
        <v>44417</v>
      </c>
      <c r="B60" s="195" t="s">
        <v>68</v>
      </c>
      <c r="C60" s="195" t="s">
        <v>67</v>
      </c>
      <c r="D60" s="195" t="s">
        <v>90</v>
      </c>
      <c r="E60" s="238">
        <v>25000</v>
      </c>
      <c r="F60" s="204"/>
      <c r="G60" s="203">
        <f t="shared" si="0"/>
        <v>7000</v>
      </c>
      <c r="H60" s="290" t="s">
        <v>70</v>
      </c>
      <c r="I60" s="195" t="s">
        <v>18</v>
      </c>
      <c r="J60" s="637" t="s">
        <v>305</v>
      </c>
      <c r="K60" s="195" t="s">
        <v>157</v>
      </c>
      <c r="L60" s="195" t="s">
        <v>62</v>
      </c>
      <c r="M60" s="257"/>
      <c r="N60" s="228" t="s">
        <v>310</v>
      </c>
    </row>
    <row r="61" spans="1:14" x14ac:dyDescent="0.25">
      <c r="A61" s="196">
        <v>44418</v>
      </c>
      <c r="B61" s="195" t="s">
        <v>155</v>
      </c>
      <c r="C61" s="195" t="s">
        <v>50</v>
      </c>
      <c r="D61" s="195" t="s">
        <v>90</v>
      </c>
      <c r="E61" s="190"/>
      <c r="F61" s="190">
        <v>-7000</v>
      </c>
      <c r="G61" s="203">
        <f t="shared" si="0"/>
        <v>0</v>
      </c>
      <c r="H61" s="789" t="s">
        <v>70</v>
      </c>
      <c r="I61" s="195" t="s">
        <v>18</v>
      </c>
      <c r="J61" s="637" t="s">
        <v>305</v>
      </c>
      <c r="K61" s="195" t="s">
        <v>157</v>
      </c>
      <c r="L61" s="195" t="s">
        <v>62</v>
      </c>
      <c r="M61" s="195"/>
      <c r="N61" s="197"/>
    </row>
    <row r="62" spans="1:14" x14ac:dyDescent="0.25">
      <c r="A62" s="771">
        <v>44418</v>
      </c>
      <c r="B62" s="244" t="s">
        <v>104</v>
      </c>
      <c r="C62" s="244" t="s">
        <v>50</v>
      </c>
      <c r="D62" s="244" t="s">
        <v>90</v>
      </c>
      <c r="E62" s="714"/>
      <c r="F62" s="714">
        <v>86000</v>
      </c>
      <c r="G62" s="245">
        <f t="shared" si="0"/>
        <v>86000</v>
      </c>
      <c r="H62" s="791" t="s">
        <v>70</v>
      </c>
      <c r="I62" s="244" t="s">
        <v>18</v>
      </c>
      <c r="J62" s="770" t="s">
        <v>321</v>
      </c>
      <c r="K62" s="244" t="s">
        <v>157</v>
      </c>
      <c r="L62" s="244" t="s">
        <v>62</v>
      </c>
      <c r="M62" s="244"/>
      <c r="N62" s="243"/>
    </row>
    <row r="63" spans="1:14" x14ac:dyDescent="0.25">
      <c r="A63" s="200">
        <v>44418</v>
      </c>
      <c r="B63" s="197" t="s">
        <v>68</v>
      </c>
      <c r="C63" s="197" t="s">
        <v>67</v>
      </c>
      <c r="D63" s="254" t="s">
        <v>90</v>
      </c>
      <c r="E63" s="190">
        <v>15000</v>
      </c>
      <c r="F63" s="190"/>
      <c r="G63" s="203">
        <f t="shared" si="0"/>
        <v>71000</v>
      </c>
      <c r="H63" s="763" t="s">
        <v>70</v>
      </c>
      <c r="I63" s="195" t="s">
        <v>18</v>
      </c>
      <c r="J63" s="637" t="s">
        <v>321</v>
      </c>
      <c r="K63" s="195" t="s">
        <v>157</v>
      </c>
      <c r="L63" s="195" t="s">
        <v>62</v>
      </c>
      <c r="M63" s="195"/>
      <c r="N63" s="197" t="s">
        <v>179</v>
      </c>
    </row>
    <row r="64" spans="1:14" x14ac:dyDescent="0.25">
      <c r="A64" s="200">
        <v>44418</v>
      </c>
      <c r="B64" s="197" t="s">
        <v>68</v>
      </c>
      <c r="C64" s="197" t="s">
        <v>67</v>
      </c>
      <c r="D64" s="254" t="s">
        <v>90</v>
      </c>
      <c r="E64" s="210">
        <v>28000</v>
      </c>
      <c r="F64" s="210"/>
      <c r="G64" s="203">
        <f t="shared" si="0"/>
        <v>43000</v>
      </c>
      <c r="H64" s="763" t="s">
        <v>70</v>
      </c>
      <c r="I64" s="195" t="s">
        <v>18</v>
      </c>
      <c r="J64" s="637" t="s">
        <v>321</v>
      </c>
      <c r="K64" s="195" t="s">
        <v>157</v>
      </c>
      <c r="L64" s="195" t="s">
        <v>62</v>
      </c>
      <c r="M64" s="195"/>
      <c r="N64" s="197" t="s">
        <v>322</v>
      </c>
    </row>
    <row r="65" spans="1:14" x14ac:dyDescent="0.25">
      <c r="A65" s="200">
        <v>44418</v>
      </c>
      <c r="B65" s="197" t="s">
        <v>68</v>
      </c>
      <c r="C65" s="197" t="s">
        <v>67</v>
      </c>
      <c r="D65" s="254" t="s">
        <v>90</v>
      </c>
      <c r="E65" s="190">
        <v>15000</v>
      </c>
      <c r="F65" s="190"/>
      <c r="G65" s="203">
        <f t="shared" si="0"/>
        <v>28000</v>
      </c>
      <c r="H65" s="763" t="s">
        <v>70</v>
      </c>
      <c r="I65" s="195" t="s">
        <v>18</v>
      </c>
      <c r="J65" s="637" t="s">
        <v>321</v>
      </c>
      <c r="K65" s="195" t="s">
        <v>157</v>
      </c>
      <c r="L65" s="195" t="s">
        <v>62</v>
      </c>
      <c r="M65" s="195"/>
      <c r="N65" s="197" t="s">
        <v>323</v>
      </c>
    </row>
    <row r="66" spans="1:14" ht="16.5" customHeight="1" x14ac:dyDescent="0.25">
      <c r="A66" s="200">
        <v>44418</v>
      </c>
      <c r="B66" s="197" t="s">
        <v>68</v>
      </c>
      <c r="C66" s="197" t="s">
        <v>67</v>
      </c>
      <c r="D66" s="254" t="s">
        <v>90</v>
      </c>
      <c r="E66" s="203">
        <v>11000</v>
      </c>
      <c r="F66" s="203"/>
      <c r="G66" s="203">
        <f t="shared" si="0"/>
        <v>17000</v>
      </c>
      <c r="H66" s="763" t="s">
        <v>70</v>
      </c>
      <c r="I66" s="195" t="s">
        <v>18</v>
      </c>
      <c r="J66" s="637" t="s">
        <v>321</v>
      </c>
      <c r="K66" s="195" t="s">
        <v>157</v>
      </c>
      <c r="L66" s="195" t="s">
        <v>62</v>
      </c>
      <c r="M66" s="195"/>
      <c r="N66" s="197" t="s">
        <v>324</v>
      </c>
    </row>
    <row r="67" spans="1:14" x14ac:dyDescent="0.25">
      <c r="A67" s="200">
        <v>44418</v>
      </c>
      <c r="B67" s="197" t="s">
        <v>92</v>
      </c>
      <c r="C67" s="197" t="s">
        <v>92</v>
      </c>
      <c r="D67" s="197" t="s">
        <v>90</v>
      </c>
      <c r="E67" s="898">
        <v>4000</v>
      </c>
      <c r="F67" s="206"/>
      <c r="G67" s="203">
        <f t="shared" si="0"/>
        <v>13000</v>
      </c>
      <c r="H67" s="763" t="s">
        <v>70</v>
      </c>
      <c r="I67" s="195" t="s">
        <v>18</v>
      </c>
      <c r="J67" s="637" t="s">
        <v>321</v>
      </c>
      <c r="K67" s="195" t="s">
        <v>157</v>
      </c>
      <c r="L67" s="195" t="s">
        <v>62</v>
      </c>
      <c r="M67" s="195"/>
      <c r="N67" s="197"/>
    </row>
    <row r="68" spans="1:14" ht="17.25" customHeight="1" x14ac:dyDescent="0.25">
      <c r="A68" s="200">
        <v>44418</v>
      </c>
      <c r="B68" s="197" t="s">
        <v>92</v>
      </c>
      <c r="C68" s="197" t="s">
        <v>92</v>
      </c>
      <c r="D68" s="197" t="s">
        <v>90</v>
      </c>
      <c r="E68" s="204">
        <v>2000</v>
      </c>
      <c r="F68" s="204"/>
      <c r="G68" s="203">
        <f t="shared" si="0"/>
        <v>11000</v>
      </c>
      <c r="H68" s="763" t="s">
        <v>70</v>
      </c>
      <c r="I68" s="195" t="s">
        <v>18</v>
      </c>
      <c r="J68" s="637" t="s">
        <v>321</v>
      </c>
      <c r="K68" s="195" t="s">
        <v>157</v>
      </c>
      <c r="L68" s="195" t="s">
        <v>62</v>
      </c>
      <c r="M68" s="195"/>
      <c r="N68" s="197"/>
    </row>
    <row r="69" spans="1:14" x14ac:dyDescent="0.25">
      <c r="A69" s="200">
        <v>44418</v>
      </c>
      <c r="B69" s="197" t="s">
        <v>92</v>
      </c>
      <c r="C69" s="197" t="s">
        <v>92</v>
      </c>
      <c r="D69" s="197" t="s">
        <v>90</v>
      </c>
      <c r="E69" s="210">
        <v>4000</v>
      </c>
      <c r="F69" s="210"/>
      <c r="G69" s="203">
        <f t="shared" si="0"/>
        <v>7000</v>
      </c>
      <c r="H69" s="763" t="s">
        <v>70</v>
      </c>
      <c r="I69" s="195" t="s">
        <v>18</v>
      </c>
      <c r="J69" s="637" t="s">
        <v>321</v>
      </c>
      <c r="K69" s="195" t="s">
        <v>157</v>
      </c>
      <c r="L69" s="195" t="s">
        <v>62</v>
      </c>
      <c r="M69" s="215"/>
      <c r="N69" s="197"/>
    </row>
    <row r="70" spans="1:14" x14ac:dyDescent="0.25">
      <c r="A70" s="200">
        <v>44419</v>
      </c>
      <c r="B70" s="195" t="s">
        <v>155</v>
      </c>
      <c r="C70" s="195" t="s">
        <v>50</v>
      </c>
      <c r="D70" s="393" t="s">
        <v>90</v>
      </c>
      <c r="E70" s="210"/>
      <c r="F70" s="806">
        <v>-7000</v>
      </c>
      <c r="G70" s="203">
        <f t="shared" si="0"/>
        <v>0</v>
      </c>
      <c r="H70" s="789" t="s">
        <v>70</v>
      </c>
      <c r="I70" s="195" t="s">
        <v>18</v>
      </c>
      <c r="J70" s="637" t="s">
        <v>321</v>
      </c>
      <c r="K70" s="195" t="s">
        <v>157</v>
      </c>
      <c r="L70" s="195" t="s">
        <v>62</v>
      </c>
      <c r="M70" s="215"/>
      <c r="N70" s="197"/>
    </row>
    <row r="71" spans="1:14" x14ac:dyDescent="0.25">
      <c r="A71" s="771">
        <v>44420</v>
      </c>
      <c r="B71" s="244" t="s">
        <v>104</v>
      </c>
      <c r="C71" s="244" t="s">
        <v>50</v>
      </c>
      <c r="D71" s="794" t="s">
        <v>90</v>
      </c>
      <c r="E71" s="247"/>
      <c r="F71" s="247"/>
      <c r="G71" s="245">
        <f t="shared" si="0"/>
        <v>0</v>
      </c>
      <c r="H71" s="372" t="s">
        <v>70</v>
      </c>
      <c r="I71" s="244" t="s">
        <v>18</v>
      </c>
      <c r="J71" s="770" t="s">
        <v>340</v>
      </c>
      <c r="K71" s="244" t="s">
        <v>157</v>
      </c>
      <c r="L71" s="244" t="s">
        <v>62</v>
      </c>
      <c r="M71" s="795"/>
      <c r="N71" s="243"/>
    </row>
    <row r="72" spans="1:14" x14ac:dyDescent="0.25">
      <c r="A72" s="200">
        <v>44420</v>
      </c>
      <c r="B72" s="195" t="s">
        <v>68</v>
      </c>
      <c r="C72" s="195" t="s">
        <v>67</v>
      </c>
      <c r="D72" s="393" t="s">
        <v>90</v>
      </c>
      <c r="E72" s="190">
        <v>12000</v>
      </c>
      <c r="F72" s="198"/>
      <c r="G72" s="203">
        <f t="shared" ref="G72:G135" si="1">G71-E72+F72</f>
        <v>-12000</v>
      </c>
      <c r="H72" s="789" t="s">
        <v>70</v>
      </c>
      <c r="I72" s="195" t="s">
        <v>18</v>
      </c>
      <c r="J72" s="637" t="s">
        <v>340</v>
      </c>
      <c r="K72" s="195" t="s">
        <v>157</v>
      </c>
      <c r="L72" s="195" t="s">
        <v>62</v>
      </c>
      <c r="M72" s="215"/>
      <c r="N72" s="197" t="s">
        <v>341</v>
      </c>
    </row>
    <row r="73" spans="1:14" x14ac:dyDescent="0.25">
      <c r="A73" s="200">
        <v>44420</v>
      </c>
      <c r="B73" s="195" t="s">
        <v>68</v>
      </c>
      <c r="C73" s="195" t="s">
        <v>67</v>
      </c>
      <c r="D73" s="393" t="s">
        <v>90</v>
      </c>
      <c r="E73" s="190">
        <v>14000</v>
      </c>
      <c r="F73" s="198"/>
      <c r="G73" s="203">
        <f t="shared" si="1"/>
        <v>-26000</v>
      </c>
      <c r="H73" s="763" t="s">
        <v>70</v>
      </c>
      <c r="I73" s="195" t="s">
        <v>18</v>
      </c>
      <c r="J73" s="637" t="s">
        <v>340</v>
      </c>
      <c r="K73" s="195" t="s">
        <v>157</v>
      </c>
      <c r="L73" s="195" t="s">
        <v>62</v>
      </c>
      <c r="M73" s="215"/>
      <c r="N73" s="197" t="s">
        <v>342</v>
      </c>
    </row>
    <row r="74" spans="1:14" x14ac:dyDescent="0.25">
      <c r="A74" s="200">
        <v>44420</v>
      </c>
      <c r="B74" s="195" t="s">
        <v>92</v>
      </c>
      <c r="C74" s="195" t="s">
        <v>92</v>
      </c>
      <c r="D74" s="195" t="s">
        <v>90</v>
      </c>
      <c r="E74" s="190">
        <v>5000</v>
      </c>
      <c r="F74" s="198"/>
      <c r="G74" s="203">
        <f t="shared" si="1"/>
        <v>-31000</v>
      </c>
      <c r="H74" s="763" t="s">
        <v>70</v>
      </c>
      <c r="I74" s="195" t="s">
        <v>18</v>
      </c>
      <c r="J74" s="637" t="s">
        <v>340</v>
      </c>
      <c r="K74" s="195" t="s">
        <v>157</v>
      </c>
      <c r="L74" s="195" t="s">
        <v>62</v>
      </c>
      <c r="M74" s="215"/>
      <c r="N74" s="197"/>
    </row>
    <row r="75" spans="1:14" x14ac:dyDescent="0.25">
      <c r="A75" s="200">
        <v>44420</v>
      </c>
      <c r="B75" s="195" t="s">
        <v>92</v>
      </c>
      <c r="C75" s="195" t="s">
        <v>92</v>
      </c>
      <c r="D75" s="195" t="s">
        <v>90</v>
      </c>
      <c r="E75" s="206">
        <v>5000</v>
      </c>
      <c r="F75" s="867"/>
      <c r="G75" s="203">
        <f t="shared" si="1"/>
        <v>-36000</v>
      </c>
      <c r="H75" s="763" t="s">
        <v>70</v>
      </c>
      <c r="I75" s="195" t="s">
        <v>18</v>
      </c>
      <c r="J75" s="637" t="s">
        <v>340</v>
      </c>
      <c r="K75" s="195" t="s">
        <v>157</v>
      </c>
      <c r="L75" s="195" t="s">
        <v>62</v>
      </c>
      <c r="M75" s="215"/>
      <c r="N75" s="197"/>
    </row>
    <row r="76" spans="1:14" x14ac:dyDescent="0.25">
      <c r="A76" s="771">
        <v>44421</v>
      </c>
      <c r="B76" s="244" t="s">
        <v>104</v>
      </c>
      <c r="C76" s="244" t="s">
        <v>50</v>
      </c>
      <c r="D76" s="773" t="s">
        <v>90</v>
      </c>
      <c r="E76" s="247"/>
      <c r="F76" s="247"/>
      <c r="G76" s="245">
        <f t="shared" si="1"/>
        <v>-36000</v>
      </c>
      <c r="H76" s="760" t="s">
        <v>70</v>
      </c>
      <c r="I76" s="244" t="s">
        <v>18</v>
      </c>
      <c r="J76" s="770" t="s">
        <v>358</v>
      </c>
      <c r="K76" s="244" t="s">
        <v>157</v>
      </c>
      <c r="L76" s="244" t="s">
        <v>62</v>
      </c>
      <c r="M76" s="795"/>
      <c r="N76" s="808"/>
    </row>
    <row r="77" spans="1:14" x14ac:dyDescent="0.25">
      <c r="A77" s="200">
        <v>44421</v>
      </c>
      <c r="B77" s="195" t="s">
        <v>68</v>
      </c>
      <c r="C77" s="195" t="s">
        <v>67</v>
      </c>
      <c r="D77" s="195" t="s">
        <v>90</v>
      </c>
      <c r="E77" s="806">
        <v>13000</v>
      </c>
      <c r="F77" s="806"/>
      <c r="G77" s="203">
        <f t="shared" si="1"/>
        <v>-49000</v>
      </c>
      <c r="H77" s="763" t="s">
        <v>70</v>
      </c>
      <c r="I77" s="195" t="s">
        <v>18</v>
      </c>
      <c r="J77" s="637" t="s">
        <v>358</v>
      </c>
      <c r="K77" s="195" t="s">
        <v>157</v>
      </c>
      <c r="L77" s="195" t="s">
        <v>62</v>
      </c>
      <c r="M77" s="215"/>
      <c r="N77" s="197" t="s">
        <v>248</v>
      </c>
    </row>
    <row r="78" spans="1:14" x14ac:dyDescent="0.25">
      <c r="A78" s="200">
        <v>44421</v>
      </c>
      <c r="B78" s="195" t="s">
        <v>68</v>
      </c>
      <c r="C78" s="195" t="s">
        <v>67</v>
      </c>
      <c r="D78" s="195" t="s">
        <v>90</v>
      </c>
      <c r="E78" s="198">
        <v>8000</v>
      </c>
      <c r="F78" s="198"/>
      <c r="G78" s="203">
        <f t="shared" si="1"/>
        <v>-57000</v>
      </c>
      <c r="H78" s="763" t="s">
        <v>70</v>
      </c>
      <c r="I78" s="195" t="s">
        <v>18</v>
      </c>
      <c r="J78" s="637" t="s">
        <v>358</v>
      </c>
      <c r="K78" s="195" t="s">
        <v>157</v>
      </c>
      <c r="L78" s="195" t="s">
        <v>62</v>
      </c>
      <c r="M78" s="215"/>
      <c r="N78" s="197" t="s">
        <v>359</v>
      </c>
    </row>
    <row r="79" spans="1:14" x14ac:dyDescent="0.25">
      <c r="A79" s="200">
        <v>44421</v>
      </c>
      <c r="B79" s="195" t="s">
        <v>68</v>
      </c>
      <c r="C79" s="195" t="s">
        <v>67</v>
      </c>
      <c r="D79" s="195" t="s">
        <v>90</v>
      </c>
      <c r="E79" s="198">
        <v>21000</v>
      </c>
      <c r="F79" s="198"/>
      <c r="G79" s="203">
        <f t="shared" si="1"/>
        <v>-78000</v>
      </c>
      <c r="H79" s="763" t="s">
        <v>70</v>
      </c>
      <c r="I79" s="195" t="s">
        <v>18</v>
      </c>
      <c r="J79" s="637" t="s">
        <v>358</v>
      </c>
      <c r="K79" s="195" t="s">
        <v>157</v>
      </c>
      <c r="L79" s="195" t="s">
        <v>62</v>
      </c>
      <c r="M79" s="195"/>
      <c r="N79" s="197" t="s">
        <v>360</v>
      </c>
    </row>
    <row r="80" spans="1:14" x14ac:dyDescent="0.25">
      <c r="A80" s="200">
        <v>44421</v>
      </c>
      <c r="B80" s="195" t="s">
        <v>92</v>
      </c>
      <c r="C80" s="195" t="s">
        <v>92</v>
      </c>
      <c r="D80" s="195" t="s">
        <v>90</v>
      </c>
      <c r="E80" s="198">
        <v>6000</v>
      </c>
      <c r="F80" s="198"/>
      <c r="G80" s="203">
        <f t="shared" si="1"/>
        <v>-84000</v>
      </c>
      <c r="H80" s="763" t="s">
        <v>70</v>
      </c>
      <c r="I80" s="195" t="s">
        <v>18</v>
      </c>
      <c r="J80" s="637" t="s">
        <v>358</v>
      </c>
      <c r="K80" s="195" t="s">
        <v>157</v>
      </c>
      <c r="L80" s="195" t="s">
        <v>62</v>
      </c>
      <c r="M80" s="195"/>
      <c r="N80" s="197"/>
    </row>
    <row r="81" spans="1:14" x14ac:dyDescent="0.25">
      <c r="A81" s="200">
        <v>44421</v>
      </c>
      <c r="B81" s="195" t="s">
        <v>92</v>
      </c>
      <c r="C81" s="195" t="s">
        <v>92</v>
      </c>
      <c r="D81" s="195" t="s">
        <v>90</v>
      </c>
      <c r="E81" s="198">
        <v>4000</v>
      </c>
      <c r="F81" s="198"/>
      <c r="G81" s="203">
        <f t="shared" si="1"/>
        <v>-88000</v>
      </c>
      <c r="H81" s="763" t="s">
        <v>70</v>
      </c>
      <c r="I81" s="195" t="s">
        <v>18</v>
      </c>
      <c r="J81" s="637" t="s">
        <v>358</v>
      </c>
      <c r="K81" s="195" t="s">
        <v>157</v>
      </c>
      <c r="L81" s="195" t="s">
        <v>62</v>
      </c>
      <c r="M81" s="195"/>
      <c r="N81" s="197"/>
    </row>
    <row r="82" spans="1:14" x14ac:dyDescent="0.25">
      <c r="A82" s="200">
        <v>44424</v>
      </c>
      <c r="B82" s="195" t="s">
        <v>392</v>
      </c>
      <c r="C82" s="195" t="s">
        <v>50</v>
      </c>
      <c r="D82" s="195" t="s">
        <v>90</v>
      </c>
      <c r="E82" s="198"/>
      <c r="F82" s="198">
        <v>88000</v>
      </c>
      <c r="G82" s="203">
        <f t="shared" si="1"/>
        <v>0</v>
      </c>
      <c r="H82" s="763" t="s">
        <v>70</v>
      </c>
      <c r="I82" s="195" t="s">
        <v>18</v>
      </c>
      <c r="J82" s="384" t="s">
        <v>393</v>
      </c>
      <c r="K82" s="195" t="s">
        <v>157</v>
      </c>
      <c r="L82" s="195" t="s">
        <v>62</v>
      </c>
      <c r="M82" s="195"/>
      <c r="N82" s="197"/>
    </row>
    <row r="83" spans="1:14" x14ac:dyDescent="0.25">
      <c r="A83" s="771">
        <v>44424</v>
      </c>
      <c r="B83" s="244" t="s">
        <v>104</v>
      </c>
      <c r="C83" s="244" t="s">
        <v>50</v>
      </c>
      <c r="D83" s="244" t="s">
        <v>90</v>
      </c>
      <c r="E83" s="247"/>
      <c r="F83" s="247">
        <v>79000</v>
      </c>
      <c r="G83" s="245">
        <f t="shared" si="1"/>
        <v>79000</v>
      </c>
      <c r="H83" s="760" t="s">
        <v>70</v>
      </c>
      <c r="I83" s="244" t="s">
        <v>18</v>
      </c>
      <c r="J83" s="378" t="s">
        <v>397</v>
      </c>
      <c r="K83" s="244" t="s">
        <v>157</v>
      </c>
      <c r="L83" s="244" t="s">
        <v>62</v>
      </c>
      <c r="M83" s="244"/>
      <c r="N83" s="243"/>
    </row>
    <row r="84" spans="1:14" x14ac:dyDescent="0.25">
      <c r="A84" s="200">
        <v>44424</v>
      </c>
      <c r="B84" s="195" t="s">
        <v>68</v>
      </c>
      <c r="C84" s="195" t="s">
        <v>67</v>
      </c>
      <c r="D84" s="195" t="s">
        <v>90</v>
      </c>
      <c r="E84" s="198">
        <v>19000</v>
      </c>
      <c r="F84" s="198"/>
      <c r="G84" s="203">
        <f t="shared" si="1"/>
        <v>60000</v>
      </c>
      <c r="H84" s="763" t="s">
        <v>70</v>
      </c>
      <c r="I84" s="195" t="s">
        <v>18</v>
      </c>
      <c r="J84" s="384" t="s">
        <v>397</v>
      </c>
      <c r="K84" s="195" t="s">
        <v>157</v>
      </c>
      <c r="L84" s="195" t="s">
        <v>62</v>
      </c>
      <c r="M84" s="195"/>
      <c r="N84" s="197" t="s">
        <v>398</v>
      </c>
    </row>
    <row r="85" spans="1:14" x14ac:dyDescent="0.25">
      <c r="A85" s="200">
        <v>44424</v>
      </c>
      <c r="B85" s="195" t="s">
        <v>68</v>
      </c>
      <c r="C85" s="195" t="s">
        <v>67</v>
      </c>
      <c r="D85" s="195" t="s">
        <v>90</v>
      </c>
      <c r="E85" s="198">
        <v>24000</v>
      </c>
      <c r="F85" s="198"/>
      <c r="G85" s="203">
        <f t="shared" si="1"/>
        <v>36000</v>
      </c>
      <c r="H85" s="763" t="s">
        <v>70</v>
      </c>
      <c r="I85" s="195" t="s">
        <v>18</v>
      </c>
      <c r="J85" s="384" t="s">
        <v>397</v>
      </c>
      <c r="K85" s="195" t="s">
        <v>157</v>
      </c>
      <c r="L85" s="195" t="s">
        <v>62</v>
      </c>
      <c r="M85" s="195"/>
      <c r="N85" s="197" t="s">
        <v>399</v>
      </c>
    </row>
    <row r="86" spans="1:14" x14ac:dyDescent="0.25">
      <c r="A86" s="200">
        <v>44424</v>
      </c>
      <c r="B86" s="195" t="s">
        <v>68</v>
      </c>
      <c r="C86" s="195" t="s">
        <v>67</v>
      </c>
      <c r="D86" s="195" t="s">
        <v>90</v>
      </c>
      <c r="E86" s="198">
        <v>23000</v>
      </c>
      <c r="F86" s="198"/>
      <c r="G86" s="203">
        <f t="shared" si="1"/>
        <v>13000</v>
      </c>
      <c r="H86" s="763" t="s">
        <v>70</v>
      </c>
      <c r="I86" s="195" t="s">
        <v>18</v>
      </c>
      <c r="J86" s="384" t="s">
        <v>397</v>
      </c>
      <c r="K86" s="195" t="s">
        <v>157</v>
      </c>
      <c r="L86" s="195" t="s">
        <v>62</v>
      </c>
      <c r="M86" s="195"/>
      <c r="N86" s="197" t="s">
        <v>400</v>
      </c>
    </row>
    <row r="87" spans="1:14" x14ac:dyDescent="0.25">
      <c r="A87" s="200">
        <v>44424</v>
      </c>
      <c r="B87" s="195" t="s">
        <v>92</v>
      </c>
      <c r="C87" s="195" t="s">
        <v>92</v>
      </c>
      <c r="D87" s="195" t="s">
        <v>90</v>
      </c>
      <c r="E87" s="198">
        <v>7000</v>
      </c>
      <c r="F87" s="198"/>
      <c r="G87" s="203">
        <f t="shared" si="1"/>
        <v>6000</v>
      </c>
      <c r="H87" s="763" t="s">
        <v>70</v>
      </c>
      <c r="I87" s="195" t="s">
        <v>18</v>
      </c>
      <c r="J87" s="384" t="s">
        <v>397</v>
      </c>
      <c r="K87" s="195" t="s">
        <v>157</v>
      </c>
      <c r="L87" s="195" t="s">
        <v>62</v>
      </c>
      <c r="M87" s="195"/>
      <c r="N87" s="197"/>
    </row>
    <row r="88" spans="1:14" x14ac:dyDescent="0.25">
      <c r="A88" s="200">
        <v>44424</v>
      </c>
      <c r="B88" s="195" t="s">
        <v>92</v>
      </c>
      <c r="C88" s="195" t="s">
        <v>92</v>
      </c>
      <c r="D88" s="195" t="s">
        <v>90</v>
      </c>
      <c r="E88" s="198">
        <v>2000</v>
      </c>
      <c r="F88" s="198"/>
      <c r="G88" s="203">
        <f t="shared" si="1"/>
        <v>4000</v>
      </c>
      <c r="H88" s="763" t="s">
        <v>70</v>
      </c>
      <c r="I88" s="195" t="s">
        <v>18</v>
      </c>
      <c r="J88" s="384" t="s">
        <v>397</v>
      </c>
      <c r="K88" s="195" t="s">
        <v>157</v>
      </c>
      <c r="L88" s="195" t="s">
        <v>62</v>
      </c>
      <c r="M88" s="195"/>
      <c r="N88" s="197"/>
    </row>
    <row r="89" spans="1:14" x14ac:dyDescent="0.25">
      <c r="A89" s="200">
        <v>44424</v>
      </c>
      <c r="B89" s="195" t="s">
        <v>92</v>
      </c>
      <c r="C89" s="195" t="s">
        <v>92</v>
      </c>
      <c r="D89" s="195" t="s">
        <v>90</v>
      </c>
      <c r="E89" s="198">
        <v>1000</v>
      </c>
      <c r="F89" s="198"/>
      <c r="G89" s="203">
        <f t="shared" si="1"/>
        <v>3000</v>
      </c>
      <c r="H89" s="283" t="s">
        <v>70</v>
      </c>
      <c r="I89" s="195" t="s">
        <v>18</v>
      </c>
      <c r="J89" s="384" t="s">
        <v>397</v>
      </c>
      <c r="K89" s="195" t="s">
        <v>157</v>
      </c>
      <c r="L89" s="195" t="s">
        <v>62</v>
      </c>
      <c r="M89" s="194"/>
      <c r="N89" s="193"/>
    </row>
    <row r="90" spans="1:14" x14ac:dyDescent="0.25">
      <c r="A90" s="200">
        <v>44425</v>
      </c>
      <c r="B90" s="183" t="s">
        <v>396</v>
      </c>
      <c r="C90" s="183" t="s">
        <v>50</v>
      </c>
      <c r="D90" s="183" t="s">
        <v>90</v>
      </c>
      <c r="E90" s="198"/>
      <c r="F90" s="198">
        <v>-3000</v>
      </c>
      <c r="G90" s="203">
        <f t="shared" si="1"/>
        <v>0</v>
      </c>
      <c r="H90" s="283" t="s">
        <v>70</v>
      </c>
      <c r="I90" s="195" t="s">
        <v>18</v>
      </c>
      <c r="J90" s="384" t="s">
        <v>397</v>
      </c>
      <c r="K90" s="195" t="s">
        <v>157</v>
      </c>
      <c r="L90" s="195" t="s">
        <v>62</v>
      </c>
      <c r="M90" s="194"/>
      <c r="N90" s="193"/>
    </row>
    <row r="91" spans="1:14" x14ac:dyDescent="0.25">
      <c r="A91" s="771">
        <v>44425</v>
      </c>
      <c r="B91" s="244" t="s">
        <v>104</v>
      </c>
      <c r="C91" s="244" t="s">
        <v>50</v>
      </c>
      <c r="D91" s="244" t="s">
        <v>90</v>
      </c>
      <c r="E91" s="247"/>
      <c r="F91" s="247">
        <v>115000</v>
      </c>
      <c r="G91" s="245">
        <f t="shared" si="1"/>
        <v>115000</v>
      </c>
      <c r="H91" s="760" t="s">
        <v>70</v>
      </c>
      <c r="I91" s="244" t="s">
        <v>18</v>
      </c>
      <c r="J91" s="378" t="s">
        <v>428</v>
      </c>
      <c r="K91" s="244" t="s">
        <v>157</v>
      </c>
      <c r="L91" s="244" t="s">
        <v>62</v>
      </c>
      <c r="M91" s="244"/>
      <c r="N91" s="243"/>
    </row>
    <row r="92" spans="1:14" x14ac:dyDescent="0.25">
      <c r="A92" s="219">
        <v>44425</v>
      </c>
      <c r="B92" s="183" t="s">
        <v>68</v>
      </c>
      <c r="C92" s="183" t="s">
        <v>67</v>
      </c>
      <c r="D92" s="183" t="s">
        <v>90</v>
      </c>
      <c r="E92" s="198">
        <v>30000</v>
      </c>
      <c r="F92" s="198"/>
      <c r="G92" s="203">
        <f t="shared" si="1"/>
        <v>85000</v>
      </c>
      <c r="H92" s="211" t="s">
        <v>70</v>
      </c>
      <c r="I92" s="195" t="s">
        <v>18</v>
      </c>
      <c r="J92" s="384" t="s">
        <v>428</v>
      </c>
      <c r="K92" s="195" t="s">
        <v>157</v>
      </c>
      <c r="L92" s="195" t="s">
        <v>62</v>
      </c>
      <c r="M92" s="194"/>
      <c r="N92" s="197" t="s">
        <v>429</v>
      </c>
    </row>
    <row r="93" spans="1:14" x14ac:dyDescent="0.25">
      <c r="A93" s="219">
        <v>44425</v>
      </c>
      <c r="B93" s="183" t="s">
        <v>68</v>
      </c>
      <c r="C93" s="183" t="s">
        <v>67</v>
      </c>
      <c r="D93" s="183" t="s">
        <v>90</v>
      </c>
      <c r="E93" s="198">
        <v>18000</v>
      </c>
      <c r="F93" s="198"/>
      <c r="G93" s="203">
        <f t="shared" si="1"/>
        <v>67000</v>
      </c>
      <c r="H93" s="211" t="s">
        <v>70</v>
      </c>
      <c r="I93" s="195" t="s">
        <v>18</v>
      </c>
      <c r="J93" s="384" t="s">
        <v>428</v>
      </c>
      <c r="K93" s="195" t="s">
        <v>157</v>
      </c>
      <c r="L93" s="195" t="s">
        <v>62</v>
      </c>
      <c r="M93" s="194"/>
      <c r="N93" s="197" t="s">
        <v>430</v>
      </c>
    </row>
    <row r="94" spans="1:14" x14ac:dyDescent="0.25">
      <c r="A94" s="219">
        <v>44425</v>
      </c>
      <c r="B94" s="183" t="s">
        <v>68</v>
      </c>
      <c r="C94" s="183" t="s">
        <v>67</v>
      </c>
      <c r="D94" s="183" t="s">
        <v>90</v>
      </c>
      <c r="E94" s="198">
        <v>24000</v>
      </c>
      <c r="F94" s="198"/>
      <c r="G94" s="203">
        <f t="shared" si="1"/>
        <v>43000</v>
      </c>
      <c r="H94" s="211" t="s">
        <v>70</v>
      </c>
      <c r="I94" s="195" t="s">
        <v>18</v>
      </c>
      <c r="J94" s="384" t="s">
        <v>428</v>
      </c>
      <c r="K94" s="195" t="s">
        <v>157</v>
      </c>
      <c r="L94" s="195" t="s">
        <v>62</v>
      </c>
      <c r="M94" s="194"/>
      <c r="N94" s="197" t="s">
        <v>431</v>
      </c>
    </row>
    <row r="95" spans="1:14" x14ac:dyDescent="0.25">
      <c r="A95" s="219">
        <v>44425</v>
      </c>
      <c r="B95" s="183" t="s">
        <v>68</v>
      </c>
      <c r="C95" s="183" t="s">
        <v>67</v>
      </c>
      <c r="D95" s="183" t="s">
        <v>90</v>
      </c>
      <c r="E95" s="198">
        <v>20000</v>
      </c>
      <c r="F95" s="198"/>
      <c r="G95" s="203">
        <f t="shared" si="1"/>
        <v>23000</v>
      </c>
      <c r="H95" s="211" t="s">
        <v>70</v>
      </c>
      <c r="I95" s="195" t="s">
        <v>18</v>
      </c>
      <c r="J95" s="384" t="s">
        <v>428</v>
      </c>
      <c r="K95" s="195" t="s">
        <v>157</v>
      </c>
      <c r="L95" s="195" t="s">
        <v>62</v>
      </c>
      <c r="M95" s="194"/>
      <c r="N95" s="197" t="s">
        <v>432</v>
      </c>
    </row>
    <row r="96" spans="1:14" x14ac:dyDescent="0.25">
      <c r="A96" s="219">
        <v>44425</v>
      </c>
      <c r="B96" s="183" t="s">
        <v>68</v>
      </c>
      <c r="C96" s="183" t="s">
        <v>67</v>
      </c>
      <c r="D96" s="183" t="s">
        <v>90</v>
      </c>
      <c r="E96" s="198">
        <v>16000</v>
      </c>
      <c r="F96" s="198"/>
      <c r="G96" s="203">
        <f t="shared" si="1"/>
        <v>7000</v>
      </c>
      <c r="H96" s="211" t="s">
        <v>70</v>
      </c>
      <c r="I96" s="195" t="s">
        <v>18</v>
      </c>
      <c r="J96" s="384" t="s">
        <v>428</v>
      </c>
      <c r="K96" s="195" t="s">
        <v>157</v>
      </c>
      <c r="L96" s="195" t="s">
        <v>62</v>
      </c>
      <c r="M96" s="194"/>
      <c r="N96" s="197" t="s">
        <v>433</v>
      </c>
    </row>
    <row r="97" spans="1:14" x14ac:dyDescent="0.25">
      <c r="A97" s="219">
        <v>44426</v>
      </c>
      <c r="B97" s="183" t="s">
        <v>396</v>
      </c>
      <c r="C97" s="183" t="s">
        <v>50</v>
      </c>
      <c r="D97" s="183" t="s">
        <v>90</v>
      </c>
      <c r="E97" s="185"/>
      <c r="F97" s="190">
        <v>-7000</v>
      </c>
      <c r="G97" s="203">
        <f t="shared" si="1"/>
        <v>0</v>
      </c>
      <c r="H97" s="211" t="s">
        <v>70</v>
      </c>
      <c r="I97" s="195" t="s">
        <v>18</v>
      </c>
      <c r="J97" s="384" t="s">
        <v>428</v>
      </c>
      <c r="K97" s="195" t="s">
        <v>157</v>
      </c>
      <c r="L97" s="195" t="s">
        <v>62</v>
      </c>
      <c r="M97" s="194"/>
      <c r="N97" s="197"/>
    </row>
    <row r="98" spans="1:14" x14ac:dyDescent="0.25">
      <c r="A98" s="771">
        <v>44426</v>
      </c>
      <c r="B98" s="244" t="s">
        <v>104</v>
      </c>
      <c r="C98" s="244" t="s">
        <v>50</v>
      </c>
      <c r="D98" s="244" t="s">
        <v>90</v>
      </c>
      <c r="E98" s="247"/>
      <c r="F98" s="247">
        <v>60000</v>
      </c>
      <c r="G98" s="245">
        <f t="shared" si="1"/>
        <v>60000</v>
      </c>
      <c r="H98" s="607" t="s">
        <v>70</v>
      </c>
      <c r="I98" s="244" t="s">
        <v>18</v>
      </c>
      <c r="J98" s="378" t="s">
        <v>454</v>
      </c>
      <c r="K98" s="244" t="s">
        <v>157</v>
      </c>
      <c r="L98" s="244" t="s">
        <v>62</v>
      </c>
      <c r="M98" s="244"/>
      <c r="N98" s="243"/>
    </row>
    <row r="99" spans="1:14" x14ac:dyDescent="0.25">
      <c r="A99" s="219">
        <v>44426</v>
      </c>
      <c r="B99" s="183" t="s">
        <v>68</v>
      </c>
      <c r="C99" s="183" t="s">
        <v>67</v>
      </c>
      <c r="D99" s="183" t="s">
        <v>90</v>
      </c>
      <c r="E99" s="198">
        <v>18000</v>
      </c>
      <c r="F99" s="198"/>
      <c r="G99" s="203">
        <f t="shared" si="1"/>
        <v>42000</v>
      </c>
      <c r="H99" s="211" t="s">
        <v>70</v>
      </c>
      <c r="I99" s="195" t="s">
        <v>18</v>
      </c>
      <c r="J99" s="384" t="s">
        <v>454</v>
      </c>
      <c r="K99" s="195" t="s">
        <v>157</v>
      </c>
      <c r="L99" s="195" t="s">
        <v>62</v>
      </c>
      <c r="M99" s="194"/>
      <c r="N99" s="197" t="s">
        <v>455</v>
      </c>
    </row>
    <row r="100" spans="1:14" x14ac:dyDescent="0.25">
      <c r="A100" s="219">
        <v>44426</v>
      </c>
      <c r="B100" s="183" t="s">
        <v>68</v>
      </c>
      <c r="C100" s="183" t="s">
        <v>67</v>
      </c>
      <c r="D100" s="183" t="s">
        <v>90</v>
      </c>
      <c r="E100" s="813">
        <v>16000</v>
      </c>
      <c r="F100" s="813"/>
      <c r="G100" s="203">
        <f t="shared" si="1"/>
        <v>26000</v>
      </c>
      <c r="H100" s="812" t="s">
        <v>70</v>
      </c>
      <c r="I100" s="195" t="s">
        <v>18</v>
      </c>
      <c r="J100" s="384" t="s">
        <v>454</v>
      </c>
      <c r="K100" s="195" t="s">
        <v>157</v>
      </c>
      <c r="L100" s="195" t="s">
        <v>62</v>
      </c>
      <c r="M100" s="26"/>
      <c r="N100" s="255" t="s">
        <v>456</v>
      </c>
    </row>
    <row r="101" spans="1:14" x14ac:dyDescent="0.25">
      <c r="A101" s="219">
        <v>44426</v>
      </c>
      <c r="B101" s="183" t="s">
        <v>68</v>
      </c>
      <c r="C101" s="183" t="s">
        <v>67</v>
      </c>
      <c r="D101" s="183" t="s">
        <v>90</v>
      </c>
      <c r="E101" s="813">
        <v>12000</v>
      </c>
      <c r="F101" s="813"/>
      <c r="G101" s="204">
        <f t="shared" si="1"/>
        <v>14000</v>
      </c>
      <c r="H101" s="26" t="s">
        <v>70</v>
      </c>
      <c r="I101" s="195" t="s">
        <v>18</v>
      </c>
      <c r="J101" s="384" t="s">
        <v>454</v>
      </c>
      <c r="K101" s="195" t="s">
        <v>157</v>
      </c>
      <c r="L101" s="195" t="s">
        <v>62</v>
      </c>
      <c r="M101" s="26"/>
      <c r="N101" s="255" t="s">
        <v>457</v>
      </c>
    </row>
    <row r="102" spans="1:14" x14ac:dyDescent="0.25">
      <c r="A102" s="219">
        <v>44426</v>
      </c>
      <c r="B102" s="26" t="s">
        <v>92</v>
      </c>
      <c r="C102" s="26" t="s">
        <v>92</v>
      </c>
      <c r="D102" s="26" t="s">
        <v>90</v>
      </c>
      <c r="E102" s="813">
        <v>5000</v>
      </c>
      <c r="F102" s="813"/>
      <c r="G102" s="204">
        <f t="shared" si="1"/>
        <v>9000</v>
      </c>
      <c r="H102" s="26" t="s">
        <v>70</v>
      </c>
      <c r="I102" s="195" t="s">
        <v>18</v>
      </c>
      <c r="J102" s="384" t="s">
        <v>454</v>
      </c>
      <c r="K102" s="195" t="s">
        <v>157</v>
      </c>
      <c r="L102" s="195" t="s">
        <v>62</v>
      </c>
      <c r="M102" s="26"/>
      <c r="N102" s="255"/>
    </row>
    <row r="103" spans="1:14" x14ac:dyDescent="0.25">
      <c r="A103" s="219">
        <v>44426</v>
      </c>
      <c r="B103" s="26" t="s">
        <v>92</v>
      </c>
      <c r="C103" s="26" t="s">
        <v>92</v>
      </c>
      <c r="D103" s="26" t="s">
        <v>90</v>
      </c>
      <c r="E103" s="813">
        <v>4000</v>
      </c>
      <c r="F103" s="813"/>
      <c r="G103" s="204">
        <f t="shared" si="1"/>
        <v>5000</v>
      </c>
      <c r="H103" s="26" t="s">
        <v>70</v>
      </c>
      <c r="I103" s="195" t="s">
        <v>18</v>
      </c>
      <c r="J103" s="384" t="s">
        <v>454</v>
      </c>
      <c r="K103" s="195" t="s">
        <v>157</v>
      </c>
      <c r="L103" s="195" t="s">
        <v>62</v>
      </c>
      <c r="M103" s="26"/>
      <c r="N103" s="255"/>
    </row>
    <row r="104" spans="1:14" x14ac:dyDescent="0.25">
      <c r="A104" s="219">
        <v>44426</v>
      </c>
      <c r="B104" s="26" t="s">
        <v>92</v>
      </c>
      <c r="C104" s="26" t="s">
        <v>92</v>
      </c>
      <c r="D104" s="26" t="s">
        <v>90</v>
      </c>
      <c r="E104" s="813">
        <v>1000</v>
      </c>
      <c r="F104" s="813"/>
      <c r="G104" s="204">
        <f t="shared" si="1"/>
        <v>4000</v>
      </c>
      <c r="H104" s="26" t="s">
        <v>70</v>
      </c>
      <c r="I104" s="119" t="s">
        <v>18</v>
      </c>
      <c r="J104" s="384" t="s">
        <v>454</v>
      </c>
      <c r="K104" s="195" t="s">
        <v>157</v>
      </c>
      <c r="L104" s="195" t="s">
        <v>62</v>
      </c>
      <c r="M104" s="26"/>
      <c r="N104" s="255"/>
    </row>
    <row r="105" spans="1:14" x14ac:dyDescent="0.25">
      <c r="A105" s="51">
        <v>44427</v>
      </c>
      <c r="B105" s="26" t="s">
        <v>155</v>
      </c>
      <c r="C105" s="26" t="s">
        <v>50</v>
      </c>
      <c r="D105" s="26" t="s">
        <v>90</v>
      </c>
      <c r="E105" s="813"/>
      <c r="F105" s="813">
        <v>-4000</v>
      </c>
      <c r="G105" s="204">
        <f t="shared" si="1"/>
        <v>0</v>
      </c>
      <c r="H105" s="26" t="s">
        <v>70</v>
      </c>
      <c r="I105" s="119" t="s">
        <v>18</v>
      </c>
      <c r="J105" s="384" t="s">
        <v>454</v>
      </c>
      <c r="K105" s="195" t="s">
        <v>157</v>
      </c>
      <c r="L105" s="195" t="s">
        <v>62</v>
      </c>
      <c r="M105" s="26"/>
      <c r="N105" s="255"/>
    </row>
    <row r="106" spans="1:14" x14ac:dyDescent="0.25">
      <c r="A106" s="771">
        <v>44427</v>
      </c>
      <c r="B106" s="244" t="s">
        <v>104</v>
      </c>
      <c r="C106" s="244" t="s">
        <v>50</v>
      </c>
      <c r="D106" s="244" t="s">
        <v>90</v>
      </c>
      <c r="E106" s="247"/>
      <c r="F106" s="247">
        <v>80000</v>
      </c>
      <c r="G106" s="250">
        <f t="shared" si="1"/>
        <v>80000</v>
      </c>
      <c r="H106" s="244" t="s">
        <v>70</v>
      </c>
      <c r="I106" s="244" t="s">
        <v>18</v>
      </c>
      <c r="J106" s="378" t="s">
        <v>480</v>
      </c>
      <c r="K106" s="244" t="s">
        <v>157</v>
      </c>
      <c r="L106" s="244" t="s">
        <v>62</v>
      </c>
      <c r="M106" s="244"/>
      <c r="N106" s="243"/>
    </row>
    <row r="107" spans="1:14" x14ac:dyDescent="0.25">
      <c r="A107" s="51">
        <v>44427</v>
      </c>
      <c r="B107" s="26" t="s">
        <v>68</v>
      </c>
      <c r="C107" s="26" t="s">
        <v>67</v>
      </c>
      <c r="D107" s="26" t="s">
        <v>90</v>
      </c>
      <c r="E107" s="813">
        <v>18000</v>
      </c>
      <c r="F107" s="813"/>
      <c r="G107" s="204">
        <f t="shared" si="1"/>
        <v>62000</v>
      </c>
      <c r="H107" s="26" t="s">
        <v>70</v>
      </c>
      <c r="I107" s="119" t="s">
        <v>18</v>
      </c>
      <c r="J107" s="384" t="s">
        <v>480</v>
      </c>
      <c r="K107" s="195" t="s">
        <v>157</v>
      </c>
      <c r="L107" s="195" t="s">
        <v>62</v>
      </c>
      <c r="M107" s="26"/>
      <c r="N107" s="255" t="s">
        <v>179</v>
      </c>
    </row>
    <row r="108" spans="1:14" x14ac:dyDescent="0.25">
      <c r="A108" s="51">
        <v>44427</v>
      </c>
      <c r="B108" s="26" t="s">
        <v>68</v>
      </c>
      <c r="C108" s="26" t="s">
        <v>67</v>
      </c>
      <c r="D108" s="26" t="s">
        <v>90</v>
      </c>
      <c r="E108" s="813">
        <v>24000</v>
      </c>
      <c r="F108" s="813"/>
      <c r="G108" s="204">
        <f t="shared" si="1"/>
        <v>38000</v>
      </c>
      <c r="H108" s="26" t="s">
        <v>70</v>
      </c>
      <c r="I108" s="119" t="s">
        <v>18</v>
      </c>
      <c r="J108" s="384" t="s">
        <v>480</v>
      </c>
      <c r="K108" s="195" t="s">
        <v>157</v>
      </c>
      <c r="L108" s="195" t="s">
        <v>62</v>
      </c>
      <c r="M108" s="26"/>
      <c r="N108" s="255" t="s">
        <v>481</v>
      </c>
    </row>
    <row r="109" spans="1:14" x14ac:dyDescent="0.25">
      <c r="A109" s="51">
        <v>44427</v>
      </c>
      <c r="B109" s="26" t="s">
        <v>68</v>
      </c>
      <c r="C109" s="26" t="s">
        <v>67</v>
      </c>
      <c r="D109" s="26" t="s">
        <v>90</v>
      </c>
      <c r="E109" s="813">
        <v>23000</v>
      </c>
      <c r="F109" s="813"/>
      <c r="G109" s="204">
        <f t="shared" si="1"/>
        <v>15000</v>
      </c>
      <c r="H109" s="26" t="s">
        <v>70</v>
      </c>
      <c r="I109" s="119" t="s">
        <v>18</v>
      </c>
      <c r="J109" s="384" t="s">
        <v>480</v>
      </c>
      <c r="K109" s="195" t="s">
        <v>157</v>
      </c>
      <c r="L109" s="195" t="s">
        <v>62</v>
      </c>
      <c r="M109" s="26"/>
      <c r="N109" s="255" t="s">
        <v>482</v>
      </c>
    </row>
    <row r="110" spans="1:14" x14ac:dyDescent="0.25">
      <c r="A110" s="51">
        <v>44427</v>
      </c>
      <c r="B110" s="26" t="s">
        <v>92</v>
      </c>
      <c r="C110" s="26" t="s">
        <v>92</v>
      </c>
      <c r="D110" s="26" t="s">
        <v>90</v>
      </c>
      <c r="E110" s="813">
        <v>4000</v>
      </c>
      <c r="F110" s="813"/>
      <c r="G110" s="204">
        <f t="shared" si="1"/>
        <v>11000</v>
      </c>
      <c r="H110" s="26" t="s">
        <v>70</v>
      </c>
      <c r="I110" s="119" t="s">
        <v>18</v>
      </c>
      <c r="J110" s="384" t="s">
        <v>480</v>
      </c>
      <c r="K110" s="195" t="s">
        <v>157</v>
      </c>
      <c r="L110" s="195" t="s">
        <v>62</v>
      </c>
      <c r="M110" s="26"/>
      <c r="N110" s="255"/>
    </row>
    <row r="111" spans="1:14" x14ac:dyDescent="0.25">
      <c r="A111" s="51">
        <v>44427</v>
      </c>
      <c r="B111" s="26" t="s">
        <v>92</v>
      </c>
      <c r="C111" s="26" t="s">
        <v>92</v>
      </c>
      <c r="D111" s="26" t="s">
        <v>90</v>
      </c>
      <c r="E111" s="813">
        <v>4000</v>
      </c>
      <c r="F111" s="813"/>
      <c r="G111" s="204">
        <f t="shared" si="1"/>
        <v>7000</v>
      </c>
      <c r="H111" s="26" t="s">
        <v>70</v>
      </c>
      <c r="I111" s="119" t="s">
        <v>18</v>
      </c>
      <c r="J111" s="384" t="s">
        <v>480</v>
      </c>
      <c r="K111" s="195" t="s">
        <v>157</v>
      </c>
      <c r="L111" s="195" t="s">
        <v>62</v>
      </c>
      <c r="M111" s="26"/>
      <c r="N111" s="255"/>
    </row>
    <row r="112" spans="1:14" x14ac:dyDescent="0.25">
      <c r="A112" s="51">
        <v>44427</v>
      </c>
      <c r="B112" s="26" t="s">
        <v>92</v>
      </c>
      <c r="C112" s="26" t="s">
        <v>92</v>
      </c>
      <c r="D112" s="26" t="s">
        <v>90</v>
      </c>
      <c r="E112" s="813">
        <v>2000</v>
      </c>
      <c r="F112" s="813"/>
      <c r="G112" s="204">
        <f t="shared" si="1"/>
        <v>5000</v>
      </c>
      <c r="H112" s="26" t="s">
        <v>70</v>
      </c>
      <c r="I112" s="119" t="s">
        <v>18</v>
      </c>
      <c r="J112" s="384" t="s">
        <v>480</v>
      </c>
      <c r="K112" s="195" t="s">
        <v>157</v>
      </c>
      <c r="L112" s="195" t="s">
        <v>62</v>
      </c>
      <c r="M112" s="26"/>
      <c r="N112" s="255"/>
    </row>
    <row r="113" spans="1:14" x14ac:dyDescent="0.25">
      <c r="A113" s="51">
        <v>44428</v>
      </c>
      <c r="B113" s="26" t="s">
        <v>396</v>
      </c>
      <c r="C113" s="26" t="s">
        <v>50</v>
      </c>
      <c r="D113" s="26" t="s">
        <v>90</v>
      </c>
      <c r="E113" s="813"/>
      <c r="F113" s="813">
        <v>-5000</v>
      </c>
      <c r="G113" s="204">
        <f t="shared" si="1"/>
        <v>0</v>
      </c>
      <c r="H113" s="26" t="s">
        <v>70</v>
      </c>
      <c r="I113" s="119" t="s">
        <v>18</v>
      </c>
      <c r="J113" s="384" t="s">
        <v>480</v>
      </c>
      <c r="K113" s="195" t="s">
        <v>157</v>
      </c>
      <c r="L113" s="195" t="s">
        <v>62</v>
      </c>
      <c r="M113" s="26"/>
      <c r="N113" s="255"/>
    </row>
    <row r="114" spans="1:14" x14ac:dyDescent="0.25">
      <c r="A114" s="771">
        <v>44428</v>
      </c>
      <c r="B114" s="244" t="s">
        <v>104</v>
      </c>
      <c r="C114" s="244" t="s">
        <v>50</v>
      </c>
      <c r="D114" s="244" t="s">
        <v>90</v>
      </c>
      <c r="E114" s="247"/>
      <c r="F114" s="247">
        <v>72000</v>
      </c>
      <c r="G114" s="250">
        <f t="shared" si="1"/>
        <v>72000</v>
      </c>
      <c r="H114" s="244" t="s">
        <v>70</v>
      </c>
      <c r="I114" s="244" t="s">
        <v>18</v>
      </c>
      <c r="J114" s="378" t="s">
        <v>514</v>
      </c>
      <c r="K114" s="244" t="s">
        <v>157</v>
      </c>
      <c r="L114" s="244" t="s">
        <v>62</v>
      </c>
      <c r="M114" s="244"/>
      <c r="N114" s="243"/>
    </row>
    <row r="115" spans="1:14" x14ac:dyDescent="0.25">
      <c r="A115" s="51">
        <v>44428</v>
      </c>
      <c r="B115" s="26" t="s">
        <v>68</v>
      </c>
      <c r="C115" s="26" t="s">
        <v>67</v>
      </c>
      <c r="D115" s="26" t="s">
        <v>90</v>
      </c>
      <c r="E115" s="813">
        <v>19000</v>
      </c>
      <c r="F115" s="813"/>
      <c r="G115" s="204">
        <f t="shared" si="1"/>
        <v>53000</v>
      </c>
      <c r="H115" s="26" t="s">
        <v>70</v>
      </c>
      <c r="I115" s="119" t="s">
        <v>18</v>
      </c>
      <c r="J115" s="384" t="s">
        <v>514</v>
      </c>
      <c r="K115" s="195" t="s">
        <v>157</v>
      </c>
      <c r="L115" s="195" t="s">
        <v>62</v>
      </c>
      <c r="M115" s="26"/>
      <c r="N115" s="255" t="s">
        <v>515</v>
      </c>
    </row>
    <row r="116" spans="1:14" x14ac:dyDescent="0.25">
      <c r="A116" s="51">
        <v>44428</v>
      </c>
      <c r="B116" s="26" t="s">
        <v>68</v>
      </c>
      <c r="C116" s="26" t="s">
        <v>67</v>
      </c>
      <c r="D116" s="26" t="s">
        <v>90</v>
      </c>
      <c r="E116" s="813">
        <v>12000</v>
      </c>
      <c r="F116" s="813"/>
      <c r="G116" s="204">
        <f t="shared" si="1"/>
        <v>41000</v>
      </c>
      <c r="H116" s="26" t="s">
        <v>70</v>
      </c>
      <c r="I116" s="119" t="s">
        <v>18</v>
      </c>
      <c r="J116" s="384" t="s">
        <v>514</v>
      </c>
      <c r="K116" s="195" t="s">
        <v>157</v>
      </c>
      <c r="L116" s="195" t="s">
        <v>62</v>
      </c>
      <c r="M116" s="26"/>
      <c r="N116" s="255" t="s">
        <v>516</v>
      </c>
    </row>
    <row r="117" spans="1:14" x14ac:dyDescent="0.25">
      <c r="A117" s="51">
        <v>44428</v>
      </c>
      <c r="B117" s="26" t="s">
        <v>68</v>
      </c>
      <c r="C117" s="26" t="s">
        <v>67</v>
      </c>
      <c r="D117" s="26" t="s">
        <v>90</v>
      </c>
      <c r="E117" s="813">
        <v>14000</v>
      </c>
      <c r="F117" s="813"/>
      <c r="G117" s="204">
        <f t="shared" si="1"/>
        <v>27000</v>
      </c>
      <c r="H117" s="26" t="s">
        <v>70</v>
      </c>
      <c r="I117" s="119" t="s">
        <v>18</v>
      </c>
      <c r="J117" s="384" t="s">
        <v>514</v>
      </c>
      <c r="K117" s="195" t="s">
        <v>157</v>
      </c>
      <c r="L117" s="195" t="s">
        <v>62</v>
      </c>
      <c r="M117" s="26"/>
      <c r="N117" s="255" t="s">
        <v>517</v>
      </c>
    </row>
    <row r="118" spans="1:14" x14ac:dyDescent="0.25">
      <c r="A118" s="51">
        <v>44428</v>
      </c>
      <c r="B118" s="26" t="s">
        <v>68</v>
      </c>
      <c r="C118" s="26" t="s">
        <v>67</v>
      </c>
      <c r="D118" s="26" t="s">
        <v>90</v>
      </c>
      <c r="E118" s="813">
        <v>13000</v>
      </c>
      <c r="F118" s="813"/>
      <c r="G118" s="204">
        <f t="shared" si="1"/>
        <v>14000</v>
      </c>
      <c r="H118" s="26" t="s">
        <v>70</v>
      </c>
      <c r="I118" s="119" t="s">
        <v>18</v>
      </c>
      <c r="J118" s="384" t="s">
        <v>514</v>
      </c>
      <c r="K118" s="195" t="s">
        <v>157</v>
      </c>
      <c r="L118" s="195" t="s">
        <v>62</v>
      </c>
      <c r="M118" s="26"/>
      <c r="N118" s="255" t="s">
        <v>518</v>
      </c>
    </row>
    <row r="119" spans="1:14" x14ac:dyDescent="0.25">
      <c r="A119" s="51">
        <v>44428</v>
      </c>
      <c r="B119" s="26" t="s">
        <v>68</v>
      </c>
      <c r="C119" s="26" t="s">
        <v>67</v>
      </c>
      <c r="D119" s="26" t="s">
        <v>90</v>
      </c>
      <c r="E119" s="813">
        <v>7000</v>
      </c>
      <c r="F119" s="813"/>
      <c r="G119" s="204">
        <f t="shared" si="1"/>
        <v>7000</v>
      </c>
      <c r="H119" s="26" t="s">
        <v>70</v>
      </c>
      <c r="I119" s="119" t="s">
        <v>18</v>
      </c>
      <c r="J119" s="384" t="s">
        <v>514</v>
      </c>
      <c r="K119" s="195" t="s">
        <v>157</v>
      </c>
      <c r="L119" s="195" t="s">
        <v>62</v>
      </c>
      <c r="M119" s="26"/>
      <c r="N119" s="255"/>
    </row>
    <row r="120" spans="1:14" x14ac:dyDescent="0.25">
      <c r="A120" s="51">
        <v>44428</v>
      </c>
      <c r="B120" s="26" t="s">
        <v>68</v>
      </c>
      <c r="C120" s="26" t="s">
        <v>67</v>
      </c>
      <c r="D120" s="26" t="s">
        <v>90</v>
      </c>
      <c r="E120" s="813">
        <v>2000</v>
      </c>
      <c r="F120" s="813"/>
      <c r="G120" s="204">
        <f t="shared" si="1"/>
        <v>5000</v>
      </c>
      <c r="H120" s="26" t="s">
        <v>70</v>
      </c>
      <c r="I120" s="119" t="s">
        <v>18</v>
      </c>
      <c r="J120" s="384" t="s">
        <v>514</v>
      </c>
      <c r="K120" s="195" t="s">
        <v>157</v>
      </c>
      <c r="L120" s="195" t="s">
        <v>62</v>
      </c>
      <c r="M120" s="26"/>
      <c r="N120" s="255"/>
    </row>
    <row r="121" spans="1:14" x14ac:dyDescent="0.25">
      <c r="A121" s="51">
        <v>44428</v>
      </c>
      <c r="B121" s="26" t="s">
        <v>68</v>
      </c>
      <c r="C121" s="26" t="s">
        <v>67</v>
      </c>
      <c r="D121" s="26" t="s">
        <v>90</v>
      </c>
      <c r="E121" s="813">
        <v>1000</v>
      </c>
      <c r="F121" s="813"/>
      <c r="G121" s="204">
        <f t="shared" si="1"/>
        <v>4000</v>
      </c>
      <c r="H121" s="26" t="s">
        <v>70</v>
      </c>
      <c r="I121" s="119" t="s">
        <v>18</v>
      </c>
      <c r="J121" s="384" t="s">
        <v>514</v>
      </c>
      <c r="K121" s="195" t="s">
        <v>157</v>
      </c>
      <c r="L121" s="195" t="s">
        <v>62</v>
      </c>
      <c r="M121" s="26"/>
      <c r="N121" s="255"/>
    </row>
    <row r="122" spans="1:14" x14ac:dyDescent="0.25">
      <c r="A122" s="51">
        <v>44431</v>
      </c>
      <c r="B122" s="26" t="s">
        <v>396</v>
      </c>
      <c r="C122" s="26" t="s">
        <v>50</v>
      </c>
      <c r="D122" s="26" t="s">
        <v>90</v>
      </c>
      <c r="E122" s="813"/>
      <c r="F122" s="813">
        <v>-4000</v>
      </c>
      <c r="G122" s="204">
        <f t="shared" si="1"/>
        <v>0</v>
      </c>
      <c r="H122" s="26" t="s">
        <v>70</v>
      </c>
      <c r="I122" s="119" t="s">
        <v>18</v>
      </c>
      <c r="J122" s="384" t="s">
        <v>514</v>
      </c>
      <c r="K122" s="195" t="s">
        <v>157</v>
      </c>
      <c r="L122" s="195" t="s">
        <v>62</v>
      </c>
      <c r="M122" s="26"/>
      <c r="N122" s="255"/>
    </row>
    <row r="123" spans="1:14" x14ac:dyDescent="0.25">
      <c r="A123" s="771">
        <v>44431</v>
      </c>
      <c r="B123" s="244" t="s">
        <v>104</v>
      </c>
      <c r="C123" s="244" t="s">
        <v>50</v>
      </c>
      <c r="D123" s="244" t="s">
        <v>90</v>
      </c>
      <c r="E123" s="247"/>
      <c r="F123" s="247">
        <v>83000</v>
      </c>
      <c r="G123" s="250">
        <f t="shared" si="1"/>
        <v>83000</v>
      </c>
      <c r="H123" s="244" t="s">
        <v>70</v>
      </c>
      <c r="I123" s="244" t="s">
        <v>18</v>
      </c>
      <c r="J123" s="378" t="s">
        <v>533</v>
      </c>
      <c r="K123" s="244" t="s">
        <v>157</v>
      </c>
      <c r="L123" s="244" t="s">
        <v>62</v>
      </c>
      <c r="M123" s="244"/>
      <c r="N123" s="243"/>
    </row>
    <row r="124" spans="1:14" x14ac:dyDescent="0.25">
      <c r="A124" s="51">
        <v>44431</v>
      </c>
      <c r="B124" s="26" t="s">
        <v>68</v>
      </c>
      <c r="C124" s="26" t="s">
        <v>67</v>
      </c>
      <c r="D124" s="26" t="s">
        <v>90</v>
      </c>
      <c r="E124" s="813">
        <v>18000</v>
      </c>
      <c r="F124" s="813"/>
      <c r="G124" s="204">
        <f t="shared" si="1"/>
        <v>65000</v>
      </c>
      <c r="H124" s="26" t="s">
        <v>70</v>
      </c>
      <c r="I124" s="119" t="s">
        <v>18</v>
      </c>
      <c r="J124" s="384" t="s">
        <v>533</v>
      </c>
      <c r="K124" s="195" t="s">
        <v>157</v>
      </c>
      <c r="L124" s="195" t="s">
        <v>62</v>
      </c>
      <c r="M124" s="26"/>
      <c r="N124" s="255" t="s">
        <v>534</v>
      </c>
    </row>
    <row r="125" spans="1:14" x14ac:dyDescent="0.25">
      <c r="A125" s="51">
        <v>44431</v>
      </c>
      <c r="B125" s="26" t="s">
        <v>68</v>
      </c>
      <c r="C125" s="26" t="s">
        <v>67</v>
      </c>
      <c r="D125" s="26" t="s">
        <v>90</v>
      </c>
      <c r="E125" s="813">
        <v>14000</v>
      </c>
      <c r="F125" s="813"/>
      <c r="G125" s="204">
        <f t="shared" si="1"/>
        <v>51000</v>
      </c>
      <c r="H125" s="26" t="s">
        <v>70</v>
      </c>
      <c r="I125" s="119" t="s">
        <v>18</v>
      </c>
      <c r="J125" s="384" t="s">
        <v>533</v>
      </c>
      <c r="K125" s="195" t="s">
        <v>157</v>
      </c>
      <c r="L125" s="195" t="s">
        <v>62</v>
      </c>
      <c r="M125" s="26"/>
      <c r="N125" s="255" t="s">
        <v>535</v>
      </c>
    </row>
    <row r="126" spans="1:14" x14ac:dyDescent="0.25">
      <c r="A126" s="51">
        <v>44431</v>
      </c>
      <c r="B126" s="26" t="s">
        <v>68</v>
      </c>
      <c r="C126" s="26" t="s">
        <v>67</v>
      </c>
      <c r="D126" s="26" t="s">
        <v>90</v>
      </c>
      <c r="E126" s="813">
        <v>25000</v>
      </c>
      <c r="F126" s="813"/>
      <c r="G126" s="204">
        <f t="shared" si="1"/>
        <v>26000</v>
      </c>
      <c r="H126" s="26" t="s">
        <v>70</v>
      </c>
      <c r="I126" s="119" t="s">
        <v>18</v>
      </c>
      <c r="J126" s="384" t="s">
        <v>533</v>
      </c>
      <c r="K126" s="195" t="s">
        <v>157</v>
      </c>
      <c r="L126" s="195" t="s">
        <v>62</v>
      </c>
      <c r="M126" s="26"/>
      <c r="N126" s="25" t="s">
        <v>536</v>
      </c>
    </row>
    <row r="127" spans="1:14" x14ac:dyDescent="0.25">
      <c r="A127" s="51">
        <v>44431</v>
      </c>
      <c r="B127" s="26" t="s">
        <v>68</v>
      </c>
      <c r="C127" s="26" t="s">
        <v>67</v>
      </c>
      <c r="D127" s="26" t="s">
        <v>90</v>
      </c>
      <c r="E127" s="813">
        <v>13000</v>
      </c>
      <c r="F127" s="813"/>
      <c r="G127" s="204">
        <f t="shared" si="1"/>
        <v>13000</v>
      </c>
      <c r="H127" s="26" t="s">
        <v>70</v>
      </c>
      <c r="I127" s="119" t="s">
        <v>18</v>
      </c>
      <c r="J127" s="384" t="s">
        <v>533</v>
      </c>
      <c r="K127" s="195" t="s">
        <v>157</v>
      </c>
      <c r="L127" s="195" t="s">
        <v>62</v>
      </c>
      <c r="M127" s="26"/>
      <c r="N127" s="25" t="s">
        <v>537</v>
      </c>
    </row>
    <row r="128" spans="1:14" x14ac:dyDescent="0.25">
      <c r="A128" s="51">
        <v>44431</v>
      </c>
      <c r="B128" s="26" t="s">
        <v>92</v>
      </c>
      <c r="C128" s="26" t="s">
        <v>92</v>
      </c>
      <c r="D128" s="26" t="s">
        <v>90</v>
      </c>
      <c r="E128" s="813">
        <v>6000</v>
      </c>
      <c r="F128" s="813"/>
      <c r="G128" s="204">
        <f t="shared" si="1"/>
        <v>7000</v>
      </c>
      <c r="H128" s="26" t="s">
        <v>70</v>
      </c>
      <c r="I128" s="119" t="s">
        <v>18</v>
      </c>
      <c r="J128" s="384" t="s">
        <v>533</v>
      </c>
      <c r="K128" s="195" t="s">
        <v>157</v>
      </c>
      <c r="L128" s="195" t="s">
        <v>62</v>
      </c>
      <c r="M128" s="26"/>
      <c r="N128" s="25"/>
    </row>
    <row r="129" spans="1:14" x14ac:dyDescent="0.25">
      <c r="A129" s="51">
        <v>44431</v>
      </c>
      <c r="B129" s="26" t="s">
        <v>92</v>
      </c>
      <c r="C129" s="26" t="s">
        <v>92</v>
      </c>
      <c r="D129" s="26" t="s">
        <v>90</v>
      </c>
      <c r="E129" s="813">
        <v>2000</v>
      </c>
      <c r="F129" s="813"/>
      <c r="G129" s="204">
        <f t="shared" si="1"/>
        <v>5000</v>
      </c>
      <c r="H129" s="26" t="s">
        <v>70</v>
      </c>
      <c r="I129" s="119" t="s">
        <v>18</v>
      </c>
      <c r="J129" s="384" t="s">
        <v>533</v>
      </c>
      <c r="K129" s="195" t="s">
        <v>157</v>
      </c>
      <c r="L129" s="195" t="s">
        <v>62</v>
      </c>
      <c r="M129" s="26"/>
      <c r="N129" s="25"/>
    </row>
    <row r="130" spans="1:14" x14ac:dyDescent="0.25">
      <c r="A130" s="51">
        <v>44431</v>
      </c>
      <c r="B130" s="26" t="s">
        <v>92</v>
      </c>
      <c r="C130" s="26" t="s">
        <v>92</v>
      </c>
      <c r="D130" s="26" t="s">
        <v>90</v>
      </c>
      <c r="E130" s="813">
        <v>2000</v>
      </c>
      <c r="F130" s="813"/>
      <c r="G130" s="204">
        <f t="shared" si="1"/>
        <v>3000</v>
      </c>
      <c r="H130" s="26" t="s">
        <v>70</v>
      </c>
      <c r="I130" s="119" t="s">
        <v>18</v>
      </c>
      <c r="J130" s="384" t="s">
        <v>533</v>
      </c>
      <c r="K130" s="195" t="s">
        <v>157</v>
      </c>
      <c r="L130" s="195" t="s">
        <v>62</v>
      </c>
      <c r="M130" s="26"/>
      <c r="N130" s="25"/>
    </row>
    <row r="131" spans="1:14" x14ac:dyDescent="0.25">
      <c r="A131" s="51">
        <v>44432</v>
      </c>
      <c r="B131" s="26" t="s">
        <v>396</v>
      </c>
      <c r="C131" s="26" t="s">
        <v>50</v>
      </c>
      <c r="D131" s="26" t="s">
        <v>90</v>
      </c>
      <c r="E131" s="813"/>
      <c r="F131" s="813">
        <v>-3000</v>
      </c>
      <c r="G131" s="204">
        <f t="shared" si="1"/>
        <v>0</v>
      </c>
      <c r="H131" s="26" t="s">
        <v>70</v>
      </c>
      <c r="I131" s="119" t="s">
        <v>18</v>
      </c>
      <c r="J131" s="384" t="s">
        <v>533</v>
      </c>
      <c r="K131" s="195" t="s">
        <v>157</v>
      </c>
      <c r="L131" s="195" t="s">
        <v>62</v>
      </c>
      <c r="M131" s="26"/>
      <c r="N131" s="25"/>
    </row>
    <row r="132" spans="1:14" x14ac:dyDescent="0.25">
      <c r="A132" s="771">
        <v>44432</v>
      </c>
      <c r="B132" s="244" t="s">
        <v>104</v>
      </c>
      <c r="C132" s="244" t="s">
        <v>50</v>
      </c>
      <c r="D132" s="244" t="s">
        <v>90</v>
      </c>
      <c r="E132" s="247"/>
      <c r="F132" s="247">
        <v>84000</v>
      </c>
      <c r="G132" s="250">
        <f t="shared" si="1"/>
        <v>84000</v>
      </c>
      <c r="H132" s="244" t="s">
        <v>70</v>
      </c>
      <c r="I132" s="244" t="s">
        <v>18</v>
      </c>
      <c r="J132" s="378" t="s">
        <v>553</v>
      </c>
      <c r="K132" s="244" t="s">
        <v>157</v>
      </c>
      <c r="L132" s="244" t="s">
        <v>62</v>
      </c>
      <c r="M132" s="244"/>
      <c r="N132" s="243"/>
    </row>
    <row r="133" spans="1:14" x14ac:dyDescent="0.25">
      <c r="A133" s="51">
        <v>44432</v>
      </c>
      <c r="B133" s="26" t="s">
        <v>68</v>
      </c>
      <c r="C133" s="26" t="s">
        <v>67</v>
      </c>
      <c r="D133" s="26" t="s">
        <v>90</v>
      </c>
      <c r="E133" s="813">
        <v>13000</v>
      </c>
      <c r="F133" s="813"/>
      <c r="G133" s="204">
        <f t="shared" si="1"/>
        <v>71000</v>
      </c>
      <c r="H133" s="26" t="s">
        <v>70</v>
      </c>
      <c r="I133" s="119" t="s">
        <v>18</v>
      </c>
      <c r="J133" s="384" t="s">
        <v>553</v>
      </c>
      <c r="K133" s="195" t="s">
        <v>157</v>
      </c>
      <c r="L133" s="195" t="s">
        <v>62</v>
      </c>
      <c r="M133" s="26"/>
      <c r="N133" s="25" t="s">
        <v>230</v>
      </c>
    </row>
    <row r="134" spans="1:14" x14ac:dyDescent="0.25">
      <c r="A134" s="51">
        <v>44432</v>
      </c>
      <c r="B134" s="26" t="s">
        <v>68</v>
      </c>
      <c r="C134" s="26" t="s">
        <v>67</v>
      </c>
      <c r="D134" s="26" t="s">
        <v>90</v>
      </c>
      <c r="E134" s="813">
        <v>20000</v>
      </c>
      <c r="F134" s="813"/>
      <c r="G134" s="204">
        <f t="shared" si="1"/>
        <v>51000</v>
      </c>
      <c r="H134" s="26" t="s">
        <v>70</v>
      </c>
      <c r="I134" s="119" t="s">
        <v>18</v>
      </c>
      <c r="J134" s="384" t="s">
        <v>553</v>
      </c>
      <c r="K134" s="195" t="s">
        <v>157</v>
      </c>
      <c r="L134" s="195" t="s">
        <v>62</v>
      </c>
      <c r="M134" s="26"/>
      <c r="N134" s="25" t="s">
        <v>583</v>
      </c>
    </row>
    <row r="135" spans="1:14" x14ac:dyDescent="0.25">
      <c r="A135" s="51">
        <v>44432</v>
      </c>
      <c r="B135" s="26" t="s">
        <v>68</v>
      </c>
      <c r="C135" s="26" t="s">
        <v>67</v>
      </c>
      <c r="D135" s="26" t="s">
        <v>90</v>
      </c>
      <c r="E135" s="813">
        <v>24000</v>
      </c>
      <c r="F135" s="813"/>
      <c r="G135" s="204">
        <f t="shared" si="1"/>
        <v>27000</v>
      </c>
      <c r="H135" s="26" t="s">
        <v>70</v>
      </c>
      <c r="I135" s="119" t="s">
        <v>18</v>
      </c>
      <c r="J135" s="384" t="s">
        <v>553</v>
      </c>
      <c r="K135" s="195" t="s">
        <v>157</v>
      </c>
      <c r="L135" s="195" t="s">
        <v>62</v>
      </c>
      <c r="M135" s="26"/>
      <c r="N135" s="25" t="s">
        <v>584</v>
      </c>
    </row>
    <row r="136" spans="1:14" x14ac:dyDescent="0.25">
      <c r="A136" s="51">
        <v>44432</v>
      </c>
      <c r="B136" s="26" t="s">
        <v>68</v>
      </c>
      <c r="C136" s="26" t="s">
        <v>67</v>
      </c>
      <c r="D136" s="26" t="s">
        <v>90</v>
      </c>
      <c r="E136" s="813">
        <v>13000</v>
      </c>
      <c r="F136" s="813"/>
      <c r="G136" s="204">
        <f t="shared" ref="G136:G138" si="2">G135-E136+F136</f>
        <v>14000</v>
      </c>
      <c r="H136" s="26" t="s">
        <v>70</v>
      </c>
      <c r="I136" s="119" t="s">
        <v>18</v>
      </c>
      <c r="J136" s="384" t="s">
        <v>553</v>
      </c>
      <c r="K136" s="195" t="s">
        <v>157</v>
      </c>
      <c r="L136" s="195" t="s">
        <v>62</v>
      </c>
      <c r="M136" s="26"/>
      <c r="N136" s="25" t="s">
        <v>585</v>
      </c>
    </row>
    <row r="137" spans="1:14" x14ac:dyDescent="0.25">
      <c r="A137" s="51">
        <v>44432</v>
      </c>
      <c r="B137" s="26" t="s">
        <v>92</v>
      </c>
      <c r="C137" s="26" t="s">
        <v>92</v>
      </c>
      <c r="D137" s="26" t="s">
        <v>90</v>
      </c>
      <c r="E137" s="813">
        <v>5000</v>
      </c>
      <c r="F137" s="813"/>
      <c r="G137" s="204">
        <f t="shared" si="2"/>
        <v>9000</v>
      </c>
      <c r="H137" s="26" t="s">
        <v>70</v>
      </c>
      <c r="I137" s="119" t="s">
        <v>18</v>
      </c>
      <c r="J137" s="384" t="s">
        <v>553</v>
      </c>
      <c r="K137" s="195" t="s">
        <v>157</v>
      </c>
      <c r="L137" s="195" t="s">
        <v>62</v>
      </c>
      <c r="M137" s="26"/>
      <c r="N137" s="25"/>
    </row>
    <row r="138" spans="1:14" x14ac:dyDescent="0.25">
      <c r="A138" s="51">
        <v>44432</v>
      </c>
      <c r="B138" s="26" t="s">
        <v>92</v>
      </c>
      <c r="C138" s="26" t="s">
        <v>92</v>
      </c>
      <c r="D138" s="26" t="s">
        <v>90</v>
      </c>
      <c r="E138" s="813">
        <v>5000</v>
      </c>
      <c r="F138" s="813"/>
      <c r="G138" s="204">
        <f t="shared" si="2"/>
        <v>4000</v>
      </c>
      <c r="H138" s="26" t="s">
        <v>70</v>
      </c>
      <c r="I138" s="119" t="s">
        <v>18</v>
      </c>
      <c r="J138" s="384" t="s">
        <v>553</v>
      </c>
      <c r="K138" s="195" t="s">
        <v>157</v>
      </c>
      <c r="L138" s="195" t="s">
        <v>62</v>
      </c>
      <c r="M138" s="26"/>
      <c r="N138" s="25"/>
    </row>
    <row r="139" spans="1:14" x14ac:dyDescent="0.25">
      <c r="A139" s="51">
        <v>44433</v>
      </c>
      <c r="B139" s="26" t="s">
        <v>396</v>
      </c>
      <c r="C139" s="26" t="s">
        <v>50</v>
      </c>
      <c r="D139" s="26" t="s">
        <v>90</v>
      </c>
      <c r="E139" s="813"/>
      <c r="F139" s="813">
        <v>-4000</v>
      </c>
      <c r="G139" s="204">
        <f t="shared" ref="G139:G180" si="3">G138-E139+F139</f>
        <v>0</v>
      </c>
      <c r="H139" s="26" t="s">
        <v>70</v>
      </c>
      <c r="I139" s="119" t="s">
        <v>18</v>
      </c>
      <c r="J139" s="384" t="s">
        <v>553</v>
      </c>
      <c r="K139" s="195" t="s">
        <v>157</v>
      </c>
      <c r="L139" s="195" t="s">
        <v>62</v>
      </c>
      <c r="M139" s="26"/>
      <c r="N139" s="25"/>
    </row>
    <row r="140" spans="1:14" x14ac:dyDescent="0.25">
      <c r="A140" s="771">
        <v>44433</v>
      </c>
      <c r="B140" s="244" t="s">
        <v>104</v>
      </c>
      <c r="C140" s="244" t="s">
        <v>50</v>
      </c>
      <c r="D140" s="244" t="s">
        <v>90</v>
      </c>
      <c r="E140" s="247"/>
      <c r="F140" s="247">
        <v>88000</v>
      </c>
      <c r="G140" s="250">
        <f t="shared" si="3"/>
        <v>88000</v>
      </c>
      <c r="H140" s="244" t="s">
        <v>70</v>
      </c>
      <c r="I140" s="244" t="s">
        <v>18</v>
      </c>
      <c r="J140" s="244" t="s">
        <v>568</v>
      </c>
      <c r="K140" s="244" t="s">
        <v>157</v>
      </c>
      <c r="L140" s="244" t="s">
        <v>62</v>
      </c>
      <c r="M140" s="244"/>
      <c r="N140" s="243"/>
    </row>
    <row r="141" spans="1:14" x14ac:dyDescent="0.25">
      <c r="A141" s="51">
        <v>44433</v>
      </c>
      <c r="B141" s="26" t="s">
        <v>68</v>
      </c>
      <c r="C141" s="26" t="s">
        <v>67</v>
      </c>
      <c r="D141" s="26" t="s">
        <v>90</v>
      </c>
      <c r="E141" s="813">
        <v>12000</v>
      </c>
      <c r="F141" s="813"/>
      <c r="G141" s="204">
        <f t="shared" si="3"/>
        <v>76000</v>
      </c>
      <c r="H141" s="26" t="s">
        <v>70</v>
      </c>
      <c r="I141" s="119" t="s">
        <v>18</v>
      </c>
      <c r="J141" s="119" t="s">
        <v>568</v>
      </c>
      <c r="K141" s="195" t="s">
        <v>157</v>
      </c>
      <c r="L141" s="195" t="s">
        <v>62</v>
      </c>
      <c r="M141" s="26"/>
      <c r="N141" s="25" t="s">
        <v>569</v>
      </c>
    </row>
    <row r="142" spans="1:14" x14ac:dyDescent="0.25">
      <c r="A142" s="51">
        <v>44433</v>
      </c>
      <c r="B142" s="26" t="s">
        <v>68</v>
      </c>
      <c r="C142" s="26" t="s">
        <v>67</v>
      </c>
      <c r="D142" s="26" t="s">
        <v>90</v>
      </c>
      <c r="E142" s="813">
        <v>21000</v>
      </c>
      <c r="F142" s="813"/>
      <c r="G142" s="204">
        <f t="shared" si="3"/>
        <v>55000</v>
      </c>
      <c r="H142" s="26" t="s">
        <v>70</v>
      </c>
      <c r="I142" s="119" t="s">
        <v>18</v>
      </c>
      <c r="J142" s="119" t="s">
        <v>568</v>
      </c>
      <c r="K142" s="195" t="s">
        <v>157</v>
      </c>
      <c r="L142" s="195" t="s">
        <v>62</v>
      </c>
      <c r="M142" s="26"/>
      <c r="N142" s="25" t="s">
        <v>570</v>
      </c>
    </row>
    <row r="143" spans="1:14" x14ac:dyDescent="0.25">
      <c r="A143" s="51">
        <v>44433</v>
      </c>
      <c r="B143" s="26" t="s">
        <v>68</v>
      </c>
      <c r="C143" s="26" t="s">
        <v>67</v>
      </c>
      <c r="D143" s="26" t="s">
        <v>90</v>
      </c>
      <c r="E143" s="813">
        <v>26000</v>
      </c>
      <c r="F143" s="813"/>
      <c r="G143" s="204">
        <f t="shared" si="3"/>
        <v>29000</v>
      </c>
      <c r="H143" s="26" t="s">
        <v>70</v>
      </c>
      <c r="I143" s="119" t="s">
        <v>18</v>
      </c>
      <c r="J143" s="119" t="s">
        <v>568</v>
      </c>
      <c r="K143" s="195" t="s">
        <v>157</v>
      </c>
      <c r="L143" s="195" t="s">
        <v>62</v>
      </c>
      <c r="M143" s="26"/>
      <c r="N143" s="25" t="s">
        <v>571</v>
      </c>
    </row>
    <row r="144" spans="1:14" x14ac:dyDescent="0.25">
      <c r="A144" s="51">
        <v>44433</v>
      </c>
      <c r="B144" s="26" t="s">
        <v>68</v>
      </c>
      <c r="C144" s="26" t="s">
        <v>67</v>
      </c>
      <c r="D144" s="26" t="s">
        <v>90</v>
      </c>
      <c r="E144" s="813">
        <v>14000</v>
      </c>
      <c r="F144" s="813"/>
      <c r="G144" s="204">
        <f t="shared" si="3"/>
        <v>15000</v>
      </c>
      <c r="H144" s="26" t="s">
        <v>70</v>
      </c>
      <c r="I144" s="119" t="s">
        <v>18</v>
      </c>
      <c r="J144" s="119" t="s">
        <v>568</v>
      </c>
      <c r="K144" s="195" t="s">
        <v>157</v>
      </c>
      <c r="L144" s="195" t="s">
        <v>62</v>
      </c>
      <c r="M144" s="26"/>
      <c r="N144" s="25" t="s">
        <v>572</v>
      </c>
    </row>
    <row r="145" spans="1:14" x14ac:dyDescent="0.25">
      <c r="A145" s="51">
        <v>44433</v>
      </c>
      <c r="B145" s="26" t="s">
        <v>92</v>
      </c>
      <c r="C145" s="26" t="s">
        <v>92</v>
      </c>
      <c r="D145" s="26" t="s">
        <v>90</v>
      </c>
      <c r="E145" s="813">
        <v>6000</v>
      </c>
      <c r="F145" s="813"/>
      <c r="G145" s="204">
        <f t="shared" si="3"/>
        <v>9000</v>
      </c>
      <c r="H145" s="26" t="s">
        <v>70</v>
      </c>
      <c r="I145" s="119" t="s">
        <v>18</v>
      </c>
      <c r="J145" s="119" t="s">
        <v>568</v>
      </c>
      <c r="K145" s="195" t="s">
        <v>157</v>
      </c>
      <c r="L145" s="195" t="s">
        <v>62</v>
      </c>
      <c r="M145" s="26"/>
      <c r="N145" s="25"/>
    </row>
    <row r="146" spans="1:14" x14ac:dyDescent="0.25">
      <c r="A146" s="51">
        <v>44433</v>
      </c>
      <c r="B146" s="26" t="s">
        <v>92</v>
      </c>
      <c r="C146" s="26" t="s">
        <v>92</v>
      </c>
      <c r="D146" s="26" t="s">
        <v>90</v>
      </c>
      <c r="E146" s="813">
        <v>2000</v>
      </c>
      <c r="F146" s="813"/>
      <c r="G146" s="204">
        <f t="shared" si="3"/>
        <v>7000</v>
      </c>
      <c r="H146" s="26" t="s">
        <v>70</v>
      </c>
      <c r="I146" s="119" t="s">
        <v>18</v>
      </c>
      <c r="J146" s="119" t="s">
        <v>568</v>
      </c>
      <c r="K146" s="195" t="s">
        <v>157</v>
      </c>
      <c r="L146" s="195" t="s">
        <v>62</v>
      </c>
      <c r="M146" s="26"/>
      <c r="N146" s="25"/>
    </row>
    <row r="147" spans="1:14" x14ac:dyDescent="0.25">
      <c r="A147" s="51">
        <v>44433</v>
      </c>
      <c r="B147" s="26" t="s">
        <v>92</v>
      </c>
      <c r="C147" s="26" t="s">
        <v>92</v>
      </c>
      <c r="D147" s="26" t="s">
        <v>90</v>
      </c>
      <c r="E147" s="813">
        <v>2000</v>
      </c>
      <c r="F147" s="813"/>
      <c r="G147" s="204">
        <f t="shared" si="3"/>
        <v>5000</v>
      </c>
      <c r="H147" s="26" t="s">
        <v>70</v>
      </c>
      <c r="I147" s="119" t="s">
        <v>18</v>
      </c>
      <c r="J147" s="119" t="s">
        <v>568</v>
      </c>
      <c r="K147" s="195" t="s">
        <v>157</v>
      </c>
      <c r="L147" s="195" t="s">
        <v>62</v>
      </c>
      <c r="M147" s="26"/>
      <c r="N147" s="25"/>
    </row>
    <row r="148" spans="1:14" x14ac:dyDescent="0.25">
      <c r="A148" s="51">
        <v>44434</v>
      </c>
      <c r="B148" s="26" t="s">
        <v>396</v>
      </c>
      <c r="C148" s="26" t="s">
        <v>50</v>
      </c>
      <c r="D148" s="26" t="s">
        <v>90</v>
      </c>
      <c r="E148" s="813"/>
      <c r="F148" s="813">
        <v>-5000</v>
      </c>
      <c r="G148" s="204">
        <f t="shared" si="3"/>
        <v>0</v>
      </c>
      <c r="H148" s="26" t="s">
        <v>70</v>
      </c>
      <c r="I148" s="119" t="s">
        <v>18</v>
      </c>
      <c r="J148" s="119" t="s">
        <v>568</v>
      </c>
      <c r="K148" s="195" t="s">
        <v>157</v>
      </c>
      <c r="L148" s="195" t="s">
        <v>62</v>
      </c>
      <c r="M148" s="26"/>
      <c r="N148" s="25"/>
    </row>
    <row r="149" spans="1:14" x14ac:dyDescent="0.25">
      <c r="A149" s="771">
        <v>44434</v>
      </c>
      <c r="B149" s="244" t="s">
        <v>104</v>
      </c>
      <c r="C149" s="244" t="s">
        <v>50</v>
      </c>
      <c r="D149" s="244" t="s">
        <v>90</v>
      </c>
      <c r="E149" s="247"/>
      <c r="F149" s="247">
        <v>79000</v>
      </c>
      <c r="G149" s="250">
        <f t="shared" si="3"/>
        <v>79000</v>
      </c>
      <c r="H149" s="244" t="s">
        <v>70</v>
      </c>
      <c r="I149" s="244" t="s">
        <v>18</v>
      </c>
      <c r="J149" s="244" t="s">
        <v>592</v>
      </c>
      <c r="K149" s="244" t="s">
        <v>157</v>
      </c>
      <c r="L149" s="244" t="s">
        <v>62</v>
      </c>
      <c r="M149" s="244"/>
      <c r="N149" s="243"/>
    </row>
    <row r="150" spans="1:14" x14ac:dyDescent="0.25">
      <c r="A150" s="196">
        <v>44434</v>
      </c>
      <c r="B150" s="197" t="s">
        <v>68</v>
      </c>
      <c r="C150" s="197" t="s">
        <v>67</v>
      </c>
      <c r="D150" s="197" t="s">
        <v>90</v>
      </c>
      <c r="E150" s="867">
        <v>14000</v>
      </c>
      <c r="F150" s="867"/>
      <c r="G150" s="204">
        <f t="shared" si="3"/>
        <v>65000</v>
      </c>
      <c r="H150" s="26" t="s">
        <v>70</v>
      </c>
      <c r="I150" s="119" t="s">
        <v>18</v>
      </c>
      <c r="J150" s="119" t="s">
        <v>592</v>
      </c>
      <c r="K150" s="195" t="s">
        <v>157</v>
      </c>
      <c r="L150" s="195" t="s">
        <v>62</v>
      </c>
      <c r="M150" s="26"/>
      <c r="N150" s="197" t="s">
        <v>230</v>
      </c>
    </row>
    <row r="151" spans="1:14" x14ac:dyDescent="0.25">
      <c r="A151" s="196">
        <v>44434</v>
      </c>
      <c r="B151" s="197" t="s">
        <v>68</v>
      </c>
      <c r="C151" s="197" t="s">
        <v>67</v>
      </c>
      <c r="D151" s="197" t="s">
        <v>90</v>
      </c>
      <c r="E151" s="198">
        <v>26000</v>
      </c>
      <c r="F151" s="198"/>
      <c r="G151" s="204">
        <f t="shared" si="3"/>
        <v>39000</v>
      </c>
      <c r="H151" s="26" t="s">
        <v>70</v>
      </c>
      <c r="I151" s="119" t="s">
        <v>18</v>
      </c>
      <c r="J151" s="119" t="s">
        <v>592</v>
      </c>
      <c r="K151" s="195" t="s">
        <v>157</v>
      </c>
      <c r="L151" s="195" t="s">
        <v>62</v>
      </c>
      <c r="M151" s="26"/>
      <c r="N151" s="197" t="s">
        <v>583</v>
      </c>
    </row>
    <row r="152" spans="1:14" x14ac:dyDescent="0.25">
      <c r="A152" s="196">
        <v>44434</v>
      </c>
      <c r="B152" s="197" t="s">
        <v>68</v>
      </c>
      <c r="C152" s="197" t="s">
        <v>67</v>
      </c>
      <c r="D152" s="197" t="s">
        <v>90</v>
      </c>
      <c r="E152" s="806">
        <v>16000</v>
      </c>
      <c r="F152" s="806"/>
      <c r="G152" s="204">
        <f t="shared" si="3"/>
        <v>23000</v>
      </c>
      <c r="H152" s="26" t="s">
        <v>70</v>
      </c>
      <c r="I152" s="119" t="s">
        <v>18</v>
      </c>
      <c r="J152" s="119" t="s">
        <v>592</v>
      </c>
      <c r="K152" s="195" t="s">
        <v>157</v>
      </c>
      <c r="L152" s="195" t="s">
        <v>62</v>
      </c>
      <c r="M152" s="26"/>
      <c r="N152" s="197" t="s">
        <v>584</v>
      </c>
    </row>
    <row r="153" spans="1:14" x14ac:dyDescent="0.25">
      <c r="A153" s="196">
        <v>44434</v>
      </c>
      <c r="B153" s="197" t="s">
        <v>68</v>
      </c>
      <c r="C153" s="197" t="s">
        <v>67</v>
      </c>
      <c r="D153" s="197" t="s">
        <v>90</v>
      </c>
      <c r="E153" s="198">
        <v>9000</v>
      </c>
      <c r="F153" s="198"/>
      <c r="G153" s="204">
        <f t="shared" si="3"/>
        <v>14000</v>
      </c>
      <c r="H153" s="26" t="s">
        <v>70</v>
      </c>
      <c r="I153" s="119" t="s">
        <v>18</v>
      </c>
      <c r="J153" s="119" t="s">
        <v>592</v>
      </c>
      <c r="K153" s="195" t="s">
        <v>157</v>
      </c>
      <c r="L153" s="195" t="s">
        <v>62</v>
      </c>
      <c r="M153" s="26"/>
      <c r="N153" s="197" t="s">
        <v>593</v>
      </c>
    </row>
    <row r="154" spans="1:14" x14ac:dyDescent="0.25">
      <c r="A154" s="196">
        <v>44434</v>
      </c>
      <c r="B154" s="197" t="s">
        <v>92</v>
      </c>
      <c r="C154" s="197" t="s">
        <v>92</v>
      </c>
      <c r="D154" s="197" t="s">
        <v>90</v>
      </c>
      <c r="E154" s="198">
        <v>6000</v>
      </c>
      <c r="F154" s="198"/>
      <c r="G154" s="204">
        <f t="shared" si="3"/>
        <v>8000</v>
      </c>
      <c r="H154" s="26" t="s">
        <v>70</v>
      </c>
      <c r="I154" s="119" t="s">
        <v>18</v>
      </c>
      <c r="J154" s="119" t="s">
        <v>592</v>
      </c>
      <c r="K154" s="195" t="s">
        <v>157</v>
      </c>
      <c r="L154" s="195" t="s">
        <v>62</v>
      </c>
      <c r="M154" s="26"/>
      <c r="N154" s="25"/>
    </row>
    <row r="155" spans="1:14" x14ac:dyDescent="0.25">
      <c r="A155" s="196">
        <v>44434</v>
      </c>
      <c r="B155" s="197" t="s">
        <v>92</v>
      </c>
      <c r="C155" s="197" t="s">
        <v>92</v>
      </c>
      <c r="D155" s="197" t="s">
        <v>90</v>
      </c>
      <c r="E155" s="198">
        <v>4000</v>
      </c>
      <c r="F155" s="198"/>
      <c r="G155" s="204">
        <f t="shared" si="3"/>
        <v>4000</v>
      </c>
      <c r="H155" s="26" t="s">
        <v>70</v>
      </c>
      <c r="I155" s="119" t="s">
        <v>18</v>
      </c>
      <c r="J155" s="119" t="s">
        <v>592</v>
      </c>
      <c r="K155" s="195" t="s">
        <v>157</v>
      </c>
      <c r="L155" s="195" t="s">
        <v>62</v>
      </c>
      <c r="M155" s="26"/>
      <c r="N155" s="25"/>
    </row>
    <row r="156" spans="1:14" ht="17.25" customHeight="1" x14ac:dyDescent="0.25">
      <c r="A156" s="196">
        <v>44435</v>
      </c>
      <c r="B156" s="228" t="s">
        <v>396</v>
      </c>
      <c r="C156" s="228" t="s">
        <v>50</v>
      </c>
      <c r="D156" s="228" t="s">
        <v>90</v>
      </c>
      <c r="E156" s="897"/>
      <c r="F156" s="204">
        <v>-4000</v>
      </c>
      <c r="G156" s="204">
        <f t="shared" si="3"/>
        <v>0</v>
      </c>
      <c r="H156" s="838" t="s">
        <v>70</v>
      </c>
      <c r="I156" s="868" t="s">
        <v>18</v>
      </c>
      <c r="J156" s="119" t="s">
        <v>592</v>
      </c>
      <c r="K156" s="257" t="s">
        <v>157</v>
      </c>
      <c r="L156" s="257" t="s">
        <v>62</v>
      </c>
      <c r="M156" s="838"/>
      <c r="N156" s="841"/>
    </row>
    <row r="157" spans="1:14" x14ac:dyDescent="0.25">
      <c r="A157" s="771">
        <v>44435</v>
      </c>
      <c r="B157" s="244" t="s">
        <v>104</v>
      </c>
      <c r="C157" s="244" t="s">
        <v>50</v>
      </c>
      <c r="D157" s="244" t="s">
        <v>90</v>
      </c>
      <c r="E157" s="247"/>
      <c r="F157" s="247">
        <v>82000</v>
      </c>
      <c r="G157" s="250">
        <f t="shared" si="3"/>
        <v>82000</v>
      </c>
      <c r="H157" s="244" t="s">
        <v>70</v>
      </c>
      <c r="I157" s="244" t="s">
        <v>18</v>
      </c>
      <c r="J157" s="244" t="s">
        <v>611</v>
      </c>
      <c r="K157" s="244" t="s">
        <v>157</v>
      </c>
      <c r="L157" s="244" t="s">
        <v>62</v>
      </c>
      <c r="M157" s="244"/>
      <c r="N157" s="243"/>
    </row>
    <row r="158" spans="1:14" x14ac:dyDescent="0.25">
      <c r="A158" s="51">
        <v>44435</v>
      </c>
      <c r="B158" s="26" t="s">
        <v>68</v>
      </c>
      <c r="C158" s="26" t="s">
        <v>67</v>
      </c>
      <c r="D158" s="26" t="s">
        <v>90</v>
      </c>
      <c r="E158" s="813">
        <v>19000</v>
      </c>
      <c r="F158" s="813"/>
      <c r="G158" s="204">
        <f t="shared" si="3"/>
        <v>63000</v>
      </c>
      <c r="H158" s="26" t="s">
        <v>70</v>
      </c>
      <c r="I158" s="119" t="s">
        <v>18</v>
      </c>
      <c r="J158" s="119" t="s">
        <v>611</v>
      </c>
      <c r="K158" s="195" t="s">
        <v>157</v>
      </c>
      <c r="L158" s="195" t="s">
        <v>62</v>
      </c>
      <c r="M158" s="26"/>
      <c r="N158" s="25" t="s">
        <v>612</v>
      </c>
    </row>
    <row r="159" spans="1:14" x14ac:dyDescent="0.25">
      <c r="A159" s="51">
        <v>44435</v>
      </c>
      <c r="B159" s="26" t="s">
        <v>68</v>
      </c>
      <c r="C159" s="26" t="s">
        <v>67</v>
      </c>
      <c r="D159" s="26" t="s">
        <v>90</v>
      </c>
      <c r="E159" s="813">
        <v>24000</v>
      </c>
      <c r="F159" s="813"/>
      <c r="G159" s="204">
        <f t="shared" si="3"/>
        <v>39000</v>
      </c>
      <c r="H159" s="26" t="s">
        <v>70</v>
      </c>
      <c r="I159" s="119" t="s">
        <v>18</v>
      </c>
      <c r="J159" s="119" t="s">
        <v>611</v>
      </c>
      <c r="K159" s="195" t="s">
        <v>157</v>
      </c>
      <c r="L159" s="195" t="s">
        <v>62</v>
      </c>
      <c r="M159" s="26"/>
      <c r="N159" s="25" t="s">
        <v>613</v>
      </c>
    </row>
    <row r="160" spans="1:14" x14ac:dyDescent="0.25">
      <c r="A160" s="51">
        <v>44435</v>
      </c>
      <c r="B160" s="26" t="s">
        <v>68</v>
      </c>
      <c r="C160" s="26" t="s">
        <v>67</v>
      </c>
      <c r="D160" s="26" t="s">
        <v>90</v>
      </c>
      <c r="E160" s="813">
        <v>26000</v>
      </c>
      <c r="F160" s="813"/>
      <c r="G160" s="204">
        <f t="shared" si="3"/>
        <v>13000</v>
      </c>
      <c r="H160" s="26" t="s">
        <v>70</v>
      </c>
      <c r="I160" s="119" t="s">
        <v>18</v>
      </c>
      <c r="J160" s="119" t="s">
        <v>611</v>
      </c>
      <c r="K160" s="195" t="s">
        <v>157</v>
      </c>
      <c r="L160" s="195" t="s">
        <v>62</v>
      </c>
      <c r="M160" s="26"/>
      <c r="N160" s="25" t="s">
        <v>400</v>
      </c>
    </row>
    <row r="161" spans="1:14" x14ac:dyDescent="0.25">
      <c r="A161" s="51">
        <v>44435</v>
      </c>
      <c r="B161" s="26" t="s">
        <v>92</v>
      </c>
      <c r="C161" s="26" t="s">
        <v>92</v>
      </c>
      <c r="D161" s="26" t="s">
        <v>90</v>
      </c>
      <c r="E161" s="813">
        <v>5000</v>
      </c>
      <c r="F161" s="813"/>
      <c r="G161" s="204">
        <f t="shared" si="3"/>
        <v>8000</v>
      </c>
      <c r="H161" s="26" t="s">
        <v>70</v>
      </c>
      <c r="I161" s="119" t="s">
        <v>18</v>
      </c>
      <c r="J161" s="119" t="s">
        <v>611</v>
      </c>
      <c r="K161" s="195" t="s">
        <v>157</v>
      </c>
      <c r="L161" s="195" t="s">
        <v>62</v>
      </c>
      <c r="M161" s="26"/>
      <c r="N161" s="25"/>
    </row>
    <row r="162" spans="1:14" x14ac:dyDescent="0.25">
      <c r="A162" s="51">
        <v>44435</v>
      </c>
      <c r="B162" s="26" t="s">
        <v>92</v>
      </c>
      <c r="C162" s="26" t="s">
        <v>92</v>
      </c>
      <c r="D162" s="26" t="s">
        <v>90</v>
      </c>
      <c r="E162" s="813">
        <v>5000</v>
      </c>
      <c r="F162" s="813"/>
      <c r="G162" s="204">
        <f t="shared" si="3"/>
        <v>3000</v>
      </c>
      <c r="H162" s="26" t="s">
        <v>70</v>
      </c>
      <c r="I162" s="119" t="s">
        <v>18</v>
      </c>
      <c r="J162" s="119" t="s">
        <v>611</v>
      </c>
      <c r="K162" s="195" t="s">
        <v>157</v>
      </c>
      <c r="L162" s="195" t="s">
        <v>62</v>
      </c>
      <c r="M162" s="26"/>
      <c r="N162" s="25"/>
    </row>
    <row r="163" spans="1:14" x14ac:dyDescent="0.25">
      <c r="A163" s="51">
        <v>44438</v>
      </c>
      <c r="B163" s="26" t="s">
        <v>396</v>
      </c>
      <c r="C163" s="26" t="s">
        <v>50</v>
      </c>
      <c r="D163" s="26" t="s">
        <v>90</v>
      </c>
      <c r="E163" s="813"/>
      <c r="F163" s="813">
        <v>-3000</v>
      </c>
      <c r="G163" s="204">
        <f t="shared" si="3"/>
        <v>0</v>
      </c>
      <c r="H163" s="26" t="s">
        <v>70</v>
      </c>
      <c r="I163" s="119" t="s">
        <v>18</v>
      </c>
      <c r="J163" s="119" t="s">
        <v>611</v>
      </c>
      <c r="K163" s="195" t="s">
        <v>157</v>
      </c>
      <c r="L163" s="195" t="s">
        <v>62</v>
      </c>
      <c r="M163" s="26"/>
      <c r="N163" s="25"/>
    </row>
    <row r="164" spans="1:14" x14ac:dyDescent="0.25">
      <c r="A164" s="771">
        <v>44438</v>
      </c>
      <c r="B164" s="244" t="s">
        <v>104</v>
      </c>
      <c r="C164" s="244" t="s">
        <v>50</v>
      </c>
      <c r="D164" s="244" t="s">
        <v>90</v>
      </c>
      <c r="E164" s="247"/>
      <c r="F164" s="247">
        <v>83000</v>
      </c>
      <c r="G164" s="250">
        <f t="shared" si="3"/>
        <v>83000</v>
      </c>
      <c r="H164" s="244" t="s">
        <v>70</v>
      </c>
      <c r="I164" s="244" t="s">
        <v>18</v>
      </c>
      <c r="J164" s="244" t="s">
        <v>630</v>
      </c>
      <c r="K164" s="244" t="s">
        <v>157</v>
      </c>
      <c r="L164" s="244" t="s">
        <v>62</v>
      </c>
      <c r="M164" s="244"/>
      <c r="N164" s="243"/>
    </row>
    <row r="165" spans="1:14" x14ac:dyDescent="0.25">
      <c r="A165" s="51">
        <v>44438</v>
      </c>
      <c r="B165" s="26" t="s">
        <v>68</v>
      </c>
      <c r="C165" s="26" t="s">
        <v>67</v>
      </c>
      <c r="D165" s="26" t="s">
        <v>90</v>
      </c>
      <c r="E165" s="813">
        <v>18000</v>
      </c>
      <c r="F165" s="813"/>
      <c r="G165" s="204">
        <f t="shared" si="3"/>
        <v>65000</v>
      </c>
      <c r="H165" s="26" t="s">
        <v>70</v>
      </c>
      <c r="I165" s="119" t="s">
        <v>18</v>
      </c>
      <c r="J165" s="119" t="s">
        <v>630</v>
      </c>
      <c r="K165" s="195" t="s">
        <v>157</v>
      </c>
      <c r="L165" s="195" t="s">
        <v>62</v>
      </c>
      <c r="M165" s="26"/>
      <c r="N165" s="25" t="s">
        <v>226</v>
      </c>
    </row>
    <row r="166" spans="1:14" x14ac:dyDescent="0.25">
      <c r="A166" s="51">
        <v>44438</v>
      </c>
      <c r="B166" s="26" t="s">
        <v>68</v>
      </c>
      <c r="C166" s="26" t="s">
        <v>67</v>
      </c>
      <c r="D166" s="26" t="s">
        <v>90</v>
      </c>
      <c r="E166" s="813">
        <v>16000</v>
      </c>
      <c r="F166" s="813"/>
      <c r="G166" s="204">
        <f t="shared" si="3"/>
        <v>49000</v>
      </c>
      <c r="H166" s="26" t="s">
        <v>70</v>
      </c>
      <c r="I166" s="119" t="s">
        <v>18</v>
      </c>
      <c r="J166" s="119" t="s">
        <v>630</v>
      </c>
      <c r="K166" s="195" t="s">
        <v>157</v>
      </c>
      <c r="L166" s="195" t="s">
        <v>62</v>
      </c>
      <c r="M166" s="26"/>
      <c r="N166" s="25" t="s">
        <v>631</v>
      </c>
    </row>
    <row r="167" spans="1:14" x14ac:dyDescent="0.25">
      <c r="A167" s="51">
        <v>44438</v>
      </c>
      <c r="B167" s="26" t="s">
        <v>68</v>
      </c>
      <c r="C167" s="26" t="s">
        <v>67</v>
      </c>
      <c r="D167" s="26" t="s">
        <v>90</v>
      </c>
      <c r="E167" s="813">
        <v>18000</v>
      </c>
      <c r="F167" s="813"/>
      <c r="G167" s="204">
        <f t="shared" si="3"/>
        <v>31000</v>
      </c>
      <c r="H167" s="26" t="s">
        <v>70</v>
      </c>
      <c r="I167" s="119" t="s">
        <v>18</v>
      </c>
      <c r="J167" s="119" t="s">
        <v>630</v>
      </c>
      <c r="K167" s="195" t="s">
        <v>157</v>
      </c>
      <c r="L167" s="195" t="s">
        <v>62</v>
      </c>
      <c r="M167" s="26"/>
      <c r="N167" s="25" t="s">
        <v>632</v>
      </c>
    </row>
    <row r="168" spans="1:14" x14ac:dyDescent="0.25">
      <c r="A168" s="51">
        <v>44438</v>
      </c>
      <c r="B168" s="26" t="s">
        <v>68</v>
      </c>
      <c r="C168" s="26" t="s">
        <v>67</v>
      </c>
      <c r="D168" s="26" t="s">
        <v>90</v>
      </c>
      <c r="E168" s="813">
        <v>19000</v>
      </c>
      <c r="F168" s="813"/>
      <c r="G168" s="204">
        <f t="shared" si="3"/>
        <v>12000</v>
      </c>
      <c r="H168" s="26" t="s">
        <v>70</v>
      </c>
      <c r="I168" s="119" t="s">
        <v>18</v>
      </c>
      <c r="J168" s="119" t="s">
        <v>630</v>
      </c>
      <c r="K168" s="195" t="s">
        <v>157</v>
      </c>
      <c r="L168" s="195" t="s">
        <v>62</v>
      </c>
      <c r="M168" s="26"/>
      <c r="N168" s="25" t="s">
        <v>633</v>
      </c>
    </row>
    <row r="169" spans="1:14" x14ac:dyDescent="0.25">
      <c r="A169" s="51">
        <v>44438</v>
      </c>
      <c r="B169" s="26" t="s">
        <v>92</v>
      </c>
      <c r="C169" s="26" t="s">
        <v>92</v>
      </c>
      <c r="D169" s="26" t="s">
        <v>90</v>
      </c>
      <c r="E169" s="813">
        <v>4000</v>
      </c>
      <c r="F169" s="813"/>
      <c r="G169" s="204">
        <f t="shared" si="3"/>
        <v>8000</v>
      </c>
      <c r="H169" s="26" t="s">
        <v>70</v>
      </c>
      <c r="I169" s="119" t="s">
        <v>18</v>
      </c>
      <c r="J169" s="119" t="s">
        <v>630</v>
      </c>
      <c r="K169" s="195" t="s">
        <v>157</v>
      </c>
      <c r="L169" s="195" t="s">
        <v>62</v>
      </c>
      <c r="M169" s="26"/>
      <c r="N169" s="25"/>
    </row>
    <row r="170" spans="1:14" x14ac:dyDescent="0.25">
      <c r="A170" s="51">
        <v>44438</v>
      </c>
      <c r="B170" s="26" t="s">
        <v>92</v>
      </c>
      <c r="C170" s="26" t="s">
        <v>92</v>
      </c>
      <c r="D170" s="26" t="s">
        <v>90</v>
      </c>
      <c r="E170" s="813">
        <v>4000</v>
      </c>
      <c r="F170" s="813"/>
      <c r="G170" s="204">
        <f t="shared" si="3"/>
        <v>4000</v>
      </c>
      <c r="H170" s="26" t="s">
        <v>70</v>
      </c>
      <c r="I170" s="119" t="s">
        <v>18</v>
      </c>
      <c r="J170" s="119" t="s">
        <v>630</v>
      </c>
      <c r="K170" s="195" t="s">
        <v>157</v>
      </c>
      <c r="L170" s="195" t="s">
        <v>62</v>
      </c>
      <c r="M170" s="26"/>
      <c r="N170" s="25"/>
    </row>
    <row r="171" spans="1:14" x14ac:dyDescent="0.25">
      <c r="A171" s="51">
        <v>44438</v>
      </c>
      <c r="B171" s="26" t="s">
        <v>92</v>
      </c>
      <c r="C171" s="26" t="s">
        <v>92</v>
      </c>
      <c r="D171" s="26" t="s">
        <v>90</v>
      </c>
      <c r="E171" s="813">
        <v>2000</v>
      </c>
      <c r="F171" s="813"/>
      <c r="G171" s="204">
        <f t="shared" si="3"/>
        <v>2000</v>
      </c>
      <c r="H171" s="26" t="s">
        <v>70</v>
      </c>
      <c r="I171" s="119" t="s">
        <v>18</v>
      </c>
      <c r="J171" s="119" t="s">
        <v>630</v>
      </c>
      <c r="K171" s="195" t="s">
        <v>157</v>
      </c>
      <c r="L171" s="195" t="s">
        <v>62</v>
      </c>
      <c r="M171" s="26"/>
      <c r="N171" s="25"/>
    </row>
    <row r="172" spans="1:14" x14ac:dyDescent="0.25">
      <c r="A172" s="51">
        <v>44439</v>
      </c>
      <c r="B172" s="26" t="s">
        <v>396</v>
      </c>
      <c r="C172" s="26" t="s">
        <v>50</v>
      </c>
      <c r="D172" s="26" t="s">
        <v>90</v>
      </c>
      <c r="E172" s="813"/>
      <c r="F172" s="813">
        <v>-2000</v>
      </c>
      <c r="G172" s="204">
        <f t="shared" si="3"/>
        <v>0</v>
      </c>
      <c r="H172" s="26" t="s">
        <v>70</v>
      </c>
      <c r="I172" s="119" t="s">
        <v>18</v>
      </c>
      <c r="J172" s="119" t="s">
        <v>630</v>
      </c>
      <c r="K172" s="195" t="s">
        <v>157</v>
      </c>
      <c r="L172" s="195" t="s">
        <v>62</v>
      </c>
      <c r="M172" s="26"/>
      <c r="N172" s="25"/>
    </row>
    <row r="173" spans="1:14" x14ac:dyDescent="0.25">
      <c r="A173" s="771">
        <v>44439</v>
      </c>
      <c r="B173" s="244" t="s">
        <v>104</v>
      </c>
      <c r="C173" s="244" t="s">
        <v>50</v>
      </c>
      <c r="D173" s="244" t="s">
        <v>90</v>
      </c>
      <c r="E173" s="247"/>
      <c r="F173" s="247">
        <v>78000</v>
      </c>
      <c r="G173" s="250">
        <f t="shared" si="3"/>
        <v>78000</v>
      </c>
      <c r="H173" s="244" t="s">
        <v>70</v>
      </c>
      <c r="I173" s="244" t="s">
        <v>18</v>
      </c>
      <c r="J173" s="244" t="s">
        <v>667</v>
      </c>
      <c r="K173" s="244" t="s">
        <v>157</v>
      </c>
      <c r="L173" s="244" t="s">
        <v>62</v>
      </c>
      <c r="M173" s="244"/>
      <c r="N173" s="243"/>
    </row>
    <row r="174" spans="1:14" x14ac:dyDescent="0.25">
      <c r="A174" s="51">
        <v>44439</v>
      </c>
      <c r="B174" s="26" t="s">
        <v>68</v>
      </c>
      <c r="C174" s="26" t="s">
        <v>67</v>
      </c>
      <c r="D174" s="26" t="s">
        <v>90</v>
      </c>
      <c r="E174" s="813">
        <v>16000</v>
      </c>
      <c r="F174" s="813"/>
      <c r="G174" s="204">
        <f t="shared" si="3"/>
        <v>62000</v>
      </c>
      <c r="H174" s="26" t="s">
        <v>70</v>
      </c>
      <c r="I174" s="119" t="s">
        <v>18</v>
      </c>
      <c r="J174" s="119" t="s">
        <v>667</v>
      </c>
      <c r="K174" s="195" t="s">
        <v>157</v>
      </c>
      <c r="L174" s="195" t="s">
        <v>62</v>
      </c>
      <c r="M174" s="26"/>
      <c r="N174" s="25" t="s">
        <v>668</v>
      </c>
    </row>
    <row r="175" spans="1:14" x14ac:dyDescent="0.25">
      <c r="A175" s="51">
        <v>44439</v>
      </c>
      <c r="B175" s="26" t="s">
        <v>68</v>
      </c>
      <c r="C175" s="26" t="s">
        <v>67</v>
      </c>
      <c r="D175" s="26" t="s">
        <v>90</v>
      </c>
      <c r="E175" s="813">
        <v>14000</v>
      </c>
      <c r="F175" s="813"/>
      <c r="G175" s="204">
        <f t="shared" si="3"/>
        <v>48000</v>
      </c>
      <c r="H175" s="26" t="s">
        <v>70</v>
      </c>
      <c r="I175" s="119" t="s">
        <v>18</v>
      </c>
      <c r="J175" s="119" t="s">
        <v>667</v>
      </c>
      <c r="K175" s="195" t="s">
        <v>157</v>
      </c>
      <c r="L175" s="195" t="s">
        <v>62</v>
      </c>
      <c r="M175" s="26"/>
      <c r="N175" s="25" t="s">
        <v>669</v>
      </c>
    </row>
    <row r="176" spans="1:14" x14ac:dyDescent="0.25">
      <c r="A176" s="51">
        <v>44439</v>
      </c>
      <c r="B176" s="26" t="s">
        <v>68</v>
      </c>
      <c r="C176" s="26" t="s">
        <v>67</v>
      </c>
      <c r="D176" s="26" t="s">
        <v>90</v>
      </c>
      <c r="E176" s="813">
        <v>20000</v>
      </c>
      <c r="F176" s="813"/>
      <c r="G176" s="204">
        <f t="shared" si="3"/>
        <v>28000</v>
      </c>
      <c r="H176" s="26" t="s">
        <v>70</v>
      </c>
      <c r="I176" s="119" t="s">
        <v>18</v>
      </c>
      <c r="J176" s="119" t="s">
        <v>667</v>
      </c>
      <c r="K176" s="195" t="s">
        <v>157</v>
      </c>
      <c r="L176" s="195" t="s">
        <v>62</v>
      </c>
      <c r="M176" s="26"/>
      <c r="N176" s="25" t="s">
        <v>670</v>
      </c>
    </row>
    <row r="177" spans="1:14" x14ac:dyDescent="0.25">
      <c r="A177" s="51">
        <v>44439</v>
      </c>
      <c r="B177" s="26" t="s">
        <v>68</v>
      </c>
      <c r="C177" s="26" t="s">
        <v>67</v>
      </c>
      <c r="D177" s="26" t="s">
        <v>90</v>
      </c>
      <c r="E177" s="813">
        <v>14000</v>
      </c>
      <c r="F177" s="813"/>
      <c r="G177" s="204">
        <f t="shared" si="3"/>
        <v>14000</v>
      </c>
      <c r="H177" s="26" t="s">
        <v>70</v>
      </c>
      <c r="I177" s="119" t="s">
        <v>18</v>
      </c>
      <c r="J177" s="119" t="s">
        <v>667</v>
      </c>
      <c r="K177" s="195" t="s">
        <v>157</v>
      </c>
      <c r="L177" s="195" t="s">
        <v>62</v>
      </c>
      <c r="M177" s="26"/>
      <c r="N177" s="25" t="s">
        <v>671</v>
      </c>
    </row>
    <row r="178" spans="1:14" x14ac:dyDescent="0.25">
      <c r="A178" s="51">
        <v>44439</v>
      </c>
      <c r="B178" s="26" t="s">
        <v>92</v>
      </c>
      <c r="C178" s="26" t="s">
        <v>92</v>
      </c>
      <c r="D178" s="26" t="s">
        <v>90</v>
      </c>
      <c r="E178" s="813">
        <v>2000</v>
      </c>
      <c r="F178" s="813"/>
      <c r="G178" s="204">
        <f t="shared" si="3"/>
        <v>12000</v>
      </c>
      <c r="H178" s="26" t="s">
        <v>70</v>
      </c>
      <c r="I178" s="119" t="s">
        <v>18</v>
      </c>
      <c r="J178" s="119" t="s">
        <v>667</v>
      </c>
      <c r="K178" s="195" t="s">
        <v>157</v>
      </c>
      <c r="L178" s="195" t="s">
        <v>62</v>
      </c>
      <c r="M178" s="26"/>
      <c r="N178" s="25"/>
    </row>
    <row r="179" spans="1:14" x14ac:dyDescent="0.25">
      <c r="A179" s="51">
        <v>44439</v>
      </c>
      <c r="B179" s="26" t="s">
        <v>92</v>
      </c>
      <c r="C179" s="26" t="s">
        <v>92</v>
      </c>
      <c r="D179" s="26" t="s">
        <v>90</v>
      </c>
      <c r="E179" s="813">
        <v>6000</v>
      </c>
      <c r="F179" s="813"/>
      <c r="G179" s="204">
        <f t="shared" si="3"/>
        <v>6000</v>
      </c>
      <c r="H179" s="26" t="s">
        <v>70</v>
      </c>
      <c r="I179" s="119" t="s">
        <v>18</v>
      </c>
      <c r="J179" s="119" t="s">
        <v>667</v>
      </c>
      <c r="K179" s="195" t="s">
        <v>157</v>
      </c>
      <c r="L179" s="195" t="s">
        <v>62</v>
      </c>
      <c r="M179" s="26"/>
      <c r="N179" s="25"/>
    </row>
    <row r="180" spans="1:14" ht="15.75" thickBot="1" x14ac:dyDescent="0.3">
      <c r="A180" s="51">
        <v>44439</v>
      </c>
      <c r="B180" s="26" t="s">
        <v>92</v>
      </c>
      <c r="C180" s="26" t="s">
        <v>92</v>
      </c>
      <c r="D180" s="26" t="s">
        <v>90</v>
      </c>
      <c r="E180" s="899">
        <v>2000</v>
      </c>
      <c r="F180" s="899"/>
      <c r="G180" s="203">
        <f t="shared" si="3"/>
        <v>4000</v>
      </c>
      <c r="H180" s="26" t="s">
        <v>70</v>
      </c>
      <c r="I180" s="119" t="s">
        <v>18</v>
      </c>
      <c r="J180" s="119" t="s">
        <v>667</v>
      </c>
      <c r="K180" s="195" t="s">
        <v>157</v>
      </c>
      <c r="L180" s="195" t="s">
        <v>62</v>
      </c>
      <c r="M180" s="26"/>
      <c r="N180" s="25"/>
    </row>
    <row r="181" spans="1:14" ht="15.75" thickBot="1" x14ac:dyDescent="0.3">
      <c r="A181" s="26"/>
      <c r="B181" s="26"/>
      <c r="C181" s="26"/>
      <c r="D181" s="218"/>
      <c r="E181" s="895">
        <f>SUM(E5:E180)</f>
        <v>1673000</v>
      </c>
      <c r="F181" s="896">
        <f>SUM(F5:F180)+G5</f>
        <v>1677000</v>
      </c>
      <c r="G181" s="877">
        <f>F181-E181</f>
        <v>4000</v>
      </c>
      <c r="H181" s="888"/>
      <c r="I181" s="119"/>
      <c r="J181" s="119"/>
      <c r="K181" s="195"/>
      <c r="L181" s="195"/>
      <c r="M181" s="26"/>
      <c r="N181" s="25"/>
    </row>
    <row r="182" spans="1:14" x14ac:dyDescent="0.25">
      <c r="A182" s="26"/>
      <c r="B182" s="26"/>
      <c r="C182" s="26"/>
      <c r="D182" s="26"/>
      <c r="E182" s="894"/>
      <c r="F182" s="894"/>
      <c r="G182" s="234"/>
      <c r="H182" s="26"/>
      <c r="I182" s="119"/>
      <c r="J182" s="119"/>
      <c r="K182" s="195"/>
      <c r="L182" s="195"/>
      <c r="M182" s="26"/>
      <c r="N182" s="25"/>
    </row>
    <row r="183" spans="1:14" x14ac:dyDescent="0.25">
      <c r="A183" s="26"/>
      <c r="B183" s="26"/>
      <c r="C183" s="26"/>
      <c r="D183" s="26"/>
      <c r="E183" s="26"/>
      <c r="F183" s="26"/>
      <c r="G183" s="204"/>
      <c r="H183" s="26"/>
      <c r="I183" s="119"/>
      <c r="J183" s="119"/>
      <c r="K183" s="195"/>
      <c r="L183" s="195"/>
      <c r="M183" s="26"/>
      <c r="N183" s="25"/>
    </row>
    <row r="184" spans="1:14" x14ac:dyDescent="0.25">
      <c r="A184" s="26"/>
      <c r="B184" s="26"/>
      <c r="C184" s="26"/>
      <c r="D184" s="26"/>
      <c r="E184" s="26"/>
      <c r="F184" s="26"/>
      <c r="G184" s="204"/>
      <c r="H184" s="26"/>
      <c r="I184" s="119"/>
      <c r="J184" s="119"/>
      <c r="K184" s="195"/>
      <c r="L184" s="195"/>
      <c r="M184" s="26"/>
      <c r="N184" s="25"/>
    </row>
    <row r="185" spans="1:14" x14ac:dyDescent="0.25">
      <c r="A185" s="26"/>
      <c r="B185" s="26"/>
      <c r="C185" s="26"/>
      <c r="D185" s="26"/>
      <c r="E185" s="26"/>
      <c r="F185" s="26"/>
      <c r="G185" s="204"/>
      <c r="H185" s="26"/>
      <c r="I185" s="119"/>
      <c r="J185" s="119"/>
      <c r="K185" s="195"/>
      <c r="L185" s="195"/>
      <c r="M185" s="26"/>
      <c r="N185" s="25"/>
    </row>
    <row r="186" spans="1:14" x14ac:dyDescent="0.25">
      <c r="A186" s="26"/>
      <c r="B186" s="26"/>
      <c r="C186" s="26"/>
      <c r="D186" s="26"/>
      <c r="E186" s="26"/>
      <c r="F186" s="26"/>
      <c r="G186" s="204"/>
      <c r="H186" s="26"/>
      <c r="I186" s="119"/>
      <c r="J186" s="119"/>
      <c r="K186" s="195"/>
      <c r="L186" s="195"/>
      <c r="M186" s="26"/>
      <c r="N186" s="25"/>
    </row>
    <row r="187" spans="1:14" x14ac:dyDescent="0.25">
      <c r="A187" s="26"/>
      <c r="B187" s="26"/>
      <c r="C187" s="26"/>
      <c r="D187" s="26"/>
      <c r="E187" s="26"/>
      <c r="F187" s="26"/>
      <c r="G187" s="204"/>
      <c r="H187" s="26"/>
      <c r="I187" s="119"/>
      <c r="J187" s="119"/>
      <c r="K187" s="195"/>
      <c r="L187" s="195"/>
      <c r="M187" s="26"/>
      <c r="N187" s="25"/>
    </row>
    <row r="188" spans="1:14" x14ac:dyDescent="0.25">
      <c r="A188" s="26"/>
      <c r="B188" s="26"/>
      <c r="C188" s="26"/>
      <c r="D188" s="26"/>
      <c r="E188" s="26"/>
      <c r="F188" s="26"/>
      <c r="G188" s="204"/>
      <c r="H188" s="26"/>
      <c r="I188" s="119"/>
      <c r="J188" s="119"/>
      <c r="K188" s="195"/>
      <c r="L188" s="195"/>
      <c r="M188" s="26"/>
      <c r="N188" s="25"/>
    </row>
    <row r="189" spans="1:14" x14ac:dyDescent="0.25">
      <c r="A189" s="26"/>
      <c r="B189" s="26"/>
      <c r="C189" s="26"/>
      <c r="D189" s="26"/>
      <c r="E189" s="26"/>
      <c r="F189" s="26"/>
      <c r="G189" s="204"/>
      <c r="H189" s="26"/>
      <c r="I189" s="119"/>
      <c r="J189" s="119"/>
      <c r="K189" s="195"/>
      <c r="L189" s="195"/>
      <c r="M189" s="26"/>
      <c r="N189" s="25"/>
    </row>
    <row r="190" spans="1:14" x14ac:dyDescent="0.25">
      <c r="A190" s="26"/>
      <c r="B190" s="26"/>
      <c r="C190" s="26"/>
      <c r="D190" s="26"/>
      <c r="E190" s="26"/>
      <c r="F190" s="26"/>
      <c r="G190" s="204"/>
      <c r="H190" s="26"/>
      <c r="I190" s="119"/>
      <c r="J190" s="119"/>
      <c r="K190" s="195"/>
      <c r="L190" s="195"/>
      <c r="M190" s="26"/>
      <c r="N190" s="25"/>
    </row>
    <row r="191" spans="1:14" x14ac:dyDescent="0.25">
      <c r="A191" s="26"/>
      <c r="B191" s="26"/>
      <c r="C191" s="26"/>
      <c r="D191" s="26"/>
      <c r="E191" s="26"/>
      <c r="F191" s="26"/>
      <c r="G191" s="204"/>
      <c r="H191" s="26"/>
      <c r="I191" s="119"/>
      <c r="J191" s="119"/>
      <c r="K191" s="195"/>
      <c r="L191" s="195"/>
      <c r="M191" s="26"/>
      <c r="N191" s="25"/>
    </row>
    <row r="192" spans="1:14" x14ac:dyDescent="0.25">
      <c r="A192" s="26"/>
      <c r="B192" s="26"/>
      <c r="C192" s="26"/>
      <c r="D192" s="26"/>
      <c r="E192" s="26"/>
      <c r="F192" s="26"/>
      <c r="G192" s="204"/>
      <c r="H192" s="26"/>
      <c r="I192" s="119"/>
      <c r="J192" s="119"/>
      <c r="K192" s="195"/>
      <c r="L192" s="195"/>
      <c r="M192" s="26"/>
      <c r="N192" s="25"/>
    </row>
    <row r="193" spans="1:14" x14ac:dyDescent="0.25">
      <c r="A193" s="26"/>
      <c r="B193" s="26"/>
      <c r="C193" s="26"/>
      <c r="D193" s="26"/>
      <c r="E193" s="26"/>
      <c r="F193" s="26"/>
      <c r="G193" s="204"/>
      <c r="H193" s="26"/>
      <c r="I193" s="119"/>
      <c r="J193" s="119"/>
      <c r="K193" s="195"/>
      <c r="L193" s="195"/>
      <c r="M193" s="26"/>
      <c r="N193" s="25"/>
    </row>
    <row r="194" spans="1:14" x14ac:dyDescent="0.25">
      <c r="A194" s="26"/>
      <c r="B194" s="26"/>
      <c r="C194" s="26"/>
      <c r="D194" s="26"/>
      <c r="E194" s="26"/>
      <c r="F194" s="26"/>
      <c r="G194" s="204"/>
      <c r="H194" s="26"/>
      <c r="I194" s="119"/>
      <c r="J194" s="119"/>
      <c r="K194" s="195"/>
      <c r="L194" s="195"/>
      <c r="M194" s="26"/>
      <c r="N194" s="25"/>
    </row>
    <row r="195" spans="1:14" x14ac:dyDescent="0.25">
      <c r="A195" s="26"/>
      <c r="B195" s="26"/>
      <c r="C195" s="26"/>
      <c r="D195" s="26"/>
      <c r="E195" s="26"/>
      <c r="F195" s="26"/>
      <c r="G195" s="204"/>
      <c r="H195" s="26"/>
      <c r="I195" s="119"/>
      <c r="J195" s="119"/>
      <c r="K195" s="195"/>
      <c r="L195" s="195"/>
      <c r="M195" s="26"/>
      <c r="N195" s="25"/>
    </row>
    <row r="196" spans="1:14" x14ac:dyDescent="0.25">
      <c r="A196" s="26"/>
      <c r="B196" s="26"/>
      <c r="C196" s="26"/>
      <c r="D196" s="26"/>
      <c r="E196" s="26"/>
      <c r="F196" s="26"/>
      <c r="G196" s="204"/>
      <c r="H196" s="26"/>
      <c r="I196" s="119"/>
      <c r="J196" s="119"/>
      <c r="K196" s="195"/>
      <c r="L196" s="195"/>
      <c r="M196" s="26"/>
      <c r="N196" s="25"/>
    </row>
    <row r="197" spans="1:14" x14ac:dyDescent="0.25">
      <c r="A197" s="26"/>
      <c r="B197" s="26"/>
      <c r="C197" s="26"/>
      <c r="D197" s="26"/>
      <c r="E197" s="26"/>
      <c r="F197" s="26"/>
      <c r="G197" s="204"/>
      <c r="H197" s="26"/>
      <c r="I197" s="119"/>
      <c r="J197" s="119"/>
      <c r="K197" s="195"/>
      <c r="L197" s="195"/>
      <c r="M197" s="26"/>
      <c r="N197" s="25"/>
    </row>
    <row r="198" spans="1:14" x14ac:dyDescent="0.25">
      <c r="A198" s="26"/>
      <c r="B198" s="26"/>
      <c r="C198" s="26"/>
      <c r="D198" s="26"/>
      <c r="E198" s="26"/>
      <c r="F198" s="26"/>
      <c r="G198" s="204"/>
      <c r="H198" s="26"/>
      <c r="I198" s="119"/>
      <c r="J198" s="119"/>
      <c r="K198" s="195"/>
      <c r="L198" s="195"/>
      <c r="M198" s="26"/>
      <c r="N198" s="25"/>
    </row>
    <row r="199" spans="1:14" x14ac:dyDescent="0.25">
      <c r="A199" s="26"/>
      <c r="B199" s="26"/>
      <c r="C199" s="26"/>
      <c r="D199" s="26"/>
      <c r="E199" s="26"/>
      <c r="F199" s="26"/>
      <c r="G199" s="204"/>
      <c r="H199" s="26"/>
      <c r="I199" s="119"/>
      <c r="J199" s="119"/>
      <c r="K199" s="195"/>
      <c r="L199" s="195"/>
      <c r="M199" s="26"/>
      <c r="N199" s="25"/>
    </row>
    <row r="200" spans="1:14" x14ac:dyDescent="0.25">
      <c r="A200" s="26"/>
      <c r="B200" s="26"/>
      <c r="C200" s="26"/>
      <c r="D200" s="26"/>
      <c r="E200" s="26"/>
      <c r="F200" s="26"/>
      <c r="G200" s="204"/>
      <c r="H200" s="26"/>
      <c r="I200" s="119"/>
      <c r="J200" s="119"/>
      <c r="K200" s="195"/>
      <c r="L200" s="195"/>
      <c r="M200" s="26"/>
      <c r="N200" s="25"/>
    </row>
    <row r="201" spans="1:14" x14ac:dyDescent="0.25">
      <c r="A201" s="26"/>
      <c r="B201" s="26"/>
      <c r="C201" s="26"/>
      <c r="D201" s="26"/>
      <c r="E201" s="26"/>
      <c r="F201" s="26"/>
      <c r="G201" s="204"/>
      <c r="H201" s="26"/>
      <c r="I201" s="119"/>
      <c r="J201" s="119"/>
      <c r="K201" s="195"/>
      <c r="L201" s="195"/>
      <c r="M201" s="26"/>
      <c r="N201" s="25"/>
    </row>
    <row r="202" spans="1:14" x14ac:dyDescent="0.25">
      <c r="A202" s="26"/>
      <c r="B202" s="26"/>
      <c r="C202" s="26"/>
      <c r="D202" s="26"/>
      <c r="E202" s="26"/>
      <c r="F202" s="26"/>
      <c r="G202" s="204"/>
      <c r="H202" s="26"/>
      <c r="I202" s="119"/>
      <c r="J202" s="119"/>
      <c r="K202" s="195"/>
      <c r="L202" s="195"/>
      <c r="M202" s="26"/>
      <c r="N202" s="25"/>
    </row>
    <row r="203" spans="1:14" x14ac:dyDescent="0.25">
      <c r="A203" s="26"/>
      <c r="B203" s="26"/>
      <c r="C203" s="26"/>
      <c r="D203" s="26"/>
      <c r="E203" s="26"/>
      <c r="F203" s="26"/>
      <c r="G203" s="204"/>
      <c r="H203" s="26"/>
      <c r="I203" s="119"/>
      <c r="J203" s="119"/>
      <c r="K203" s="195"/>
      <c r="L203" s="195"/>
      <c r="M203" s="26"/>
      <c r="N203" s="25"/>
    </row>
    <row r="204" spans="1:14" x14ac:dyDescent="0.25">
      <c r="A204" s="26"/>
      <c r="B204" s="26"/>
      <c r="C204" s="26"/>
      <c r="D204" s="26"/>
      <c r="E204" s="26"/>
      <c r="F204" s="26"/>
      <c r="G204" s="204"/>
      <c r="H204" s="26"/>
      <c r="I204" s="119"/>
      <c r="J204" s="119"/>
      <c r="K204" s="195"/>
      <c r="L204" s="195"/>
      <c r="M204" s="26"/>
      <c r="N204" s="25"/>
    </row>
    <row r="205" spans="1:14" x14ac:dyDescent="0.25">
      <c r="A205" s="26"/>
      <c r="B205" s="26"/>
      <c r="C205" s="26"/>
      <c r="D205" s="26"/>
      <c r="E205" s="26"/>
      <c r="F205" s="26"/>
      <c r="G205" s="204"/>
      <c r="H205" s="26"/>
      <c r="I205" s="119"/>
      <c r="J205" s="119"/>
      <c r="K205" s="195"/>
      <c r="L205" s="195"/>
      <c r="M205" s="26"/>
      <c r="N205" s="25"/>
    </row>
    <row r="206" spans="1:14" x14ac:dyDescent="0.25">
      <c r="A206" s="26"/>
      <c r="B206" s="26"/>
      <c r="C206" s="26"/>
      <c r="D206" s="26"/>
      <c r="E206" s="26"/>
      <c r="F206" s="26"/>
      <c r="G206" s="204"/>
      <c r="H206" s="26"/>
      <c r="I206" s="119"/>
      <c r="J206" s="119"/>
      <c r="K206" s="195"/>
      <c r="L206" s="195"/>
      <c r="M206" s="26"/>
      <c r="N206" s="25"/>
    </row>
    <row r="207" spans="1:14" x14ac:dyDescent="0.25">
      <c r="A207" s="26"/>
      <c r="B207" s="26"/>
      <c r="C207" s="26"/>
      <c r="D207" s="26"/>
      <c r="E207" s="26"/>
      <c r="F207" s="26"/>
      <c r="G207" s="204"/>
      <c r="H207" s="26"/>
      <c r="I207" s="119"/>
      <c r="J207" s="119"/>
      <c r="K207" s="195"/>
      <c r="L207" s="195"/>
      <c r="M207" s="26"/>
      <c r="N207" s="25"/>
    </row>
    <row r="208" spans="1:14" x14ac:dyDescent="0.25">
      <c r="A208" s="26"/>
      <c r="B208" s="26"/>
      <c r="C208" s="26"/>
      <c r="D208" s="26"/>
      <c r="E208" s="26"/>
      <c r="F208" s="26"/>
      <c r="G208" s="204"/>
      <c r="H208" s="26"/>
      <c r="I208" s="119"/>
      <c r="J208" s="119"/>
      <c r="K208" s="195"/>
      <c r="L208" s="195"/>
      <c r="M208" s="26"/>
      <c r="N208" s="25"/>
    </row>
    <row r="209" spans="1:14" x14ac:dyDescent="0.25">
      <c r="A209" s="26"/>
      <c r="B209" s="26"/>
      <c r="C209" s="26"/>
      <c r="D209" s="26"/>
      <c r="E209" s="26"/>
      <c r="F209" s="26"/>
      <c r="G209" s="204"/>
      <c r="H209" s="26"/>
      <c r="I209" s="119"/>
      <c r="J209" s="119"/>
      <c r="K209" s="195"/>
      <c r="L209" s="195"/>
      <c r="M209" s="26"/>
      <c r="N209" s="25"/>
    </row>
    <row r="210" spans="1:14" x14ac:dyDescent="0.25">
      <c r="A210" s="26"/>
      <c r="B210" s="26"/>
      <c r="C210" s="26"/>
      <c r="D210" s="26"/>
      <c r="E210" s="26"/>
      <c r="F210" s="26"/>
      <c r="G210" s="204"/>
      <c r="H210" s="26"/>
      <c r="I210" s="119"/>
      <c r="J210" s="119"/>
      <c r="K210" s="195"/>
      <c r="L210" s="195"/>
      <c r="M210" s="26"/>
      <c r="N210" s="25"/>
    </row>
    <row r="211" spans="1:14" x14ac:dyDescent="0.25">
      <c r="A211" s="26"/>
      <c r="B211" s="26"/>
      <c r="C211" s="26"/>
      <c r="D211" s="26"/>
      <c r="E211" s="26"/>
      <c r="F211" s="26"/>
      <c r="G211" s="204"/>
      <c r="H211" s="26"/>
      <c r="I211" s="119"/>
      <c r="J211" s="119"/>
      <c r="K211" s="195"/>
      <c r="L211" s="195"/>
      <c r="M211" s="26"/>
      <c r="N211" s="25"/>
    </row>
    <row r="212" spans="1:14" x14ac:dyDescent="0.25">
      <c r="A212" s="26"/>
      <c r="B212" s="26"/>
      <c r="C212" s="26"/>
      <c r="D212" s="26"/>
      <c r="E212" s="26"/>
      <c r="F212" s="26"/>
      <c r="G212" s="204"/>
      <c r="H212" s="26"/>
      <c r="I212" s="119"/>
      <c r="J212" s="119"/>
      <c r="K212" s="195"/>
      <c r="L212" s="195"/>
      <c r="M212" s="26"/>
      <c r="N212" s="25"/>
    </row>
    <row r="213" spans="1:14" x14ac:dyDescent="0.25">
      <c r="A213" s="26"/>
      <c r="B213" s="26"/>
      <c r="C213" s="26"/>
      <c r="D213" s="26"/>
      <c r="E213" s="26"/>
      <c r="F213" s="26"/>
      <c r="G213" s="204"/>
      <c r="H213" s="26"/>
      <c r="I213" s="119"/>
      <c r="J213" s="119"/>
      <c r="K213" s="195"/>
      <c r="L213" s="195"/>
      <c r="M213" s="26"/>
      <c r="N213" s="25"/>
    </row>
    <row r="214" spans="1:14" x14ac:dyDescent="0.25">
      <c r="A214" s="26"/>
      <c r="B214" s="26"/>
      <c r="C214" s="26"/>
      <c r="D214" s="26"/>
      <c r="E214" s="26"/>
      <c r="F214" s="26"/>
      <c r="G214" s="204"/>
      <c r="H214" s="26"/>
      <c r="I214" s="119"/>
      <c r="J214" s="119"/>
      <c r="K214" s="195"/>
      <c r="L214" s="195"/>
      <c r="M214" s="26"/>
      <c r="N214" s="25"/>
    </row>
    <row r="215" spans="1:14" x14ac:dyDescent="0.25">
      <c r="A215" s="26"/>
      <c r="B215" s="26"/>
      <c r="C215" s="26"/>
      <c r="D215" s="26"/>
      <c r="E215" s="26"/>
      <c r="F215" s="26"/>
      <c r="G215" s="204"/>
      <c r="H215" s="26"/>
      <c r="I215" s="119"/>
      <c r="J215" s="119"/>
      <c r="K215" s="195"/>
      <c r="L215" s="195"/>
      <c r="M215" s="26"/>
      <c r="N215" s="25"/>
    </row>
    <row r="216" spans="1:14" x14ac:dyDescent="0.25">
      <c r="A216" s="26"/>
      <c r="B216" s="26"/>
      <c r="C216" s="26"/>
      <c r="D216" s="26"/>
      <c r="E216" s="26"/>
      <c r="F216" s="26"/>
      <c r="G216" s="204"/>
      <c r="H216" s="26"/>
      <c r="I216" s="119"/>
      <c r="J216" s="119"/>
      <c r="K216" s="195"/>
      <c r="L216" s="195"/>
      <c r="M216" s="26"/>
      <c r="N216" s="25"/>
    </row>
    <row r="217" spans="1:14" x14ac:dyDescent="0.25">
      <c r="A217" s="26"/>
      <c r="B217" s="26"/>
      <c r="C217" s="26"/>
      <c r="D217" s="26"/>
      <c r="E217" s="26"/>
      <c r="F217" s="26"/>
      <c r="G217" s="204"/>
      <c r="H217" s="26"/>
      <c r="I217" s="119"/>
      <c r="J217" s="119"/>
      <c r="K217" s="195"/>
      <c r="L217" s="195"/>
      <c r="M217" s="26"/>
      <c r="N217" s="25"/>
    </row>
    <row r="218" spans="1:14" x14ac:dyDescent="0.25">
      <c r="A218" s="26"/>
      <c r="B218" s="26"/>
      <c r="C218" s="26"/>
      <c r="D218" s="26"/>
      <c r="E218" s="26"/>
      <c r="F218" s="26"/>
      <c r="G218" s="204"/>
      <c r="H218" s="26"/>
      <c r="I218" s="119"/>
      <c r="J218" s="119"/>
      <c r="K218" s="195"/>
      <c r="L218" s="195"/>
      <c r="M218" s="26"/>
      <c r="N218" s="25"/>
    </row>
    <row r="219" spans="1:14" x14ac:dyDescent="0.25">
      <c r="A219" s="26"/>
      <c r="B219" s="26"/>
      <c r="C219" s="26"/>
      <c r="D219" s="26"/>
      <c r="E219" s="26"/>
      <c r="F219" s="26"/>
      <c r="G219" s="204"/>
      <c r="H219" s="26"/>
      <c r="I219" s="119"/>
      <c r="J219" s="119"/>
      <c r="K219" s="195"/>
      <c r="L219" s="195"/>
      <c r="M219" s="26"/>
      <c r="N219" s="25"/>
    </row>
    <row r="220" spans="1:14" x14ac:dyDescent="0.25">
      <c r="A220" s="26"/>
      <c r="B220" s="26"/>
      <c r="C220" s="26"/>
      <c r="D220" s="26"/>
      <c r="E220" s="26"/>
      <c r="F220" s="26"/>
      <c r="G220" s="204"/>
      <c r="H220" s="26"/>
      <c r="I220" s="119"/>
      <c r="J220" s="119"/>
      <c r="K220" s="195"/>
      <c r="L220" s="195"/>
      <c r="M220" s="26"/>
      <c r="N220" s="25"/>
    </row>
    <row r="221" spans="1:14" x14ac:dyDescent="0.25">
      <c r="A221" s="26"/>
      <c r="B221" s="26"/>
      <c r="C221" s="26"/>
      <c r="D221" s="26"/>
      <c r="E221" s="26"/>
      <c r="F221" s="26"/>
      <c r="G221" s="204"/>
      <c r="H221" s="26"/>
      <c r="I221" s="119"/>
      <c r="J221" s="119"/>
      <c r="K221" s="195"/>
      <c r="L221" s="195"/>
      <c r="M221" s="26"/>
      <c r="N221" s="25"/>
    </row>
    <row r="222" spans="1:14" x14ac:dyDescent="0.25">
      <c r="A222" s="26"/>
      <c r="B222" s="26"/>
      <c r="C222" s="26"/>
      <c r="D222" s="26"/>
      <c r="E222" s="26"/>
      <c r="F222" s="26"/>
      <c r="G222" s="204"/>
      <c r="H222" s="26"/>
      <c r="I222" s="119"/>
      <c r="J222" s="119"/>
      <c r="K222" s="195"/>
      <c r="L222" s="195"/>
      <c r="M222" s="26"/>
      <c r="N222" s="25"/>
    </row>
    <row r="223" spans="1:14" x14ac:dyDescent="0.25">
      <c r="A223" s="26"/>
      <c r="B223" s="26"/>
      <c r="C223" s="26"/>
      <c r="D223" s="26"/>
      <c r="E223" s="26"/>
      <c r="F223" s="26"/>
      <c r="G223" s="204"/>
      <c r="H223" s="26"/>
      <c r="I223" s="119"/>
      <c r="J223" s="119"/>
      <c r="K223" s="195"/>
      <c r="L223" s="195"/>
      <c r="M223" s="26"/>
      <c r="N223" s="25"/>
    </row>
    <row r="224" spans="1:14" x14ac:dyDescent="0.25">
      <c r="A224" s="26"/>
      <c r="B224" s="26"/>
      <c r="C224" s="26"/>
      <c r="D224" s="26"/>
      <c r="E224" s="26"/>
      <c r="F224" s="26"/>
      <c r="G224" s="204"/>
      <c r="H224" s="26"/>
      <c r="I224" s="119"/>
      <c r="J224" s="119"/>
      <c r="K224" s="195"/>
      <c r="L224" s="195"/>
      <c r="M224" s="26"/>
      <c r="N224" s="25"/>
    </row>
    <row r="225" spans="1:14" x14ac:dyDescent="0.25">
      <c r="A225" s="26"/>
      <c r="B225" s="26"/>
      <c r="C225" s="26"/>
      <c r="D225" s="26"/>
      <c r="E225" s="26"/>
      <c r="F225" s="26"/>
      <c r="G225" s="204"/>
      <c r="H225" s="26"/>
      <c r="I225" s="119"/>
      <c r="J225" s="119"/>
      <c r="K225" s="195"/>
      <c r="L225" s="195"/>
      <c r="M225" s="26"/>
      <c r="N225" s="25"/>
    </row>
    <row r="226" spans="1:14" x14ac:dyDescent="0.25">
      <c r="A226" s="26"/>
      <c r="B226" s="26"/>
      <c r="C226" s="26"/>
      <c r="D226" s="26"/>
      <c r="E226" s="26"/>
      <c r="F226" s="26"/>
      <c r="G226" s="204"/>
      <c r="H226" s="26"/>
      <c r="I226" s="119"/>
      <c r="J226" s="119"/>
      <c r="K226" s="195"/>
      <c r="L226" s="195"/>
      <c r="M226" s="26"/>
      <c r="N226" s="25"/>
    </row>
    <row r="227" spans="1:14" x14ac:dyDescent="0.25">
      <c r="A227" s="26"/>
      <c r="B227" s="26"/>
      <c r="C227" s="26"/>
      <c r="D227" s="26"/>
      <c r="E227" s="26"/>
      <c r="F227" s="26"/>
      <c r="G227" s="204"/>
      <c r="H227" s="26"/>
      <c r="I227" s="119"/>
      <c r="J227" s="119"/>
      <c r="K227" s="195"/>
      <c r="L227" s="195"/>
      <c r="M227" s="26"/>
      <c r="N227" s="25"/>
    </row>
    <row r="228" spans="1:14" x14ac:dyDescent="0.25">
      <c r="A228" s="26"/>
      <c r="B228" s="26"/>
      <c r="C228" s="26"/>
      <c r="D228" s="26"/>
      <c r="E228" s="26"/>
      <c r="F228" s="26"/>
      <c r="G228" s="204"/>
      <c r="H228" s="26"/>
      <c r="I228" s="119"/>
      <c r="J228" s="119"/>
      <c r="K228" s="195"/>
      <c r="L228" s="195"/>
      <c r="M228" s="26"/>
      <c r="N228" s="25"/>
    </row>
    <row r="229" spans="1:14" x14ac:dyDescent="0.25">
      <c r="A229" s="26"/>
      <c r="B229" s="26"/>
      <c r="C229" s="26"/>
      <c r="D229" s="26"/>
      <c r="E229" s="26"/>
      <c r="F229" s="26"/>
      <c r="G229" s="204"/>
      <c r="H229" s="26"/>
      <c r="I229" s="119"/>
      <c r="J229" s="119"/>
      <c r="K229" s="195"/>
      <c r="L229" s="195"/>
      <c r="M229" s="26"/>
      <c r="N229" s="25"/>
    </row>
    <row r="230" spans="1:14" x14ac:dyDescent="0.25">
      <c r="A230" s="26"/>
      <c r="B230" s="26"/>
      <c r="C230" s="26"/>
      <c r="D230" s="26"/>
      <c r="E230" s="26"/>
      <c r="F230" s="26"/>
      <c r="G230" s="204"/>
      <c r="H230" s="26"/>
      <c r="I230" s="119"/>
      <c r="J230" s="119"/>
      <c r="K230" s="195"/>
      <c r="L230" s="195"/>
      <c r="M230" s="26"/>
      <c r="N230" s="25"/>
    </row>
    <row r="231" spans="1:14" x14ac:dyDescent="0.25">
      <c r="A231" s="26"/>
      <c r="B231" s="26"/>
      <c r="C231" s="26"/>
      <c r="D231" s="26"/>
      <c r="E231" s="26"/>
      <c r="F231" s="26"/>
      <c r="G231" s="26"/>
      <c r="H231" s="26"/>
      <c r="I231" s="119"/>
      <c r="J231" s="119"/>
      <c r="K231" s="119"/>
      <c r="L231" s="119"/>
      <c r="M231" s="26"/>
      <c r="N231" s="25"/>
    </row>
    <row r="232" spans="1:14" x14ac:dyDescent="0.25">
      <c r="I232" s="118"/>
      <c r="J232" s="118"/>
      <c r="K232" s="118"/>
      <c r="L232" s="118"/>
    </row>
    <row r="233" spans="1:14" x14ac:dyDescent="0.25">
      <c r="I233" s="118"/>
      <c r="J233" s="118"/>
      <c r="K233" s="118"/>
      <c r="L233" s="118"/>
    </row>
    <row r="234" spans="1:14" x14ac:dyDescent="0.25">
      <c r="I234" s="118"/>
      <c r="J234" s="118"/>
      <c r="K234" s="118"/>
      <c r="L234" s="118"/>
    </row>
    <row r="235" spans="1:14" x14ac:dyDescent="0.25">
      <c r="I235" s="118"/>
      <c r="J235" s="118"/>
      <c r="K235" s="118"/>
      <c r="L235" s="118"/>
    </row>
    <row r="236" spans="1:14" x14ac:dyDescent="0.25">
      <c r="I236" s="118"/>
      <c r="J236" s="118"/>
      <c r="K236" s="118"/>
      <c r="L236" s="118"/>
    </row>
    <row r="237" spans="1:14" x14ac:dyDescent="0.25">
      <c r="I237" s="118"/>
      <c r="J237" s="118"/>
      <c r="K237" s="118"/>
      <c r="L237" s="118"/>
    </row>
    <row r="238" spans="1:14" x14ac:dyDescent="0.25">
      <c r="I238" s="118"/>
      <c r="J238" s="118"/>
      <c r="K238" s="118"/>
      <c r="L238" s="118"/>
    </row>
    <row r="239" spans="1:14" x14ac:dyDescent="0.25">
      <c r="I239" s="118"/>
      <c r="J239" s="118"/>
      <c r="K239" s="118"/>
      <c r="L239" s="118"/>
    </row>
    <row r="240" spans="1:14"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sheetData>
  <autoFilter ref="A1:N68"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21"/>
  <sheetViews>
    <sheetView topLeftCell="A21" zoomScale="110" zoomScaleNormal="85" workbookViewId="0">
      <selection activeCell="C33" sqref="C33"/>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4" s="84" customFormat="1" ht="31.5" x14ac:dyDescent="0.25">
      <c r="A1" s="973" t="s">
        <v>45</v>
      </c>
      <c r="B1" s="973"/>
      <c r="C1" s="973"/>
      <c r="D1" s="973"/>
      <c r="E1" s="973"/>
      <c r="F1" s="973"/>
      <c r="G1" s="973"/>
      <c r="H1" s="973"/>
      <c r="I1" s="973"/>
      <c r="J1" s="973"/>
      <c r="K1" s="973"/>
      <c r="L1" s="973"/>
      <c r="M1" s="973"/>
      <c r="N1" s="973"/>
    </row>
    <row r="2" spans="1:14" s="84" customFormat="1" ht="18.75" x14ac:dyDescent="0.25">
      <c r="A2" s="974" t="s">
        <v>106</v>
      </c>
      <c r="B2" s="974"/>
      <c r="C2" s="974"/>
      <c r="D2" s="974"/>
      <c r="E2" s="974"/>
      <c r="F2" s="974"/>
      <c r="G2" s="974"/>
      <c r="H2" s="974"/>
      <c r="I2" s="974"/>
      <c r="J2" s="974"/>
      <c r="K2" s="974"/>
      <c r="L2" s="974"/>
      <c r="M2" s="974"/>
      <c r="N2" s="974"/>
    </row>
    <row r="3" spans="1:14" s="84" customFormat="1" ht="45.75" thickBot="1" x14ac:dyDescent="0.3">
      <c r="A3" s="85" t="s">
        <v>0</v>
      </c>
      <c r="B3" s="86" t="s">
        <v>5</v>
      </c>
      <c r="C3" s="86" t="s">
        <v>10</v>
      </c>
      <c r="D3" s="87" t="s">
        <v>8</v>
      </c>
      <c r="E3" s="87" t="s">
        <v>13</v>
      </c>
      <c r="F3" s="88" t="s">
        <v>34</v>
      </c>
      <c r="G3" s="87" t="s">
        <v>41</v>
      </c>
      <c r="H3" s="87" t="s">
        <v>2</v>
      </c>
      <c r="I3" s="87" t="s">
        <v>3</v>
      </c>
      <c r="J3" s="86" t="s">
        <v>9</v>
      </c>
      <c r="K3" s="86" t="s">
        <v>1</v>
      </c>
      <c r="L3" s="86" t="s">
        <v>4</v>
      </c>
      <c r="M3" s="86" t="s">
        <v>12</v>
      </c>
      <c r="N3" s="88" t="s">
        <v>11</v>
      </c>
    </row>
    <row r="4" spans="1:14" s="23" customFormat="1" ht="27.95" customHeight="1" x14ac:dyDescent="0.25">
      <c r="A4" s="275">
        <v>44409</v>
      </c>
      <c r="B4" s="276" t="s">
        <v>154</v>
      </c>
      <c r="C4" s="277"/>
      <c r="D4" s="278"/>
      <c r="E4" s="279"/>
      <c r="F4" s="578"/>
      <c r="G4" s="600">
        <v>33000</v>
      </c>
      <c r="H4" s="280"/>
      <c r="I4" s="579" t="s">
        <v>18</v>
      </c>
      <c r="J4" s="580"/>
      <c r="K4" s="581" t="s">
        <v>157</v>
      </c>
      <c r="L4" s="580" t="s">
        <v>46</v>
      </c>
      <c r="M4" s="281"/>
      <c r="N4" s="282"/>
    </row>
    <row r="5" spans="1:14" s="23" customFormat="1" ht="18" customHeight="1" x14ac:dyDescent="0.25">
      <c r="A5" s="658">
        <v>44410</v>
      </c>
      <c r="B5" s="251" t="s">
        <v>104</v>
      </c>
      <c r="C5" s="379" t="s">
        <v>50</v>
      </c>
      <c r="D5" s="756" t="s">
        <v>90</v>
      </c>
      <c r="E5" s="610"/>
      <c r="F5" s="245">
        <v>90000</v>
      </c>
      <c r="G5" s="666">
        <f>G4-E5+F5</f>
        <v>123000</v>
      </c>
      <c r="H5" s="377" t="s">
        <v>71</v>
      </c>
      <c r="I5" s="713" t="s">
        <v>18</v>
      </c>
      <c r="J5" s="639" t="s">
        <v>162</v>
      </c>
      <c r="K5" s="375" t="s">
        <v>157</v>
      </c>
      <c r="L5" s="639" t="s">
        <v>46</v>
      </c>
      <c r="M5" s="380"/>
      <c r="N5" s="381"/>
    </row>
    <row r="6" spans="1:14" s="23" customFormat="1" ht="17.25" customHeight="1" x14ac:dyDescent="0.25">
      <c r="A6" s="224">
        <v>44410</v>
      </c>
      <c r="B6" s="225" t="s">
        <v>68</v>
      </c>
      <c r="C6" s="383" t="s">
        <v>67</v>
      </c>
      <c r="D6" s="749" t="s">
        <v>90</v>
      </c>
      <c r="E6" s="206">
        <v>40000</v>
      </c>
      <c r="F6" s="203"/>
      <c r="G6" s="249">
        <f t="shared" ref="G6:G8" si="0">G5-E6+F6</f>
        <v>83000</v>
      </c>
      <c r="H6" s="268" t="s">
        <v>71</v>
      </c>
      <c r="I6" s="657" t="s">
        <v>18</v>
      </c>
      <c r="J6" s="701" t="s">
        <v>162</v>
      </c>
      <c r="K6" s="256" t="s">
        <v>157</v>
      </c>
      <c r="L6" s="598" t="s">
        <v>46</v>
      </c>
      <c r="M6" s="229"/>
      <c r="N6" s="230" t="s">
        <v>164</v>
      </c>
    </row>
    <row r="7" spans="1:14" s="23" customFormat="1" ht="18" customHeight="1" x14ac:dyDescent="0.25">
      <c r="A7" s="224">
        <v>44410</v>
      </c>
      <c r="B7" s="225" t="s">
        <v>68</v>
      </c>
      <c r="C7" s="383" t="s">
        <v>67</v>
      </c>
      <c r="D7" s="749" t="s">
        <v>90</v>
      </c>
      <c r="E7" s="206">
        <v>40000</v>
      </c>
      <c r="F7" s="203"/>
      <c r="G7" s="249">
        <f t="shared" si="0"/>
        <v>43000</v>
      </c>
      <c r="H7" s="268" t="s">
        <v>71</v>
      </c>
      <c r="I7" s="657" t="s">
        <v>18</v>
      </c>
      <c r="J7" s="701" t="s">
        <v>162</v>
      </c>
      <c r="K7" s="256" t="s">
        <v>157</v>
      </c>
      <c r="L7" s="598" t="s">
        <v>46</v>
      </c>
      <c r="M7" s="229"/>
      <c r="N7" s="230" t="s">
        <v>165</v>
      </c>
    </row>
    <row r="8" spans="1:14" s="23" customFormat="1" ht="14.25" customHeight="1" x14ac:dyDescent="0.25">
      <c r="A8" s="224">
        <v>44410</v>
      </c>
      <c r="B8" s="225" t="s">
        <v>92</v>
      </c>
      <c r="C8" s="383" t="s">
        <v>92</v>
      </c>
      <c r="D8" s="749" t="s">
        <v>90</v>
      </c>
      <c r="E8" s="206">
        <v>7000</v>
      </c>
      <c r="F8" s="203"/>
      <c r="G8" s="249">
        <f t="shared" si="0"/>
        <v>36000</v>
      </c>
      <c r="H8" s="268" t="s">
        <v>71</v>
      </c>
      <c r="I8" s="657" t="s">
        <v>18</v>
      </c>
      <c r="J8" s="701" t="s">
        <v>162</v>
      </c>
      <c r="K8" s="256" t="s">
        <v>157</v>
      </c>
      <c r="L8" s="598" t="s">
        <v>46</v>
      </c>
      <c r="M8" s="229"/>
      <c r="N8" s="230"/>
    </row>
    <row r="9" spans="1:14" s="23" customFormat="1" ht="14.25" customHeight="1" x14ac:dyDescent="0.25">
      <c r="A9" s="224">
        <v>44411</v>
      </c>
      <c r="B9" s="225" t="s">
        <v>155</v>
      </c>
      <c r="C9" s="383" t="s">
        <v>50</v>
      </c>
      <c r="D9" s="749" t="s">
        <v>90</v>
      </c>
      <c r="E9" s="206"/>
      <c r="F9" s="190">
        <v>-6000</v>
      </c>
      <c r="G9" s="190">
        <f>G8-E9+F9</f>
        <v>30000</v>
      </c>
      <c r="H9" s="618" t="s">
        <v>71</v>
      </c>
      <c r="I9" s="618" t="s">
        <v>18</v>
      </c>
      <c r="J9" s="701" t="s">
        <v>162</v>
      </c>
      <c r="K9" s="256" t="s">
        <v>157</v>
      </c>
      <c r="L9" s="273" t="s">
        <v>46</v>
      </c>
      <c r="M9" s="179"/>
      <c r="N9" s="233"/>
    </row>
    <row r="10" spans="1:14" s="23" customFormat="1" ht="16.5" customHeight="1" x14ac:dyDescent="0.25">
      <c r="A10" s="658">
        <v>44411</v>
      </c>
      <c r="B10" s="251" t="s">
        <v>104</v>
      </c>
      <c r="C10" s="251" t="s">
        <v>50</v>
      </c>
      <c r="D10" s="659" t="s">
        <v>90</v>
      </c>
      <c r="E10" s="247"/>
      <c r="F10" s="247">
        <v>72000</v>
      </c>
      <c r="G10" s="250">
        <f>G9-E10+F10</f>
        <v>102000</v>
      </c>
      <c r="H10" s="564" t="s">
        <v>71</v>
      </c>
      <c r="I10" s="564" t="s">
        <v>18</v>
      </c>
      <c r="J10" s="639" t="s">
        <v>178</v>
      </c>
      <c r="K10" s="375" t="s">
        <v>157</v>
      </c>
      <c r="L10" s="375" t="s">
        <v>46</v>
      </c>
      <c r="M10" s="373"/>
      <c r="N10" s="374"/>
    </row>
    <row r="11" spans="1:14" s="23" customFormat="1" ht="15" customHeight="1" x14ac:dyDescent="0.25">
      <c r="A11" s="224">
        <v>44411</v>
      </c>
      <c r="B11" s="225" t="s">
        <v>68</v>
      </c>
      <c r="C11" s="225" t="s">
        <v>67</v>
      </c>
      <c r="D11" s="226" t="s">
        <v>90</v>
      </c>
      <c r="E11" s="210">
        <v>20000</v>
      </c>
      <c r="F11" s="190"/>
      <c r="G11" s="204">
        <f t="shared" ref="G11:G25" si="1">G10-E11+F11</f>
        <v>82000</v>
      </c>
      <c r="H11" s="427" t="s">
        <v>71</v>
      </c>
      <c r="I11" s="427" t="s">
        <v>18</v>
      </c>
      <c r="J11" s="701" t="s">
        <v>178</v>
      </c>
      <c r="K11" s="256" t="s">
        <v>157</v>
      </c>
      <c r="L11" s="273" t="s">
        <v>46</v>
      </c>
      <c r="M11" s="179"/>
      <c r="N11" s="233" t="s">
        <v>179</v>
      </c>
    </row>
    <row r="12" spans="1:14" s="23" customFormat="1" ht="15" customHeight="1" x14ac:dyDescent="0.25">
      <c r="A12" s="224">
        <v>44411</v>
      </c>
      <c r="B12" s="225" t="s">
        <v>68</v>
      </c>
      <c r="C12" s="225" t="s">
        <v>67</v>
      </c>
      <c r="D12" s="226" t="s">
        <v>90</v>
      </c>
      <c r="E12" s="190">
        <v>10000</v>
      </c>
      <c r="F12" s="190"/>
      <c r="G12" s="204">
        <f t="shared" si="1"/>
        <v>72000</v>
      </c>
      <c r="H12" s="427" t="s">
        <v>71</v>
      </c>
      <c r="I12" s="427" t="s">
        <v>18</v>
      </c>
      <c r="J12" s="701" t="s">
        <v>178</v>
      </c>
      <c r="K12" s="256" t="s">
        <v>157</v>
      </c>
      <c r="L12" s="273" t="s">
        <v>46</v>
      </c>
      <c r="M12" s="179"/>
      <c r="N12" s="233" t="s">
        <v>180</v>
      </c>
    </row>
    <row r="13" spans="1:14" s="96" customFormat="1" x14ac:dyDescent="0.25">
      <c r="A13" s="224">
        <v>44411</v>
      </c>
      <c r="B13" s="225" t="s">
        <v>68</v>
      </c>
      <c r="C13" s="225" t="s">
        <v>67</v>
      </c>
      <c r="D13" s="226" t="s">
        <v>90</v>
      </c>
      <c r="E13" s="190">
        <v>20000</v>
      </c>
      <c r="F13" s="190"/>
      <c r="G13" s="204">
        <f t="shared" si="1"/>
        <v>52000</v>
      </c>
      <c r="H13" s="427" t="s">
        <v>71</v>
      </c>
      <c r="I13" s="427" t="s">
        <v>18</v>
      </c>
      <c r="J13" s="701" t="s">
        <v>178</v>
      </c>
      <c r="K13" s="256" t="s">
        <v>157</v>
      </c>
      <c r="L13" s="273" t="s">
        <v>46</v>
      </c>
      <c r="M13" s="179"/>
      <c r="N13" s="233" t="s">
        <v>181</v>
      </c>
    </row>
    <row r="14" spans="1:14" s="96" customFormat="1" x14ac:dyDescent="0.25">
      <c r="A14" s="224">
        <v>44411</v>
      </c>
      <c r="B14" s="225" t="s">
        <v>68</v>
      </c>
      <c r="C14" s="225" t="s">
        <v>67</v>
      </c>
      <c r="D14" s="226" t="s">
        <v>90</v>
      </c>
      <c r="E14" s="190">
        <v>12000</v>
      </c>
      <c r="F14" s="190"/>
      <c r="G14" s="204">
        <f t="shared" si="1"/>
        <v>40000</v>
      </c>
      <c r="H14" s="427" t="s">
        <v>71</v>
      </c>
      <c r="I14" s="427" t="s">
        <v>18</v>
      </c>
      <c r="J14" s="701" t="s">
        <v>178</v>
      </c>
      <c r="K14" s="273" t="s">
        <v>157</v>
      </c>
      <c r="L14" s="273" t="s">
        <v>46</v>
      </c>
      <c r="M14" s="179"/>
      <c r="N14" s="233" t="s">
        <v>182</v>
      </c>
    </row>
    <row r="15" spans="1:14" x14ac:dyDescent="0.25">
      <c r="A15" s="224">
        <v>44411</v>
      </c>
      <c r="B15" s="225" t="s">
        <v>92</v>
      </c>
      <c r="C15" s="225" t="s">
        <v>92</v>
      </c>
      <c r="D15" s="226" t="s">
        <v>90</v>
      </c>
      <c r="E15" s="204">
        <v>2000</v>
      </c>
      <c r="F15" s="204"/>
      <c r="G15" s="204">
        <f t="shared" si="1"/>
        <v>38000</v>
      </c>
      <c r="H15" s="427" t="s">
        <v>71</v>
      </c>
      <c r="I15" s="427" t="s">
        <v>18</v>
      </c>
      <c r="J15" s="701" t="s">
        <v>178</v>
      </c>
      <c r="K15" s="273" t="s">
        <v>157</v>
      </c>
      <c r="L15" s="273" t="s">
        <v>46</v>
      </c>
      <c r="M15" s="207"/>
      <c r="N15" s="208"/>
    </row>
    <row r="16" spans="1:14" ht="18" customHeight="1" x14ac:dyDescent="0.25">
      <c r="A16" s="224">
        <v>44411</v>
      </c>
      <c r="B16" s="225" t="s">
        <v>92</v>
      </c>
      <c r="C16" s="225" t="s">
        <v>92</v>
      </c>
      <c r="D16" s="226" t="s">
        <v>90</v>
      </c>
      <c r="E16" s="203">
        <v>3000</v>
      </c>
      <c r="F16" s="190"/>
      <c r="G16" s="204">
        <f t="shared" si="1"/>
        <v>35000</v>
      </c>
      <c r="H16" s="427" t="s">
        <v>71</v>
      </c>
      <c r="I16" s="427" t="s">
        <v>18</v>
      </c>
      <c r="J16" s="701" t="s">
        <v>178</v>
      </c>
      <c r="K16" s="256" t="s">
        <v>157</v>
      </c>
      <c r="L16" s="273" t="s">
        <v>46</v>
      </c>
      <c r="M16" s="207"/>
      <c r="N16" s="208"/>
    </row>
    <row r="17" spans="1:14" ht="15" customHeight="1" x14ac:dyDescent="0.25">
      <c r="A17" s="224">
        <v>44411</v>
      </c>
      <c r="B17" s="225" t="s">
        <v>92</v>
      </c>
      <c r="C17" s="225" t="s">
        <v>92</v>
      </c>
      <c r="D17" s="226" t="s">
        <v>90</v>
      </c>
      <c r="E17" s="204">
        <v>4000</v>
      </c>
      <c r="F17" s="190"/>
      <c r="G17" s="204">
        <f t="shared" si="1"/>
        <v>31000</v>
      </c>
      <c r="H17" s="618" t="s">
        <v>71</v>
      </c>
      <c r="I17" s="618" t="s">
        <v>18</v>
      </c>
      <c r="J17" s="701" t="s">
        <v>178</v>
      </c>
      <c r="K17" s="256" t="s">
        <v>157</v>
      </c>
      <c r="L17" s="273" t="s">
        <v>46</v>
      </c>
      <c r="M17" s="257"/>
      <c r="N17" s="228"/>
    </row>
    <row r="18" spans="1:14" ht="15" customHeight="1" x14ac:dyDescent="0.25">
      <c r="A18" s="224">
        <v>44412</v>
      </c>
      <c r="B18" s="225" t="s">
        <v>155</v>
      </c>
      <c r="C18" s="225" t="s">
        <v>50</v>
      </c>
      <c r="D18" s="226" t="s">
        <v>90</v>
      </c>
      <c r="E18" s="234"/>
      <c r="F18" s="190">
        <v>-1000</v>
      </c>
      <c r="G18" s="204">
        <f t="shared" si="1"/>
        <v>30000</v>
      </c>
      <c r="H18" s="618" t="s">
        <v>71</v>
      </c>
      <c r="I18" s="618" t="s">
        <v>18</v>
      </c>
      <c r="J18" s="701" t="s">
        <v>178</v>
      </c>
      <c r="K18" s="256" t="s">
        <v>157</v>
      </c>
      <c r="L18" s="273" t="s">
        <v>46</v>
      </c>
      <c r="M18" s="257"/>
      <c r="N18" s="228"/>
    </row>
    <row r="19" spans="1:14" ht="12.75" customHeight="1" x14ac:dyDescent="0.25">
      <c r="A19" s="658">
        <v>44412</v>
      </c>
      <c r="B19" s="251" t="s">
        <v>104</v>
      </c>
      <c r="C19" s="251" t="s">
        <v>50</v>
      </c>
      <c r="D19" s="659" t="s">
        <v>90</v>
      </c>
      <c r="E19" s="757"/>
      <c r="F19" s="247">
        <v>85000</v>
      </c>
      <c r="G19" s="250">
        <f t="shared" si="1"/>
        <v>115000</v>
      </c>
      <c r="H19" s="372" t="s">
        <v>71</v>
      </c>
      <c r="I19" s="372" t="s">
        <v>18</v>
      </c>
      <c r="J19" s="639" t="s">
        <v>163</v>
      </c>
      <c r="K19" s="375" t="s">
        <v>157</v>
      </c>
      <c r="L19" s="375" t="s">
        <v>46</v>
      </c>
      <c r="M19" s="244"/>
      <c r="N19" s="243"/>
    </row>
    <row r="20" spans="1:14" ht="14.25" customHeight="1" x14ac:dyDescent="0.25">
      <c r="A20" s="224">
        <v>44412</v>
      </c>
      <c r="B20" s="225" t="s">
        <v>68</v>
      </c>
      <c r="C20" s="225" t="s">
        <v>67</v>
      </c>
      <c r="D20" s="226" t="s">
        <v>90</v>
      </c>
      <c r="E20" s="204">
        <v>30000</v>
      </c>
      <c r="F20" s="203"/>
      <c r="G20" s="204">
        <f t="shared" si="1"/>
        <v>85000</v>
      </c>
      <c r="H20" s="427" t="s">
        <v>71</v>
      </c>
      <c r="I20" s="427" t="s">
        <v>18</v>
      </c>
      <c r="J20" s="701" t="s">
        <v>163</v>
      </c>
      <c r="K20" s="273" t="s">
        <v>157</v>
      </c>
      <c r="L20" s="273" t="s">
        <v>46</v>
      </c>
      <c r="M20" s="257"/>
      <c r="N20" s="228" t="s">
        <v>164</v>
      </c>
    </row>
    <row r="21" spans="1:14" ht="14.25" customHeight="1" x14ac:dyDescent="0.25">
      <c r="A21" s="224">
        <v>44412</v>
      </c>
      <c r="B21" s="225" t="s">
        <v>68</v>
      </c>
      <c r="C21" s="225" t="s">
        <v>67</v>
      </c>
      <c r="D21" s="226" t="s">
        <v>90</v>
      </c>
      <c r="E21" s="204">
        <v>35000</v>
      </c>
      <c r="F21" s="203"/>
      <c r="G21" s="204">
        <f t="shared" si="1"/>
        <v>50000</v>
      </c>
      <c r="H21" s="283" t="s">
        <v>71</v>
      </c>
      <c r="I21" s="427" t="s">
        <v>18</v>
      </c>
      <c r="J21" s="701" t="s">
        <v>163</v>
      </c>
      <c r="K21" s="273" t="s">
        <v>157</v>
      </c>
      <c r="L21" s="273" t="s">
        <v>46</v>
      </c>
      <c r="M21" s="257"/>
      <c r="N21" s="228" t="s">
        <v>223</v>
      </c>
    </row>
    <row r="22" spans="1:14" ht="14.25" customHeight="1" x14ac:dyDescent="0.25">
      <c r="A22" s="224">
        <v>44412</v>
      </c>
      <c r="B22" s="225" t="s">
        <v>68</v>
      </c>
      <c r="C22" s="225" t="s">
        <v>67</v>
      </c>
      <c r="D22" s="226" t="s">
        <v>90</v>
      </c>
      <c r="E22" s="204">
        <v>8000</v>
      </c>
      <c r="F22" s="203"/>
      <c r="G22" s="204">
        <f t="shared" si="1"/>
        <v>42000</v>
      </c>
      <c r="H22" s="283" t="s">
        <v>71</v>
      </c>
      <c r="I22" s="427" t="s">
        <v>18</v>
      </c>
      <c r="J22" s="701" t="s">
        <v>163</v>
      </c>
      <c r="K22" s="256" t="s">
        <v>157</v>
      </c>
      <c r="L22" s="273" t="s">
        <v>46</v>
      </c>
      <c r="M22" s="257"/>
      <c r="N22" s="228" t="s">
        <v>224</v>
      </c>
    </row>
    <row r="23" spans="1:14" x14ac:dyDescent="0.25">
      <c r="A23" s="224">
        <v>44412</v>
      </c>
      <c r="B23" s="225" t="s">
        <v>92</v>
      </c>
      <c r="C23" s="225" t="s">
        <v>92</v>
      </c>
      <c r="D23" s="638" t="s">
        <v>90</v>
      </c>
      <c r="E23" s="204">
        <v>3000</v>
      </c>
      <c r="F23" s="204"/>
      <c r="G23" s="204">
        <f t="shared" si="1"/>
        <v>39000</v>
      </c>
      <c r="H23" s="283" t="s">
        <v>71</v>
      </c>
      <c r="I23" s="427" t="s">
        <v>18</v>
      </c>
      <c r="J23" s="701" t="s">
        <v>163</v>
      </c>
      <c r="K23" s="256" t="s">
        <v>157</v>
      </c>
      <c r="L23" s="273" t="s">
        <v>46</v>
      </c>
      <c r="M23" s="257"/>
      <c r="N23" s="228"/>
    </row>
    <row r="24" spans="1:14" x14ac:dyDescent="0.25">
      <c r="A24" s="224">
        <v>44412</v>
      </c>
      <c r="B24" s="225" t="s">
        <v>92</v>
      </c>
      <c r="C24" s="225" t="s">
        <v>92</v>
      </c>
      <c r="D24" s="638" t="s">
        <v>90</v>
      </c>
      <c r="E24" s="204">
        <v>7000</v>
      </c>
      <c r="F24" s="234"/>
      <c r="G24" s="204">
        <f t="shared" si="1"/>
        <v>32000</v>
      </c>
      <c r="H24" s="283" t="s">
        <v>71</v>
      </c>
      <c r="I24" s="427" t="s">
        <v>18</v>
      </c>
      <c r="J24" s="701" t="s">
        <v>163</v>
      </c>
      <c r="K24" s="256" t="s">
        <v>157</v>
      </c>
      <c r="L24" s="273" t="s">
        <v>46</v>
      </c>
      <c r="M24" s="257"/>
      <c r="N24" s="228"/>
    </row>
    <row r="25" spans="1:14" ht="15" customHeight="1" x14ac:dyDescent="0.25">
      <c r="A25" s="224">
        <v>44413</v>
      </c>
      <c r="B25" s="197" t="s">
        <v>155</v>
      </c>
      <c r="C25" s="197" t="s">
        <v>50</v>
      </c>
      <c r="D25" s="254" t="s">
        <v>90</v>
      </c>
      <c r="E25" s="204"/>
      <c r="F25" s="234">
        <v>-2000</v>
      </c>
      <c r="G25" s="204">
        <f t="shared" si="1"/>
        <v>30000</v>
      </c>
      <c r="H25" s="431" t="s">
        <v>71</v>
      </c>
      <c r="I25" s="618" t="s">
        <v>18</v>
      </c>
      <c r="J25" s="701" t="s">
        <v>163</v>
      </c>
      <c r="K25" s="256" t="s">
        <v>157</v>
      </c>
      <c r="L25" s="273" t="s">
        <v>46</v>
      </c>
      <c r="M25" s="257"/>
      <c r="N25" s="228"/>
    </row>
    <row r="26" spans="1:14" ht="17.25" customHeight="1" x14ac:dyDescent="0.25">
      <c r="A26" s="242">
        <v>44413</v>
      </c>
      <c r="B26" s="243" t="s">
        <v>104</v>
      </c>
      <c r="C26" s="243" t="s">
        <v>50</v>
      </c>
      <c r="D26" s="370" t="s">
        <v>90</v>
      </c>
      <c r="E26" s="245"/>
      <c r="F26" s="757">
        <v>273000</v>
      </c>
      <c r="G26" s="247">
        <f t="shared" ref="G26:G35" si="2">G25-E26+F26</f>
        <v>303000</v>
      </c>
      <c r="H26" s="760" t="s">
        <v>71</v>
      </c>
      <c r="I26" s="372" t="s">
        <v>18</v>
      </c>
      <c r="J26" s="639" t="s">
        <v>245</v>
      </c>
      <c r="K26" s="375" t="s">
        <v>157</v>
      </c>
      <c r="L26" s="369" t="s">
        <v>46</v>
      </c>
      <c r="M26" s="758"/>
      <c r="N26" s="243"/>
    </row>
    <row r="27" spans="1:14" x14ac:dyDescent="0.25">
      <c r="A27" s="196">
        <v>44413</v>
      </c>
      <c r="B27" s="228" t="s">
        <v>68</v>
      </c>
      <c r="C27" s="228" t="s">
        <v>67</v>
      </c>
      <c r="D27" s="284" t="s">
        <v>90</v>
      </c>
      <c r="E27" s="190">
        <v>12000</v>
      </c>
      <c r="F27" s="190"/>
      <c r="G27" s="190">
        <f t="shared" si="2"/>
        <v>291000</v>
      </c>
      <c r="H27" s="283" t="s">
        <v>71</v>
      </c>
      <c r="I27" s="427" t="s">
        <v>18</v>
      </c>
      <c r="J27" s="701" t="s">
        <v>245</v>
      </c>
      <c r="K27" s="256" t="s">
        <v>157</v>
      </c>
      <c r="L27" s="228" t="s">
        <v>46</v>
      </c>
      <c r="M27" s="257"/>
      <c r="N27" s="197" t="s">
        <v>248</v>
      </c>
    </row>
    <row r="28" spans="1:14" x14ac:dyDescent="0.25">
      <c r="A28" s="196">
        <v>44413</v>
      </c>
      <c r="B28" s="228" t="s">
        <v>68</v>
      </c>
      <c r="C28" s="228" t="s">
        <v>67</v>
      </c>
      <c r="D28" s="284" t="s">
        <v>90</v>
      </c>
      <c r="E28" s="204">
        <v>35000</v>
      </c>
      <c r="F28" s="190"/>
      <c r="G28" s="190">
        <f t="shared" si="2"/>
        <v>256000</v>
      </c>
      <c r="H28" s="283" t="s">
        <v>71</v>
      </c>
      <c r="I28" s="427" t="s">
        <v>18</v>
      </c>
      <c r="J28" s="701" t="s">
        <v>245</v>
      </c>
      <c r="K28" s="256" t="s">
        <v>157</v>
      </c>
      <c r="L28" s="228" t="s">
        <v>46</v>
      </c>
      <c r="M28" s="257"/>
      <c r="N28" s="197" t="s">
        <v>249</v>
      </c>
    </row>
    <row r="29" spans="1:14" x14ac:dyDescent="0.25">
      <c r="A29" s="196">
        <v>44413</v>
      </c>
      <c r="B29" s="228" t="s">
        <v>68</v>
      </c>
      <c r="C29" s="228" t="s">
        <v>67</v>
      </c>
      <c r="D29" s="284" t="s">
        <v>90</v>
      </c>
      <c r="E29" s="204">
        <v>25000</v>
      </c>
      <c r="F29" s="190"/>
      <c r="G29" s="190">
        <f t="shared" si="2"/>
        <v>231000</v>
      </c>
      <c r="H29" s="283" t="s">
        <v>71</v>
      </c>
      <c r="I29" s="427" t="s">
        <v>18</v>
      </c>
      <c r="J29" s="701" t="s">
        <v>245</v>
      </c>
      <c r="K29" s="256" t="s">
        <v>157</v>
      </c>
      <c r="L29" s="228" t="s">
        <v>46</v>
      </c>
      <c r="M29" s="257"/>
      <c r="N29" s="197" t="s">
        <v>250</v>
      </c>
    </row>
    <row r="30" spans="1:14" x14ac:dyDescent="0.25">
      <c r="A30" s="196">
        <v>44413</v>
      </c>
      <c r="B30" s="228" t="s">
        <v>92</v>
      </c>
      <c r="C30" s="228" t="s">
        <v>92</v>
      </c>
      <c r="D30" s="284" t="s">
        <v>90</v>
      </c>
      <c r="E30" s="204">
        <v>120000</v>
      </c>
      <c r="F30" s="190"/>
      <c r="G30" s="190">
        <f t="shared" si="2"/>
        <v>111000</v>
      </c>
      <c r="H30" s="283" t="s">
        <v>71</v>
      </c>
      <c r="I30" s="427" t="s">
        <v>18</v>
      </c>
      <c r="J30" s="256" t="s">
        <v>246</v>
      </c>
      <c r="K30" s="256" t="s">
        <v>157</v>
      </c>
      <c r="L30" s="228" t="s">
        <v>46</v>
      </c>
      <c r="M30" s="257"/>
      <c r="N30" s="197"/>
    </row>
    <row r="31" spans="1:14" ht="17.25" customHeight="1" x14ac:dyDescent="0.25">
      <c r="A31" s="196">
        <v>44413</v>
      </c>
      <c r="B31" s="228" t="s">
        <v>92</v>
      </c>
      <c r="C31" s="228" t="s">
        <v>92</v>
      </c>
      <c r="D31" s="284" t="s">
        <v>90</v>
      </c>
      <c r="E31" s="204">
        <v>60000</v>
      </c>
      <c r="F31" s="602"/>
      <c r="G31" s="190">
        <f t="shared" si="2"/>
        <v>51000</v>
      </c>
      <c r="H31" s="431" t="s">
        <v>71</v>
      </c>
      <c r="I31" s="618" t="s">
        <v>18</v>
      </c>
      <c r="J31" s="256" t="s">
        <v>246</v>
      </c>
      <c r="K31" s="256" t="s">
        <v>157</v>
      </c>
      <c r="L31" s="228" t="s">
        <v>46</v>
      </c>
      <c r="M31" s="257"/>
      <c r="N31" s="261"/>
    </row>
    <row r="32" spans="1:14" ht="17.25" customHeight="1" x14ac:dyDescent="0.25">
      <c r="A32" s="196">
        <v>44413</v>
      </c>
      <c r="B32" s="228" t="s">
        <v>92</v>
      </c>
      <c r="C32" s="228" t="s">
        <v>92</v>
      </c>
      <c r="D32" s="284" t="s">
        <v>90</v>
      </c>
      <c r="E32" s="203">
        <v>4000</v>
      </c>
      <c r="F32" s="602"/>
      <c r="G32" s="190">
        <f t="shared" si="2"/>
        <v>47000</v>
      </c>
      <c r="H32" s="431" t="s">
        <v>71</v>
      </c>
      <c r="I32" s="618" t="s">
        <v>18</v>
      </c>
      <c r="J32" s="256" t="s">
        <v>246</v>
      </c>
      <c r="K32" s="256" t="s">
        <v>157</v>
      </c>
      <c r="L32" s="228" t="s">
        <v>46</v>
      </c>
      <c r="M32" s="257"/>
      <c r="N32" s="261"/>
    </row>
    <row r="33" spans="1:14" ht="17.25" customHeight="1" x14ac:dyDescent="0.25">
      <c r="A33" s="196">
        <v>44413</v>
      </c>
      <c r="B33" s="228" t="s">
        <v>92</v>
      </c>
      <c r="C33" s="228" t="s">
        <v>92</v>
      </c>
      <c r="D33" s="284" t="s">
        <v>90</v>
      </c>
      <c r="E33" s="203">
        <v>4000</v>
      </c>
      <c r="F33" s="602"/>
      <c r="G33" s="190">
        <f t="shared" si="2"/>
        <v>43000</v>
      </c>
      <c r="H33" s="431" t="s">
        <v>71</v>
      </c>
      <c r="I33" s="618" t="s">
        <v>18</v>
      </c>
      <c r="J33" s="256" t="s">
        <v>246</v>
      </c>
      <c r="K33" s="256" t="s">
        <v>157</v>
      </c>
      <c r="L33" s="228" t="s">
        <v>46</v>
      </c>
      <c r="M33" s="257"/>
      <c r="N33" s="261"/>
    </row>
    <row r="34" spans="1:14" ht="14.25" customHeight="1" x14ac:dyDescent="0.25">
      <c r="A34" s="196">
        <v>44413</v>
      </c>
      <c r="B34" s="228" t="s">
        <v>92</v>
      </c>
      <c r="C34" s="228" t="s">
        <v>92</v>
      </c>
      <c r="D34" s="284" t="s">
        <v>90</v>
      </c>
      <c r="E34" s="249">
        <v>2000</v>
      </c>
      <c r="F34" s="190"/>
      <c r="G34" s="190">
        <f t="shared" si="2"/>
        <v>41000</v>
      </c>
      <c r="H34" s="283" t="s">
        <v>71</v>
      </c>
      <c r="I34" s="427" t="s">
        <v>18</v>
      </c>
      <c r="J34" s="256" t="s">
        <v>245</v>
      </c>
      <c r="K34" s="256" t="s">
        <v>157</v>
      </c>
      <c r="L34" s="228" t="s">
        <v>46</v>
      </c>
      <c r="M34" s="257"/>
      <c r="N34" s="197"/>
    </row>
    <row r="35" spans="1:14" x14ac:dyDescent="0.25">
      <c r="A35" s="196">
        <v>44414</v>
      </c>
      <c r="B35" s="225" t="s">
        <v>155</v>
      </c>
      <c r="C35" s="225" t="s">
        <v>50</v>
      </c>
      <c r="D35" s="226" t="s">
        <v>90</v>
      </c>
      <c r="E35" s="204"/>
      <c r="F35" s="203">
        <v>-11000</v>
      </c>
      <c r="G35" s="190">
        <f t="shared" si="2"/>
        <v>30000</v>
      </c>
      <c r="H35" s="431" t="s">
        <v>71</v>
      </c>
      <c r="I35" s="618" t="s">
        <v>18</v>
      </c>
      <c r="J35" s="256" t="s">
        <v>245</v>
      </c>
      <c r="K35" s="256" t="s">
        <v>157</v>
      </c>
      <c r="L35" s="228" t="s">
        <v>46</v>
      </c>
      <c r="M35" s="257"/>
      <c r="N35" s="228"/>
    </row>
    <row r="36" spans="1:14" ht="16.5" customHeight="1" x14ac:dyDescent="0.25">
      <c r="A36" s="786">
        <v>44414</v>
      </c>
      <c r="B36" s="251" t="s">
        <v>104</v>
      </c>
      <c r="C36" s="251" t="s">
        <v>50</v>
      </c>
      <c r="D36" s="659" t="s">
        <v>90</v>
      </c>
      <c r="E36" s="757"/>
      <c r="F36" s="250">
        <v>80000</v>
      </c>
      <c r="G36" s="250">
        <f>G35-E36+F36</f>
        <v>110000</v>
      </c>
      <c r="H36" s="760" t="s">
        <v>71</v>
      </c>
      <c r="I36" s="372" t="s">
        <v>18</v>
      </c>
      <c r="J36" s="375" t="s">
        <v>247</v>
      </c>
      <c r="K36" s="375" t="s">
        <v>157</v>
      </c>
      <c r="L36" s="369" t="s">
        <v>46</v>
      </c>
      <c r="M36" s="758"/>
      <c r="N36" s="369"/>
    </row>
    <row r="37" spans="1:14" x14ac:dyDescent="0.25">
      <c r="A37" s="601">
        <v>44414</v>
      </c>
      <c r="B37" s="225" t="s">
        <v>68</v>
      </c>
      <c r="C37" s="225" t="s">
        <v>67</v>
      </c>
      <c r="D37" s="226" t="s">
        <v>90</v>
      </c>
      <c r="E37" s="391">
        <v>25000</v>
      </c>
      <c r="F37" s="220"/>
      <c r="G37" s="204">
        <f t="shared" ref="G37:G52" si="3">G36-E37+F37</f>
        <v>85000</v>
      </c>
      <c r="H37" s="283" t="s">
        <v>71</v>
      </c>
      <c r="I37" s="427" t="s">
        <v>18</v>
      </c>
      <c r="J37" s="256" t="s">
        <v>247</v>
      </c>
      <c r="K37" s="256" t="s">
        <v>157</v>
      </c>
      <c r="L37" s="228" t="s">
        <v>46</v>
      </c>
      <c r="M37" s="195"/>
      <c r="N37" s="197"/>
    </row>
    <row r="38" spans="1:14" x14ac:dyDescent="0.25">
      <c r="A38" s="601">
        <v>44414</v>
      </c>
      <c r="B38" s="225" t="s">
        <v>68</v>
      </c>
      <c r="C38" s="225" t="s">
        <v>67</v>
      </c>
      <c r="D38" s="226" t="s">
        <v>90</v>
      </c>
      <c r="E38" s="391">
        <v>30000</v>
      </c>
      <c r="F38" s="203"/>
      <c r="G38" s="204">
        <f t="shared" si="3"/>
        <v>55000</v>
      </c>
      <c r="H38" s="283" t="s">
        <v>71</v>
      </c>
      <c r="I38" s="427" t="s">
        <v>18</v>
      </c>
      <c r="J38" s="256" t="s">
        <v>247</v>
      </c>
      <c r="K38" s="256" t="s">
        <v>157</v>
      </c>
      <c r="L38" s="228" t="s">
        <v>46</v>
      </c>
      <c r="M38" s="195"/>
      <c r="N38" s="197"/>
    </row>
    <row r="39" spans="1:14" x14ac:dyDescent="0.25">
      <c r="A39" s="601">
        <v>44414</v>
      </c>
      <c r="B39" s="225" t="s">
        <v>68</v>
      </c>
      <c r="C39" s="225" t="s">
        <v>67</v>
      </c>
      <c r="D39" s="226" t="s">
        <v>90</v>
      </c>
      <c r="E39" s="238">
        <v>15000</v>
      </c>
      <c r="F39" s="235"/>
      <c r="G39" s="204">
        <f t="shared" si="3"/>
        <v>40000</v>
      </c>
      <c r="H39" s="283" t="s">
        <v>71</v>
      </c>
      <c r="I39" s="427" t="s">
        <v>18</v>
      </c>
      <c r="J39" s="256" t="s">
        <v>247</v>
      </c>
      <c r="K39" s="256" t="s">
        <v>157</v>
      </c>
      <c r="L39" s="228" t="s">
        <v>46</v>
      </c>
      <c r="M39" s="195"/>
      <c r="N39" s="212"/>
    </row>
    <row r="40" spans="1:14" x14ac:dyDescent="0.25">
      <c r="A40" s="601">
        <v>44414</v>
      </c>
      <c r="B40" s="197" t="s">
        <v>92</v>
      </c>
      <c r="C40" s="197" t="s">
        <v>92</v>
      </c>
      <c r="D40" s="254" t="s">
        <v>90</v>
      </c>
      <c r="E40" s="586">
        <v>4000</v>
      </c>
      <c r="F40" s="206"/>
      <c r="G40" s="204">
        <f t="shared" si="3"/>
        <v>36000</v>
      </c>
      <c r="H40" s="283" t="s">
        <v>71</v>
      </c>
      <c r="I40" s="427" t="s">
        <v>18</v>
      </c>
      <c r="J40" s="256" t="s">
        <v>247</v>
      </c>
      <c r="K40" s="256" t="s">
        <v>157</v>
      </c>
      <c r="L40" s="228" t="s">
        <v>46</v>
      </c>
      <c r="M40" s="195"/>
      <c r="N40" s="197"/>
    </row>
    <row r="41" spans="1:14" x14ac:dyDescent="0.25">
      <c r="A41" s="601">
        <v>44414</v>
      </c>
      <c r="B41" s="197" t="s">
        <v>92</v>
      </c>
      <c r="C41" s="197" t="s">
        <v>92</v>
      </c>
      <c r="D41" s="254" t="s">
        <v>90</v>
      </c>
      <c r="E41" s="204">
        <v>4000</v>
      </c>
      <c r="F41" s="204"/>
      <c r="G41" s="204">
        <f t="shared" si="3"/>
        <v>32000</v>
      </c>
      <c r="H41" s="283" t="s">
        <v>71</v>
      </c>
      <c r="I41" s="427" t="s">
        <v>18</v>
      </c>
      <c r="J41" s="256" t="s">
        <v>247</v>
      </c>
      <c r="K41" s="256" t="s">
        <v>157</v>
      </c>
      <c r="L41" s="228" t="s">
        <v>46</v>
      </c>
      <c r="M41" s="195"/>
      <c r="N41" s="197"/>
    </row>
    <row r="42" spans="1:14" x14ac:dyDescent="0.25">
      <c r="A42" s="601">
        <v>44414</v>
      </c>
      <c r="B42" s="197" t="s">
        <v>92</v>
      </c>
      <c r="C42" s="197" t="s">
        <v>92</v>
      </c>
      <c r="D42" s="254" t="s">
        <v>90</v>
      </c>
      <c r="E42" s="220">
        <v>2000</v>
      </c>
      <c r="F42" s="220"/>
      <c r="G42" s="204">
        <f t="shared" si="3"/>
        <v>30000</v>
      </c>
      <c r="H42" s="283" t="s">
        <v>71</v>
      </c>
      <c r="I42" s="427" t="s">
        <v>18</v>
      </c>
      <c r="J42" s="256" t="s">
        <v>247</v>
      </c>
      <c r="K42" s="256" t="s">
        <v>157</v>
      </c>
      <c r="L42" s="228" t="s">
        <v>46</v>
      </c>
      <c r="M42" s="240"/>
      <c r="N42" s="241"/>
    </row>
    <row r="43" spans="1:14" ht="17.25" customHeight="1" x14ac:dyDescent="0.25">
      <c r="A43" s="759">
        <v>44417</v>
      </c>
      <c r="B43" s="251" t="s">
        <v>104</v>
      </c>
      <c r="C43" s="251" t="s">
        <v>50</v>
      </c>
      <c r="D43" s="659" t="s">
        <v>90</v>
      </c>
      <c r="E43" s="605"/>
      <c r="F43" s="250">
        <v>185000</v>
      </c>
      <c r="G43" s="250">
        <f t="shared" si="3"/>
        <v>215000</v>
      </c>
      <c r="H43" s="760" t="s">
        <v>71</v>
      </c>
      <c r="I43" s="372" t="s">
        <v>18</v>
      </c>
      <c r="J43" s="375" t="s">
        <v>297</v>
      </c>
      <c r="K43" s="375" t="s">
        <v>157</v>
      </c>
      <c r="L43" s="369" t="s">
        <v>46</v>
      </c>
      <c r="M43" s="244"/>
      <c r="N43" s="243"/>
    </row>
    <row r="44" spans="1:14" ht="15.75" customHeight="1" x14ac:dyDescent="0.25">
      <c r="A44" s="227">
        <v>44417</v>
      </c>
      <c r="B44" s="225" t="s">
        <v>68</v>
      </c>
      <c r="C44" s="225" t="s">
        <v>67</v>
      </c>
      <c r="D44" s="226" t="s">
        <v>90</v>
      </c>
      <c r="E44" s="391">
        <v>45000</v>
      </c>
      <c r="F44" s="234"/>
      <c r="G44" s="204">
        <f t="shared" si="3"/>
        <v>170000</v>
      </c>
      <c r="H44" s="431" t="s">
        <v>71</v>
      </c>
      <c r="I44" s="618" t="s">
        <v>18</v>
      </c>
      <c r="J44" s="256" t="s">
        <v>297</v>
      </c>
      <c r="K44" s="256" t="s">
        <v>157</v>
      </c>
      <c r="L44" s="228" t="s">
        <v>46</v>
      </c>
      <c r="M44" s="257"/>
      <c r="N44" s="563" t="s">
        <v>298</v>
      </c>
    </row>
    <row r="45" spans="1:14" x14ac:dyDescent="0.25">
      <c r="A45" s="227">
        <v>44417</v>
      </c>
      <c r="B45" s="225" t="s">
        <v>68</v>
      </c>
      <c r="C45" s="225" t="s">
        <v>67</v>
      </c>
      <c r="D45" s="226" t="s">
        <v>90</v>
      </c>
      <c r="E45" s="206">
        <v>42000</v>
      </c>
      <c r="F45" s="220"/>
      <c r="G45" s="204">
        <f t="shared" si="3"/>
        <v>128000</v>
      </c>
      <c r="H45" s="195" t="s">
        <v>71</v>
      </c>
      <c r="I45" s="195" t="s">
        <v>18</v>
      </c>
      <c r="J45" s="256" t="s">
        <v>297</v>
      </c>
      <c r="K45" s="256" t="s">
        <v>157</v>
      </c>
      <c r="L45" s="228" t="s">
        <v>46</v>
      </c>
      <c r="M45" s="195"/>
      <c r="N45" s="202" t="s">
        <v>299</v>
      </c>
    </row>
    <row r="46" spans="1:14" x14ac:dyDescent="0.25">
      <c r="A46" s="227">
        <v>44417</v>
      </c>
      <c r="B46" s="225" t="s">
        <v>92</v>
      </c>
      <c r="C46" s="225" t="s">
        <v>92</v>
      </c>
      <c r="D46" s="226" t="s">
        <v>90</v>
      </c>
      <c r="E46" s="204">
        <v>20000</v>
      </c>
      <c r="F46" s="190"/>
      <c r="G46" s="204">
        <f t="shared" si="3"/>
        <v>108000</v>
      </c>
      <c r="H46" s="195" t="s">
        <v>71</v>
      </c>
      <c r="I46" s="195" t="s">
        <v>18</v>
      </c>
      <c r="J46" s="256" t="s">
        <v>386</v>
      </c>
      <c r="K46" s="256" t="s">
        <v>157</v>
      </c>
      <c r="L46" s="228" t="s">
        <v>46</v>
      </c>
      <c r="M46" s="195"/>
      <c r="N46" s="197"/>
    </row>
    <row r="47" spans="1:14" ht="17.25" customHeight="1" x14ac:dyDescent="0.25">
      <c r="A47" s="227">
        <v>44417</v>
      </c>
      <c r="B47" s="225" t="s">
        <v>92</v>
      </c>
      <c r="C47" s="225" t="s">
        <v>92</v>
      </c>
      <c r="D47" s="226" t="s">
        <v>90</v>
      </c>
      <c r="E47" s="210">
        <v>60000</v>
      </c>
      <c r="F47" s="210"/>
      <c r="G47" s="204">
        <f t="shared" si="3"/>
        <v>48000</v>
      </c>
      <c r="H47" s="195" t="s">
        <v>71</v>
      </c>
      <c r="I47" s="195" t="s">
        <v>18</v>
      </c>
      <c r="J47" s="256" t="s">
        <v>386</v>
      </c>
      <c r="K47" s="256" t="s">
        <v>157</v>
      </c>
      <c r="L47" s="228" t="s">
        <v>46</v>
      </c>
      <c r="M47" s="195"/>
      <c r="N47" s="197"/>
    </row>
    <row r="48" spans="1:14" x14ac:dyDescent="0.25">
      <c r="A48" s="227">
        <v>44417</v>
      </c>
      <c r="B48" s="225" t="s">
        <v>92</v>
      </c>
      <c r="C48" s="202" t="s">
        <v>92</v>
      </c>
      <c r="D48" s="202" t="s">
        <v>90</v>
      </c>
      <c r="E48" s="204">
        <v>8000</v>
      </c>
      <c r="F48" s="210"/>
      <c r="G48" s="204">
        <f t="shared" si="3"/>
        <v>40000</v>
      </c>
      <c r="H48" s="195" t="s">
        <v>71</v>
      </c>
      <c r="I48" s="195" t="s">
        <v>18</v>
      </c>
      <c r="J48" s="256" t="s">
        <v>386</v>
      </c>
      <c r="K48" s="256" t="s">
        <v>157</v>
      </c>
      <c r="L48" s="228" t="s">
        <v>46</v>
      </c>
      <c r="M48" s="195"/>
      <c r="N48" s="197"/>
    </row>
    <row r="49" spans="1:14" x14ac:dyDescent="0.25">
      <c r="A49" s="227">
        <v>44417</v>
      </c>
      <c r="B49" s="225" t="s">
        <v>92</v>
      </c>
      <c r="C49" s="202" t="s">
        <v>92</v>
      </c>
      <c r="D49" s="202" t="s">
        <v>90</v>
      </c>
      <c r="E49" s="238">
        <v>10000</v>
      </c>
      <c r="F49" s="203"/>
      <c r="G49" s="204">
        <f t="shared" si="3"/>
        <v>30000</v>
      </c>
      <c r="H49" s="195" t="s">
        <v>71</v>
      </c>
      <c r="I49" s="195" t="s">
        <v>18</v>
      </c>
      <c r="J49" s="256" t="s">
        <v>386</v>
      </c>
      <c r="K49" s="256" t="s">
        <v>157</v>
      </c>
      <c r="L49" s="228" t="s">
        <v>46</v>
      </c>
      <c r="M49" s="195"/>
      <c r="N49" s="197"/>
    </row>
    <row r="50" spans="1:14" x14ac:dyDescent="0.25">
      <c r="A50" s="227">
        <v>44417</v>
      </c>
      <c r="B50" s="225" t="s">
        <v>92</v>
      </c>
      <c r="C50" s="202" t="s">
        <v>92</v>
      </c>
      <c r="D50" s="202" t="s">
        <v>90</v>
      </c>
      <c r="E50" s="622">
        <v>6000</v>
      </c>
      <c r="F50" s="190"/>
      <c r="G50" s="204">
        <f t="shared" si="3"/>
        <v>24000</v>
      </c>
      <c r="H50" s="195" t="s">
        <v>71</v>
      </c>
      <c r="I50" s="195" t="s">
        <v>18</v>
      </c>
      <c r="J50" s="256" t="s">
        <v>386</v>
      </c>
      <c r="K50" s="256" t="s">
        <v>157</v>
      </c>
      <c r="L50" s="228" t="s">
        <v>46</v>
      </c>
      <c r="M50" s="195"/>
      <c r="N50" s="197"/>
    </row>
    <row r="51" spans="1:14" ht="16.5" customHeight="1" x14ac:dyDescent="0.25">
      <c r="A51" s="792">
        <v>44418</v>
      </c>
      <c r="B51" s="251" t="s">
        <v>104</v>
      </c>
      <c r="C51" s="793" t="s">
        <v>50</v>
      </c>
      <c r="D51" s="793" t="s">
        <v>90</v>
      </c>
      <c r="E51" s="666"/>
      <c r="F51" s="703">
        <v>85000</v>
      </c>
      <c r="G51" s="250">
        <f t="shared" si="3"/>
        <v>109000</v>
      </c>
      <c r="H51" s="244" t="s">
        <v>71</v>
      </c>
      <c r="I51" s="244" t="s">
        <v>18</v>
      </c>
      <c r="J51" s="375" t="s">
        <v>325</v>
      </c>
      <c r="K51" s="375" t="s">
        <v>157</v>
      </c>
      <c r="L51" s="369" t="s">
        <v>46</v>
      </c>
      <c r="M51" s="244"/>
      <c r="N51" s="243"/>
    </row>
    <row r="52" spans="1:14" ht="16.5" customHeight="1" x14ac:dyDescent="0.25">
      <c r="A52" s="591">
        <v>44418</v>
      </c>
      <c r="B52" s="225" t="s">
        <v>68</v>
      </c>
      <c r="C52" s="202" t="s">
        <v>67</v>
      </c>
      <c r="D52" s="202" t="s">
        <v>90</v>
      </c>
      <c r="E52" s="391">
        <v>20000</v>
      </c>
      <c r="F52" s="190"/>
      <c r="G52" s="204">
        <f t="shared" si="3"/>
        <v>89000</v>
      </c>
      <c r="H52" s="195" t="s">
        <v>71</v>
      </c>
      <c r="I52" s="195" t="s">
        <v>18</v>
      </c>
      <c r="J52" s="256" t="s">
        <v>325</v>
      </c>
      <c r="K52" s="256" t="s">
        <v>157</v>
      </c>
      <c r="L52" s="228" t="s">
        <v>46</v>
      </c>
      <c r="M52" s="195"/>
      <c r="N52" s="197" t="s">
        <v>326</v>
      </c>
    </row>
    <row r="53" spans="1:14" x14ac:dyDescent="0.25">
      <c r="A53" s="591">
        <v>44418</v>
      </c>
      <c r="B53" s="225" t="s">
        <v>68</v>
      </c>
      <c r="C53" s="202" t="s">
        <v>67</v>
      </c>
      <c r="D53" s="202" t="s">
        <v>90</v>
      </c>
      <c r="E53" s="253">
        <v>30000</v>
      </c>
      <c r="F53" s="220"/>
      <c r="G53" s="204">
        <f>G52-E53+F53</f>
        <v>59000</v>
      </c>
      <c r="H53" s="604" t="s">
        <v>71</v>
      </c>
      <c r="I53" s="201" t="s">
        <v>18</v>
      </c>
      <c r="J53" s="256" t="s">
        <v>325</v>
      </c>
      <c r="K53" s="256" t="s">
        <v>157</v>
      </c>
      <c r="L53" s="563" t="s">
        <v>46</v>
      </c>
      <c r="M53" s="201"/>
      <c r="N53" s="202" t="s">
        <v>327</v>
      </c>
    </row>
    <row r="54" spans="1:14" ht="18" customHeight="1" x14ac:dyDescent="0.25">
      <c r="A54" s="591">
        <v>44418</v>
      </c>
      <c r="B54" s="225" t="s">
        <v>68</v>
      </c>
      <c r="C54" s="202" t="s">
        <v>67</v>
      </c>
      <c r="D54" s="202" t="s">
        <v>90</v>
      </c>
      <c r="E54" s="190">
        <v>25000</v>
      </c>
      <c r="F54" s="190"/>
      <c r="G54" s="204">
        <f t="shared" ref="G54:G117" si="4">G53-E54+F54</f>
        <v>34000</v>
      </c>
      <c r="H54" s="211" t="s">
        <v>71</v>
      </c>
      <c r="I54" s="195" t="s">
        <v>18</v>
      </c>
      <c r="J54" s="256" t="s">
        <v>325</v>
      </c>
      <c r="K54" s="256" t="s">
        <v>157</v>
      </c>
      <c r="L54" s="563" t="s">
        <v>46</v>
      </c>
      <c r="M54" s="195"/>
      <c r="N54" s="197" t="s">
        <v>328</v>
      </c>
    </row>
    <row r="55" spans="1:14" ht="15.75" customHeight="1" x14ac:dyDescent="0.25">
      <c r="A55" s="591">
        <v>44418</v>
      </c>
      <c r="B55" s="225" t="s">
        <v>92</v>
      </c>
      <c r="C55" s="197" t="s">
        <v>92</v>
      </c>
      <c r="D55" s="197" t="s">
        <v>90</v>
      </c>
      <c r="E55" s="586">
        <v>7000</v>
      </c>
      <c r="F55" s="586"/>
      <c r="G55" s="204">
        <f t="shared" si="4"/>
        <v>27000</v>
      </c>
      <c r="H55" s="719" t="s">
        <v>71</v>
      </c>
      <c r="I55" s="257" t="s">
        <v>18</v>
      </c>
      <c r="J55" s="256" t="s">
        <v>325</v>
      </c>
      <c r="K55" s="256" t="s">
        <v>157</v>
      </c>
      <c r="L55" s="563" t="s">
        <v>46</v>
      </c>
      <c r="M55" s="594"/>
      <c r="N55" s="617"/>
    </row>
    <row r="56" spans="1:14" x14ac:dyDescent="0.25">
      <c r="A56" s="591">
        <v>44418</v>
      </c>
      <c r="B56" s="225" t="s">
        <v>92</v>
      </c>
      <c r="C56" s="197" t="s">
        <v>92</v>
      </c>
      <c r="D56" s="197" t="s">
        <v>90</v>
      </c>
      <c r="E56" s="238">
        <v>2000</v>
      </c>
      <c r="F56" s="238"/>
      <c r="G56" s="204">
        <f t="shared" si="4"/>
        <v>25000</v>
      </c>
      <c r="H56" s="619" t="s">
        <v>71</v>
      </c>
      <c r="I56" s="257" t="s">
        <v>18</v>
      </c>
      <c r="J56" s="256" t="s">
        <v>325</v>
      </c>
      <c r="K56" s="256" t="s">
        <v>157</v>
      </c>
      <c r="L56" s="389" t="s">
        <v>46</v>
      </c>
      <c r="M56" s="594"/>
      <c r="N56" s="594"/>
    </row>
    <row r="57" spans="1:14" x14ac:dyDescent="0.25">
      <c r="A57" s="672">
        <v>44419</v>
      </c>
      <c r="B57" s="225" t="s">
        <v>155</v>
      </c>
      <c r="C57" s="197" t="s">
        <v>50</v>
      </c>
      <c r="D57" s="197" t="s">
        <v>90</v>
      </c>
      <c r="E57" s="238"/>
      <c r="F57" s="235">
        <v>-1000</v>
      </c>
      <c r="G57" s="204">
        <f t="shared" si="4"/>
        <v>24000</v>
      </c>
      <c r="H57" s="567" t="s">
        <v>71</v>
      </c>
      <c r="I57" s="195" t="s">
        <v>18</v>
      </c>
      <c r="J57" s="256" t="s">
        <v>325</v>
      </c>
      <c r="K57" s="256" t="s">
        <v>157</v>
      </c>
      <c r="L57" s="563" t="s">
        <v>46</v>
      </c>
      <c r="M57" s="240"/>
      <c r="N57" s="241"/>
    </row>
    <row r="58" spans="1:14" x14ac:dyDescent="0.25">
      <c r="A58" s="796">
        <v>44420</v>
      </c>
      <c r="B58" s="251" t="s">
        <v>104</v>
      </c>
      <c r="C58" s="243" t="s">
        <v>50</v>
      </c>
      <c r="D58" s="243" t="s">
        <v>90</v>
      </c>
      <c r="E58" s="605"/>
      <c r="F58" s="797"/>
      <c r="G58" s="250">
        <f t="shared" si="4"/>
        <v>24000</v>
      </c>
      <c r="H58" s="798" t="s">
        <v>71</v>
      </c>
      <c r="I58" s="244" t="s">
        <v>18</v>
      </c>
      <c r="J58" s="375" t="s">
        <v>343</v>
      </c>
      <c r="K58" s="375" t="s">
        <v>157</v>
      </c>
      <c r="L58" s="799" t="s">
        <v>46</v>
      </c>
      <c r="M58" s="800"/>
      <c r="N58" s="801"/>
    </row>
    <row r="59" spans="1:14" x14ac:dyDescent="0.25">
      <c r="A59" s="672">
        <v>44420</v>
      </c>
      <c r="B59" s="225" t="s">
        <v>68</v>
      </c>
      <c r="C59" s="197" t="s">
        <v>67</v>
      </c>
      <c r="D59" s="197" t="s">
        <v>90</v>
      </c>
      <c r="E59" s="391">
        <v>6000</v>
      </c>
      <c r="F59" s="235"/>
      <c r="G59" s="204">
        <f t="shared" si="4"/>
        <v>18000</v>
      </c>
      <c r="H59" s="567" t="s">
        <v>71</v>
      </c>
      <c r="I59" s="195" t="s">
        <v>18</v>
      </c>
      <c r="J59" s="256" t="s">
        <v>343</v>
      </c>
      <c r="K59" s="256" t="s">
        <v>157</v>
      </c>
      <c r="L59" s="228" t="s">
        <v>46</v>
      </c>
      <c r="M59" s="240"/>
      <c r="N59" s="241" t="s">
        <v>344</v>
      </c>
    </row>
    <row r="60" spans="1:14" ht="18" customHeight="1" x14ac:dyDescent="0.25">
      <c r="A60" s="672">
        <v>44420</v>
      </c>
      <c r="B60" s="225" t="s">
        <v>68</v>
      </c>
      <c r="C60" s="197" t="s">
        <v>67</v>
      </c>
      <c r="D60" s="197" t="s">
        <v>90</v>
      </c>
      <c r="E60" s="249">
        <v>4000</v>
      </c>
      <c r="F60" s="239"/>
      <c r="G60" s="204">
        <f t="shared" si="4"/>
        <v>14000</v>
      </c>
      <c r="H60" s="567" t="s">
        <v>71</v>
      </c>
      <c r="I60" s="195" t="s">
        <v>18</v>
      </c>
      <c r="J60" s="256" t="s">
        <v>343</v>
      </c>
      <c r="K60" s="256" t="s">
        <v>157</v>
      </c>
      <c r="L60" s="228" t="s">
        <v>46</v>
      </c>
      <c r="M60" s="240"/>
      <c r="N60" s="241" t="s">
        <v>345</v>
      </c>
    </row>
    <row r="61" spans="1:14" x14ac:dyDescent="0.25">
      <c r="A61" s="672">
        <v>44420</v>
      </c>
      <c r="B61" s="225" t="s">
        <v>92</v>
      </c>
      <c r="C61" s="197" t="s">
        <v>92</v>
      </c>
      <c r="D61" s="197" t="s">
        <v>90</v>
      </c>
      <c r="E61" s="627">
        <v>6000</v>
      </c>
      <c r="F61" s="238"/>
      <c r="G61" s="204">
        <f t="shared" si="4"/>
        <v>8000</v>
      </c>
      <c r="H61" s="567" t="s">
        <v>71</v>
      </c>
      <c r="I61" s="195" t="s">
        <v>18</v>
      </c>
      <c r="J61" s="256" t="s">
        <v>343</v>
      </c>
      <c r="K61" s="256" t="s">
        <v>157</v>
      </c>
      <c r="L61" s="228" t="s">
        <v>46</v>
      </c>
      <c r="M61" s="240"/>
      <c r="N61" s="241"/>
    </row>
    <row r="62" spans="1:14" x14ac:dyDescent="0.25">
      <c r="A62" s="672">
        <v>44420</v>
      </c>
      <c r="B62" s="225" t="s">
        <v>92</v>
      </c>
      <c r="C62" s="197" t="s">
        <v>92</v>
      </c>
      <c r="D62" s="197" t="s">
        <v>90</v>
      </c>
      <c r="E62" s="586">
        <v>4000</v>
      </c>
      <c r="F62" s="246"/>
      <c r="G62" s="204">
        <f t="shared" si="4"/>
        <v>4000</v>
      </c>
      <c r="H62" s="567" t="s">
        <v>71</v>
      </c>
      <c r="I62" s="195" t="s">
        <v>18</v>
      </c>
      <c r="J62" s="256" t="s">
        <v>343</v>
      </c>
      <c r="K62" s="256" t="s">
        <v>157</v>
      </c>
      <c r="L62" s="228" t="s">
        <v>46</v>
      </c>
      <c r="M62" s="240"/>
      <c r="N62" s="241"/>
    </row>
    <row r="63" spans="1:14" ht="16.5" customHeight="1" x14ac:dyDescent="0.25">
      <c r="A63" s="796">
        <v>44421</v>
      </c>
      <c r="B63" s="251" t="s">
        <v>104</v>
      </c>
      <c r="C63" s="243" t="s">
        <v>50</v>
      </c>
      <c r="D63" s="243" t="s">
        <v>90</v>
      </c>
      <c r="E63" s="250"/>
      <c r="F63" s="605"/>
      <c r="G63" s="250">
        <f t="shared" si="4"/>
        <v>4000</v>
      </c>
      <c r="H63" s="809" t="s">
        <v>71</v>
      </c>
      <c r="I63" s="758" t="s">
        <v>18</v>
      </c>
      <c r="J63" s="375" t="s">
        <v>361</v>
      </c>
      <c r="K63" s="375" t="s">
        <v>157</v>
      </c>
      <c r="L63" s="369" t="s">
        <v>46</v>
      </c>
      <c r="M63" s="810"/>
      <c r="N63" s="811"/>
    </row>
    <row r="64" spans="1:14" ht="16.5" customHeight="1" x14ac:dyDescent="0.25">
      <c r="A64" s="672">
        <v>44421</v>
      </c>
      <c r="B64" s="225" t="s">
        <v>68</v>
      </c>
      <c r="C64" s="197" t="s">
        <v>67</v>
      </c>
      <c r="D64" s="197" t="s">
        <v>90</v>
      </c>
      <c r="E64" s="204">
        <v>10000</v>
      </c>
      <c r="F64" s="238"/>
      <c r="G64" s="204">
        <f t="shared" si="4"/>
        <v>-6000</v>
      </c>
      <c r="H64" s="619" t="s">
        <v>71</v>
      </c>
      <c r="I64" s="257" t="s">
        <v>18</v>
      </c>
      <c r="J64" s="256" t="s">
        <v>361</v>
      </c>
      <c r="K64" s="256" t="s">
        <v>157</v>
      </c>
      <c r="L64" s="228" t="s">
        <v>46</v>
      </c>
      <c r="M64" s="594"/>
      <c r="N64" s="617" t="s">
        <v>362</v>
      </c>
    </row>
    <row r="65" spans="1:14" ht="15" customHeight="1" x14ac:dyDescent="0.25">
      <c r="A65" s="672">
        <v>44421</v>
      </c>
      <c r="B65" s="225" t="s">
        <v>68</v>
      </c>
      <c r="C65" s="197" t="s">
        <v>67</v>
      </c>
      <c r="D65" s="197" t="s">
        <v>90</v>
      </c>
      <c r="E65" s="249">
        <v>10000</v>
      </c>
      <c r="F65" s="249"/>
      <c r="G65" s="204">
        <f t="shared" si="4"/>
        <v>-16000</v>
      </c>
      <c r="H65" s="619" t="s">
        <v>71</v>
      </c>
      <c r="I65" s="257" t="s">
        <v>18</v>
      </c>
      <c r="J65" s="256" t="s">
        <v>361</v>
      </c>
      <c r="K65" s="256" t="s">
        <v>157</v>
      </c>
      <c r="L65" s="228" t="s">
        <v>46</v>
      </c>
      <c r="M65" s="594"/>
      <c r="N65" s="617" t="s">
        <v>363</v>
      </c>
    </row>
    <row r="66" spans="1:14" x14ac:dyDescent="0.25">
      <c r="A66" s="672">
        <v>44421</v>
      </c>
      <c r="B66" s="225" t="s">
        <v>68</v>
      </c>
      <c r="C66" s="197" t="s">
        <v>67</v>
      </c>
      <c r="D66" s="197" t="s">
        <v>90</v>
      </c>
      <c r="E66" s="391">
        <v>8000</v>
      </c>
      <c r="F66" s="238"/>
      <c r="G66" s="204">
        <f t="shared" si="4"/>
        <v>-24000</v>
      </c>
      <c r="H66" s="619" t="s">
        <v>71</v>
      </c>
      <c r="I66" s="257" t="s">
        <v>18</v>
      </c>
      <c r="J66" s="256" t="s">
        <v>361</v>
      </c>
      <c r="K66" s="256" t="s">
        <v>157</v>
      </c>
      <c r="L66" s="228" t="s">
        <v>46</v>
      </c>
      <c r="M66" s="594"/>
      <c r="N66" s="617" t="s">
        <v>364</v>
      </c>
    </row>
    <row r="67" spans="1:14" ht="17.25" customHeight="1" x14ac:dyDescent="0.25">
      <c r="A67" s="672">
        <v>44421</v>
      </c>
      <c r="B67" s="225" t="s">
        <v>92</v>
      </c>
      <c r="C67" s="197" t="s">
        <v>92</v>
      </c>
      <c r="D67" s="197" t="s">
        <v>90</v>
      </c>
      <c r="E67" s="234">
        <v>6000</v>
      </c>
      <c r="F67" s="234"/>
      <c r="G67" s="204">
        <f t="shared" si="4"/>
        <v>-30000</v>
      </c>
      <c r="H67" s="567" t="s">
        <v>71</v>
      </c>
      <c r="I67" s="195" t="s">
        <v>18</v>
      </c>
      <c r="J67" s="256" t="s">
        <v>361</v>
      </c>
      <c r="K67" s="256" t="s">
        <v>157</v>
      </c>
      <c r="L67" s="228" t="s">
        <v>46</v>
      </c>
      <c r="M67" s="257"/>
      <c r="N67" s="197"/>
    </row>
    <row r="68" spans="1:14" x14ac:dyDescent="0.25">
      <c r="A68" s="672">
        <v>44421</v>
      </c>
      <c r="B68" s="225" t="s">
        <v>92</v>
      </c>
      <c r="C68" s="197" t="s">
        <v>92</v>
      </c>
      <c r="D68" s="197" t="s">
        <v>90</v>
      </c>
      <c r="E68" s="391">
        <v>2000</v>
      </c>
      <c r="F68" s="190"/>
      <c r="G68" s="204">
        <f t="shared" si="4"/>
        <v>-32000</v>
      </c>
      <c r="H68" s="567" t="s">
        <v>71</v>
      </c>
      <c r="I68" s="195" t="s">
        <v>18</v>
      </c>
      <c r="J68" s="256" t="s">
        <v>361</v>
      </c>
      <c r="K68" s="256" t="s">
        <v>157</v>
      </c>
      <c r="L68" s="228" t="s">
        <v>46</v>
      </c>
      <c r="M68" s="195"/>
      <c r="N68" s="197"/>
    </row>
    <row r="69" spans="1:14" ht="15.75" customHeight="1" x14ac:dyDescent="0.25">
      <c r="A69" s="672">
        <v>44421</v>
      </c>
      <c r="B69" s="225" t="s">
        <v>92</v>
      </c>
      <c r="C69" s="197" t="s">
        <v>92</v>
      </c>
      <c r="D69" s="197" t="s">
        <v>90</v>
      </c>
      <c r="E69" s="234">
        <v>2000</v>
      </c>
      <c r="F69" s="210"/>
      <c r="G69" s="204">
        <f t="shared" si="4"/>
        <v>-34000</v>
      </c>
      <c r="H69" s="567" t="s">
        <v>71</v>
      </c>
      <c r="I69" s="195" t="s">
        <v>18</v>
      </c>
      <c r="J69" s="256" t="s">
        <v>361</v>
      </c>
      <c r="K69" s="256" t="s">
        <v>157</v>
      </c>
      <c r="L69" s="228" t="s">
        <v>46</v>
      </c>
      <c r="M69" s="195"/>
      <c r="N69" s="197"/>
    </row>
    <row r="70" spans="1:14" ht="17.25" customHeight="1" x14ac:dyDescent="0.25">
      <c r="A70" s="792">
        <v>44422</v>
      </c>
      <c r="B70" s="251" t="s">
        <v>104</v>
      </c>
      <c r="C70" s="243" t="s">
        <v>50</v>
      </c>
      <c r="D70" s="243" t="s">
        <v>90</v>
      </c>
      <c r="E70" s="247"/>
      <c r="F70" s="247"/>
      <c r="G70" s="250">
        <f t="shared" si="4"/>
        <v>-34000</v>
      </c>
      <c r="H70" s="798" t="s">
        <v>71</v>
      </c>
      <c r="I70" s="244" t="s">
        <v>18</v>
      </c>
      <c r="J70" s="375" t="s">
        <v>384</v>
      </c>
      <c r="K70" s="375" t="s">
        <v>157</v>
      </c>
      <c r="L70" s="369" t="s">
        <v>46</v>
      </c>
      <c r="M70" s="244"/>
      <c r="N70" s="243"/>
    </row>
    <row r="71" spans="1:14" x14ac:dyDescent="0.25">
      <c r="A71" s="591">
        <v>44422</v>
      </c>
      <c r="B71" s="225" t="s">
        <v>68</v>
      </c>
      <c r="C71" s="197" t="s">
        <v>67</v>
      </c>
      <c r="D71" s="197" t="s">
        <v>90</v>
      </c>
      <c r="E71" s="392">
        <v>50000</v>
      </c>
      <c r="F71" s="204"/>
      <c r="G71" s="204">
        <f t="shared" si="4"/>
        <v>-84000</v>
      </c>
      <c r="H71" s="567" t="s">
        <v>71</v>
      </c>
      <c r="I71" s="240" t="s">
        <v>18</v>
      </c>
      <c r="J71" s="256" t="s">
        <v>384</v>
      </c>
      <c r="K71" s="256" t="s">
        <v>157</v>
      </c>
      <c r="L71" s="240" t="s">
        <v>46</v>
      </c>
      <c r="M71" s="195"/>
      <c r="N71" s="197" t="s">
        <v>298</v>
      </c>
    </row>
    <row r="72" spans="1:14" x14ac:dyDescent="0.25">
      <c r="A72" s="591">
        <v>44422</v>
      </c>
      <c r="B72" s="225" t="s">
        <v>68</v>
      </c>
      <c r="C72" s="197" t="s">
        <v>67</v>
      </c>
      <c r="D72" s="197" t="s">
        <v>90</v>
      </c>
      <c r="E72" s="204">
        <v>50000</v>
      </c>
      <c r="F72" s="204"/>
      <c r="G72" s="204">
        <f t="shared" si="4"/>
        <v>-134000</v>
      </c>
      <c r="H72" s="619" t="s">
        <v>71</v>
      </c>
      <c r="I72" s="594" t="s">
        <v>18</v>
      </c>
      <c r="J72" s="256" t="s">
        <v>384</v>
      </c>
      <c r="K72" s="256" t="s">
        <v>157</v>
      </c>
      <c r="L72" s="594" t="s">
        <v>46</v>
      </c>
      <c r="M72" s="257"/>
      <c r="N72" s="257" t="s">
        <v>385</v>
      </c>
    </row>
    <row r="73" spans="1:14" ht="14.25" customHeight="1" x14ac:dyDescent="0.25">
      <c r="A73" s="591">
        <v>44422</v>
      </c>
      <c r="B73" s="256" t="s">
        <v>92</v>
      </c>
      <c r="C73" s="228" t="s">
        <v>92</v>
      </c>
      <c r="D73" s="228" t="s">
        <v>90</v>
      </c>
      <c r="E73" s="238">
        <v>60000</v>
      </c>
      <c r="F73" s="204"/>
      <c r="G73" s="204">
        <f t="shared" si="4"/>
        <v>-194000</v>
      </c>
      <c r="H73" s="567" t="s">
        <v>71</v>
      </c>
      <c r="I73" s="240" t="s">
        <v>18</v>
      </c>
      <c r="J73" s="256" t="s">
        <v>387</v>
      </c>
      <c r="K73" s="256" t="s">
        <v>157</v>
      </c>
      <c r="L73" s="240" t="s">
        <v>46</v>
      </c>
      <c r="M73" s="195"/>
      <c r="N73" s="197"/>
    </row>
    <row r="74" spans="1:14" x14ac:dyDescent="0.25">
      <c r="A74" s="591">
        <v>44422</v>
      </c>
      <c r="B74" s="256" t="s">
        <v>92</v>
      </c>
      <c r="C74" s="228" t="s">
        <v>92</v>
      </c>
      <c r="D74" s="228" t="s">
        <v>90</v>
      </c>
      <c r="E74" s="190">
        <v>20000</v>
      </c>
      <c r="F74" s="190"/>
      <c r="G74" s="204">
        <f t="shared" si="4"/>
        <v>-214000</v>
      </c>
      <c r="H74" s="567" t="s">
        <v>71</v>
      </c>
      <c r="I74" s="240" t="s">
        <v>18</v>
      </c>
      <c r="J74" s="256" t="s">
        <v>387</v>
      </c>
      <c r="K74" s="256" t="s">
        <v>157</v>
      </c>
      <c r="L74" s="240" t="s">
        <v>46</v>
      </c>
      <c r="M74" s="195"/>
      <c r="N74" s="197"/>
    </row>
    <row r="75" spans="1:14" ht="15.75" customHeight="1" x14ac:dyDescent="0.25">
      <c r="A75" s="591">
        <v>44422</v>
      </c>
      <c r="B75" s="256" t="s">
        <v>92</v>
      </c>
      <c r="C75" s="228" t="s">
        <v>92</v>
      </c>
      <c r="D75" s="228" t="s">
        <v>90</v>
      </c>
      <c r="E75" s="204">
        <v>15000</v>
      </c>
      <c r="F75" s="190"/>
      <c r="G75" s="204">
        <f t="shared" si="4"/>
        <v>-229000</v>
      </c>
      <c r="H75" s="567" t="s">
        <v>71</v>
      </c>
      <c r="I75" s="240" t="s">
        <v>18</v>
      </c>
      <c r="J75" s="256" t="s">
        <v>387</v>
      </c>
      <c r="K75" s="256" t="s">
        <v>157</v>
      </c>
      <c r="L75" s="240" t="s">
        <v>46</v>
      </c>
      <c r="M75" s="195"/>
      <c r="N75" s="197"/>
    </row>
    <row r="76" spans="1:14" ht="17.25" customHeight="1" x14ac:dyDescent="0.25">
      <c r="A76" s="227">
        <v>44424</v>
      </c>
      <c r="B76" s="256" t="s">
        <v>155</v>
      </c>
      <c r="C76" s="228" t="s">
        <v>50</v>
      </c>
      <c r="D76" s="228" t="s">
        <v>90</v>
      </c>
      <c r="E76" s="391"/>
      <c r="F76" s="190">
        <v>-5000</v>
      </c>
      <c r="G76" s="204">
        <f t="shared" si="4"/>
        <v>-234000</v>
      </c>
      <c r="H76" s="567" t="s">
        <v>71</v>
      </c>
      <c r="I76" s="240" t="s">
        <v>18</v>
      </c>
      <c r="J76" s="256" t="s">
        <v>384</v>
      </c>
      <c r="K76" s="256" t="s">
        <v>157</v>
      </c>
      <c r="L76" s="240" t="s">
        <v>46</v>
      </c>
      <c r="M76" s="195"/>
      <c r="N76" s="197"/>
    </row>
    <row r="77" spans="1:14" x14ac:dyDescent="0.25">
      <c r="A77" s="227">
        <v>44424</v>
      </c>
      <c r="B77" s="225" t="s">
        <v>394</v>
      </c>
      <c r="C77" s="195" t="s">
        <v>50</v>
      </c>
      <c r="D77" s="195" t="s">
        <v>90</v>
      </c>
      <c r="E77" s="203"/>
      <c r="F77" s="204">
        <v>253000</v>
      </c>
      <c r="G77" s="204">
        <f t="shared" si="4"/>
        <v>19000</v>
      </c>
      <c r="H77" s="567" t="s">
        <v>71</v>
      </c>
      <c r="I77" s="240" t="s">
        <v>18</v>
      </c>
      <c r="J77" s="256" t="s">
        <v>685</v>
      </c>
      <c r="K77" s="256" t="s">
        <v>157</v>
      </c>
      <c r="L77" s="240" t="s">
        <v>46</v>
      </c>
      <c r="M77" s="195"/>
      <c r="N77" s="197"/>
    </row>
    <row r="78" spans="1:14" x14ac:dyDescent="0.25">
      <c r="A78" s="759">
        <v>44455</v>
      </c>
      <c r="B78" s="251" t="s">
        <v>104</v>
      </c>
      <c r="C78" s="244" t="s">
        <v>50</v>
      </c>
      <c r="D78" s="244" t="s">
        <v>90</v>
      </c>
      <c r="E78" s="245"/>
      <c r="F78" s="247">
        <v>80000</v>
      </c>
      <c r="G78" s="250">
        <f t="shared" si="4"/>
        <v>99000</v>
      </c>
      <c r="H78" s="798" t="s">
        <v>71</v>
      </c>
      <c r="I78" s="800" t="s">
        <v>18</v>
      </c>
      <c r="J78" s="375" t="s">
        <v>401</v>
      </c>
      <c r="K78" s="375" t="s">
        <v>157</v>
      </c>
      <c r="L78" s="800" t="s">
        <v>46</v>
      </c>
      <c r="M78" s="244"/>
      <c r="N78" s="243"/>
    </row>
    <row r="79" spans="1:14" ht="16.5" customHeight="1" x14ac:dyDescent="0.25">
      <c r="A79" s="227">
        <v>44455</v>
      </c>
      <c r="B79" s="225" t="s">
        <v>68</v>
      </c>
      <c r="C79" s="195" t="s">
        <v>67</v>
      </c>
      <c r="D79" s="195" t="s">
        <v>90</v>
      </c>
      <c r="E79" s="391">
        <v>20000</v>
      </c>
      <c r="F79" s="385"/>
      <c r="G79" s="204">
        <f>G78-E79+F79</f>
        <v>79000</v>
      </c>
      <c r="H79" s="619" t="s">
        <v>71</v>
      </c>
      <c r="I79" s="594" t="s">
        <v>18</v>
      </c>
      <c r="J79" s="256" t="s">
        <v>401</v>
      </c>
      <c r="K79" s="256" t="s">
        <v>157</v>
      </c>
      <c r="L79" s="594" t="s">
        <v>46</v>
      </c>
      <c r="M79" s="257"/>
      <c r="N79" s="228" t="s">
        <v>326</v>
      </c>
    </row>
    <row r="80" spans="1:14" x14ac:dyDescent="0.25">
      <c r="A80" s="227">
        <v>44455</v>
      </c>
      <c r="B80" s="225" t="s">
        <v>68</v>
      </c>
      <c r="C80" s="195" t="s">
        <v>67</v>
      </c>
      <c r="D80" s="195" t="s">
        <v>90</v>
      </c>
      <c r="E80" s="392">
        <v>20000</v>
      </c>
      <c r="F80" s="203"/>
      <c r="G80" s="204">
        <f t="shared" si="4"/>
        <v>59000</v>
      </c>
      <c r="H80" s="619" t="s">
        <v>71</v>
      </c>
      <c r="I80" s="594" t="s">
        <v>18</v>
      </c>
      <c r="J80" s="256" t="s">
        <v>401</v>
      </c>
      <c r="K80" s="256" t="s">
        <v>157</v>
      </c>
      <c r="L80" s="240" t="s">
        <v>46</v>
      </c>
      <c r="M80" s="257"/>
      <c r="N80" s="228" t="s">
        <v>402</v>
      </c>
    </row>
    <row r="81" spans="1:14" x14ac:dyDescent="0.25">
      <c r="A81" s="227">
        <v>44455</v>
      </c>
      <c r="B81" s="225" t="s">
        <v>68</v>
      </c>
      <c r="C81" s="195" t="s">
        <v>67</v>
      </c>
      <c r="D81" s="195" t="s">
        <v>90</v>
      </c>
      <c r="E81" s="204">
        <v>19000</v>
      </c>
      <c r="F81" s="204"/>
      <c r="G81" s="204">
        <f t="shared" si="4"/>
        <v>40000</v>
      </c>
      <c r="H81" s="619" t="s">
        <v>71</v>
      </c>
      <c r="I81" s="594" t="s">
        <v>18</v>
      </c>
      <c r="J81" s="256" t="s">
        <v>401</v>
      </c>
      <c r="K81" s="256" t="s">
        <v>157</v>
      </c>
      <c r="L81" s="240" t="s">
        <v>46</v>
      </c>
      <c r="M81" s="195"/>
      <c r="N81" s="197" t="s">
        <v>403</v>
      </c>
    </row>
    <row r="82" spans="1:14" ht="18" customHeight="1" x14ac:dyDescent="0.25">
      <c r="A82" s="227">
        <v>44455</v>
      </c>
      <c r="B82" s="225" t="s">
        <v>92</v>
      </c>
      <c r="C82" s="195" t="s">
        <v>92</v>
      </c>
      <c r="D82" s="195" t="s">
        <v>90</v>
      </c>
      <c r="E82" s="234">
        <v>8000</v>
      </c>
      <c r="F82" s="210"/>
      <c r="G82" s="204">
        <f t="shared" si="4"/>
        <v>32000</v>
      </c>
      <c r="H82" s="619" t="s">
        <v>71</v>
      </c>
      <c r="I82" s="594" t="s">
        <v>18</v>
      </c>
      <c r="J82" s="256" t="s">
        <v>401</v>
      </c>
      <c r="K82" s="256" t="s">
        <v>157</v>
      </c>
      <c r="L82" s="240" t="s">
        <v>46</v>
      </c>
      <c r="M82" s="195"/>
      <c r="N82" s="197"/>
    </row>
    <row r="83" spans="1:14" ht="15" customHeight="1" x14ac:dyDescent="0.25">
      <c r="A83" s="227">
        <v>44455</v>
      </c>
      <c r="B83" s="225" t="s">
        <v>92</v>
      </c>
      <c r="C83" s="195" t="s">
        <v>92</v>
      </c>
      <c r="D83" s="195" t="s">
        <v>90</v>
      </c>
      <c r="E83" s="249">
        <v>4000</v>
      </c>
      <c r="F83" s="204"/>
      <c r="G83" s="204">
        <f t="shared" si="4"/>
        <v>28000</v>
      </c>
      <c r="H83" s="619" t="s">
        <v>71</v>
      </c>
      <c r="I83" s="594" t="s">
        <v>18</v>
      </c>
      <c r="J83" s="256" t="s">
        <v>401</v>
      </c>
      <c r="K83" s="256" t="s">
        <v>157</v>
      </c>
      <c r="L83" s="240" t="s">
        <v>46</v>
      </c>
      <c r="M83" s="257"/>
      <c r="N83" s="228"/>
    </row>
    <row r="84" spans="1:14" x14ac:dyDescent="0.25">
      <c r="A84" s="227">
        <v>44455</v>
      </c>
      <c r="B84" s="225" t="s">
        <v>92</v>
      </c>
      <c r="C84" s="195" t="s">
        <v>92</v>
      </c>
      <c r="D84" s="195" t="s">
        <v>90</v>
      </c>
      <c r="E84" s="391">
        <v>7000</v>
      </c>
      <c r="F84" s="190"/>
      <c r="G84" s="204">
        <f t="shared" si="4"/>
        <v>21000</v>
      </c>
      <c r="H84" s="619" t="s">
        <v>71</v>
      </c>
      <c r="I84" s="594" t="s">
        <v>18</v>
      </c>
      <c r="J84" s="256" t="s">
        <v>401</v>
      </c>
      <c r="K84" s="256" t="s">
        <v>157</v>
      </c>
      <c r="L84" s="240" t="s">
        <v>46</v>
      </c>
      <c r="M84" s="195"/>
      <c r="N84" s="197"/>
    </row>
    <row r="85" spans="1:14" ht="15" customHeight="1" x14ac:dyDescent="0.25">
      <c r="A85" s="227">
        <v>44456</v>
      </c>
      <c r="B85" s="228" t="s">
        <v>396</v>
      </c>
      <c r="C85" s="228" t="s">
        <v>50</v>
      </c>
      <c r="D85" s="228" t="s">
        <v>90</v>
      </c>
      <c r="E85" s="204"/>
      <c r="F85" s="204">
        <v>-2000</v>
      </c>
      <c r="G85" s="204">
        <f t="shared" si="4"/>
        <v>19000</v>
      </c>
      <c r="H85" s="619" t="s">
        <v>71</v>
      </c>
      <c r="I85" s="594" t="s">
        <v>18</v>
      </c>
      <c r="J85" s="256" t="s">
        <v>401</v>
      </c>
      <c r="K85" s="256" t="s">
        <v>157</v>
      </c>
      <c r="L85" s="594" t="s">
        <v>46</v>
      </c>
      <c r="M85" s="257"/>
      <c r="N85" s="228"/>
    </row>
    <row r="86" spans="1:14" x14ac:dyDescent="0.25">
      <c r="A86" s="759">
        <v>44425</v>
      </c>
      <c r="B86" s="369" t="s">
        <v>104</v>
      </c>
      <c r="C86" s="369" t="s">
        <v>50</v>
      </c>
      <c r="D86" s="369" t="s">
        <v>90</v>
      </c>
      <c r="E86" s="822"/>
      <c r="F86" s="245">
        <v>115000</v>
      </c>
      <c r="G86" s="245">
        <f t="shared" si="4"/>
        <v>134000</v>
      </c>
      <c r="H86" s="758" t="s">
        <v>71</v>
      </c>
      <c r="I86" s="758" t="s">
        <v>18</v>
      </c>
      <c r="J86" s="375" t="s">
        <v>423</v>
      </c>
      <c r="K86" s="375" t="s">
        <v>157</v>
      </c>
      <c r="L86" s="810" t="s">
        <v>46</v>
      </c>
      <c r="M86" s="758"/>
      <c r="N86" s="369"/>
    </row>
    <row r="87" spans="1:14" x14ac:dyDescent="0.25">
      <c r="A87" s="227">
        <v>44425</v>
      </c>
      <c r="B87" s="195" t="s">
        <v>68</v>
      </c>
      <c r="C87" s="195" t="s">
        <v>67</v>
      </c>
      <c r="D87" s="209" t="s">
        <v>90</v>
      </c>
      <c r="E87" s="190">
        <v>30000</v>
      </c>
      <c r="F87" s="190"/>
      <c r="G87" s="203">
        <f t="shared" si="4"/>
        <v>104000</v>
      </c>
      <c r="H87" s="211" t="s">
        <v>71</v>
      </c>
      <c r="I87" s="257" t="s">
        <v>18</v>
      </c>
      <c r="J87" s="256" t="s">
        <v>423</v>
      </c>
      <c r="K87" s="256" t="s">
        <v>157</v>
      </c>
      <c r="L87" s="594" t="s">
        <v>46</v>
      </c>
      <c r="M87" s="195"/>
      <c r="N87" s="197" t="s">
        <v>424</v>
      </c>
    </row>
    <row r="88" spans="1:14" x14ac:dyDescent="0.25">
      <c r="A88" s="227">
        <v>44425</v>
      </c>
      <c r="B88" s="195" t="s">
        <v>68</v>
      </c>
      <c r="C88" s="195" t="s">
        <v>67</v>
      </c>
      <c r="D88" s="209" t="s">
        <v>90</v>
      </c>
      <c r="E88" s="428">
        <v>30000</v>
      </c>
      <c r="F88" s="210"/>
      <c r="G88" s="203">
        <f t="shared" si="4"/>
        <v>74000</v>
      </c>
      <c r="H88" s="211" t="s">
        <v>71</v>
      </c>
      <c r="I88" s="257" t="s">
        <v>18</v>
      </c>
      <c r="J88" s="256" t="s">
        <v>423</v>
      </c>
      <c r="K88" s="256" t="s">
        <v>157</v>
      </c>
      <c r="L88" s="594" t="s">
        <v>46</v>
      </c>
      <c r="M88" s="195"/>
      <c r="N88" s="197" t="s">
        <v>425</v>
      </c>
    </row>
    <row r="89" spans="1:14" x14ac:dyDescent="0.25">
      <c r="A89" s="227">
        <v>44425</v>
      </c>
      <c r="B89" s="195" t="s">
        <v>68</v>
      </c>
      <c r="C89" s="195" t="s">
        <v>67</v>
      </c>
      <c r="D89" s="209" t="s">
        <v>90</v>
      </c>
      <c r="E89" s="392">
        <v>30000</v>
      </c>
      <c r="F89" s="190"/>
      <c r="G89" s="203">
        <f t="shared" si="4"/>
        <v>44000</v>
      </c>
      <c r="H89" s="211" t="s">
        <v>71</v>
      </c>
      <c r="I89" s="257" t="s">
        <v>18</v>
      </c>
      <c r="J89" s="256" t="s">
        <v>423</v>
      </c>
      <c r="K89" s="256" t="s">
        <v>157</v>
      </c>
      <c r="L89" s="594" t="s">
        <v>46</v>
      </c>
      <c r="M89" s="195"/>
      <c r="N89" s="197" t="s">
        <v>426</v>
      </c>
    </row>
    <row r="90" spans="1:14" ht="15" customHeight="1" x14ac:dyDescent="0.25">
      <c r="A90" s="227">
        <v>44425</v>
      </c>
      <c r="B90" s="195" t="s">
        <v>68</v>
      </c>
      <c r="C90" s="195" t="s">
        <v>67</v>
      </c>
      <c r="D90" s="209" t="s">
        <v>90</v>
      </c>
      <c r="E90" s="429">
        <v>15000</v>
      </c>
      <c r="F90" s="203"/>
      <c r="G90" s="203">
        <f t="shared" si="4"/>
        <v>29000</v>
      </c>
      <c r="H90" s="615" t="s">
        <v>71</v>
      </c>
      <c r="I90" s="257" t="s">
        <v>18</v>
      </c>
      <c r="J90" s="256" t="s">
        <v>423</v>
      </c>
      <c r="K90" s="256" t="s">
        <v>157</v>
      </c>
      <c r="L90" s="594" t="s">
        <v>46</v>
      </c>
      <c r="M90" s="257"/>
      <c r="N90" s="228" t="s">
        <v>427</v>
      </c>
    </row>
    <row r="91" spans="1:14" x14ac:dyDescent="0.25">
      <c r="A91" s="227">
        <v>44425</v>
      </c>
      <c r="B91" s="195" t="s">
        <v>68</v>
      </c>
      <c r="C91" s="195" t="s">
        <v>67</v>
      </c>
      <c r="D91" s="209" t="s">
        <v>90</v>
      </c>
      <c r="E91" s="214">
        <v>10000</v>
      </c>
      <c r="F91" s="190"/>
      <c r="G91" s="203">
        <f t="shared" si="4"/>
        <v>19000</v>
      </c>
      <c r="H91" s="211" t="s">
        <v>71</v>
      </c>
      <c r="I91" s="257" t="s">
        <v>18</v>
      </c>
      <c r="J91" s="256" t="s">
        <v>423</v>
      </c>
      <c r="K91" s="256" t="s">
        <v>157</v>
      </c>
      <c r="L91" s="594" t="s">
        <v>46</v>
      </c>
      <c r="M91" s="195"/>
      <c r="N91" s="197"/>
    </row>
    <row r="92" spans="1:14" x14ac:dyDescent="0.25">
      <c r="A92" s="242">
        <v>44426</v>
      </c>
      <c r="B92" s="243" t="s">
        <v>104</v>
      </c>
      <c r="C92" s="243" t="s">
        <v>50</v>
      </c>
      <c r="D92" s="243" t="s">
        <v>90</v>
      </c>
      <c r="E92" s="247"/>
      <c r="F92" s="247">
        <v>40000</v>
      </c>
      <c r="G92" s="245">
        <f t="shared" si="4"/>
        <v>59000</v>
      </c>
      <c r="H92" s="607" t="s">
        <v>71</v>
      </c>
      <c r="I92" s="758" t="s">
        <v>18</v>
      </c>
      <c r="J92" s="375" t="s">
        <v>451</v>
      </c>
      <c r="K92" s="375" t="s">
        <v>157</v>
      </c>
      <c r="L92" s="810" t="s">
        <v>46</v>
      </c>
      <c r="M92" s="244"/>
      <c r="N92" s="243"/>
    </row>
    <row r="93" spans="1:14" x14ac:dyDescent="0.25">
      <c r="A93" s="196">
        <v>44426</v>
      </c>
      <c r="B93" s="197" t="s">
        <v>68</v>
      </c>
      <c r="C93" s="197" t="s">
        <v>67</v>
      </c>
      <c r="D93" s="197" t="s">
        <v>90</v>
      </c>
      <c r="E93" s="392">
        <v>15000</v>
      </c>
      <c r="F93" s="210"/>
      <c r="G93" s="203">
        <f t="shared" si="4"/>
        <v>44000</v>
      </c>
      <c r="H93" s="211" t="s">
        <v>71</v>
      </c>
      <c r="I93" s="257" t="s">
        <v>18</v>
      </c>
      <c r="J93" s="256" t="s">
        <v>451</v>
      </c>
      <c r="K93" s="256" t="s">
        <v>157</v>
      </c>
      <c r="L93" s="594" t="s">
        <v>46</v>
      </c>
      <c r="M93" s="195"/>
      <c r="N93" s="197" t="s">
        <v>418</v>
      </c>
    </row>
    <row r="94" spans="1:14" x14ac:dyDescent="0.25">
      <c r="A94" s="196">
        <v>44426</v>
      </c>
      <c r="B94" s="197" t="s">
        <v>68</v>
      </c>
      <c r="C94" s="197" t="s">
        <v>67</v>
      </c>
      <c r="D94" s="197" t="s">
        <v>90</v>
      </c>
      <c r="E94" s="190">
        <v>11000</v>
      </c>
      <c r="F94" s="190"/>
      <c r="G94" s="203">
        <f t="shared" si="4"/>
        <v>33000</v>
      </c>
      <c r="H94" s="211" t="s">
        <v>71</v>
      </c>
      <c r="I94" s="257" t="s">
        <v>18</v>
      </c>
      <c r="J94" s="256" t="s">
        <v>451</v>
      </c>
      <c r="K94" s="256" t="s">
        <v>157</v>
      </c>
      <c r="L94" s="594" t="s">
        <v>46</v>
      </c>
      <c r="M94" s="195"/>
      <c r="N94" s="197" t="s">
        <v>453</v>
      </c>
    </row>
    <row r="95" spans="1:14" ht="17.25" customHeight="1" x14ac:dyDescent="0.25">
      <c r="A95" s="196">
        <v>44426</v>
      </c>
      <c r="B95" s="202" t="s">
        <v>396</v>
      </c>
      <c r="C95" s="202" t="s">
        <v>50</v>
      </c>
      <c r="D95" s="592" t="s">
        <v>90</v>
      </c>
      <c r="E95" s="204"/>
      <c r="F95" s="204">
        <v>-14000</v>
      </c>
      <c r="G95" s="203">
        <f t="shared" si="4"/>
        <v>19000</v>
      </c>
      <c r="H95" s="211" t="s">
        <v>71</v>
      </c>
      <c r="I95" s="257" t="s">
        <v>18</v>
      </c>
      <c r="J95" s="256" t="s">
        <v>451</v>
      </c>
      <c r="K95" s="256" t="s">
        <v>157</v>
      </c>
      <c r="L95" s="594" t="s">
        <v>46</v>
      </c>
      <c r="M95" s="195"/>
      <c r="N95" s="197"/>
    </row>
    <row r="96" spans="1:14" ht="17.25" customHeight="1" x14ac:dyDescent="0.25">
      <c r="A96" s="792">
        <v>44426</v>
      </c>
      <c r="B96" s="369" t="s">
        <v>104</v>
      </c>
      <c r="C96" s="369" t="s">
        <v>50</v>
      </c>
      <c r="D96" s="628" t="s">
        <v>90</v>
      </c>
      <c r="E96" s="824"/>
      <c r="F96" s="247">
        <v>55000</v>
      </c>
      <c r="G96" s="245">
        <f t="shared" si="4"/>
        <v>74000</v>
      </c>
      <c r="H96" s="607" t="s">
        <v>71</v>
      </c>
      <c r="I96" s="758" t="s">
        <v>18</v>
      </c>
      <c r="J96" s="375" t="s">
        <v>452</v>
      </c>
      <c r="K96" s="375" t="s">
        <v>157</v>
      </c>
      <c r="L96" s="810" t="s">
        <v>46</v>
      </c>
      <c r="M96" s="244"/>
      <c r="N96" s="243"/>
    </row>
    <row r="97" spans="1:14" x14ac:dyDescent="0.25">
      <c r="A97" s="591">
        <v>44426</v>
      </c>
      <c r="B97" s="197" t="s">
        <v>68</v>
      </c>
      <c r="C97" s="197" t="s">
        <v>67</v>
      </c>
      <c r="D97" s="254" t="s">
        <v>90</v>
      </c>
      <c r="E97" s="392">
        <v>12000</v>
      </c>
      <c r="F97" s="392"/>
      <c r="G97" s="203">
        <f t="shared" si="4"/>
        <v>62000</v>
      </c>
      <c r="H97" s="211" t="s">
        <v>71</v>
      </c>
      <c r="I97" s="257" t="s">
        <v>18</v>
      </c>
      <c r="J97" s="256" t="s">
        <v>452</v>
      </c>
      <c r="K97" s="256" t="s">
        <v>157</v>
      </c>
      <c r="L97" s="594" t="s">
        <v>46</v>
      </c>
      <c r="M97" s="195"/>
      <c r="N97" s="197" t="s">
        <v>470</v>
      </c>
    </row>
    <row r="98" spans="1:14" x14ac:dyDescent="0.25">
      <c r="A98" s="591">
        <v>44426</v>
      </c>
      <c r="B98" s="197" t="s">
        <v>68</v>
      </c>
      <c r="C98" s="197" t="s">
        <v>67</v>
      </c>
      <c r="D98" s="254" t="s">
        <v>90</v>
      </c>
      <c r="E98" s="190">
        <v>20000</v>
      </c>
      <c r="F98" s="190"/>
      <c r="G98" s="203">
        <f t="shared" si="4"/>
        <v>42000</v>
      </c>
      <c r="H98" s="211" t="s">
        <v>71</v>
      </c>
      <c r="I98" s="257" t="s">
        <v>18</v>
      </c>
      <c r="J98" s="256" t="s">
        <v>452</v>
      </c>
      <c r="K98" s="256" t="s">
        <v>157</v>
      </c>
      <c r="L98" s="594" t="s">
        <v>46</v>
      </c>
      <c r="M98" s="195"/>
      <c r="N98" s="197" t="s">
        <v>471</v>
      </c>
    </row>
    <row r="99" spans="1:14" x14ac:dyDescent="0.25">
      <c r="A99" s="591">
        <v>44426</v>
      </c>
      <c r="B99" s="197" t="s">
        <v>68</v>
      </c>
      <c r="C99" s="197" t="s">
        <v>67</v>
      </c>
      <c r="D99" s="254" t="s">
        <v>90</v>
      </c>
      <c r="E99" s="190">
        <v>15000</v>
      </c>
      <c r="F99" s="190"/>
      <c r="G99" s="203">
        <f t="shared" si="4"/>
        <v>27000</v>
      </c>
      <c r="H99" s="211" t="s">
        <v>71</v>
      </c>
      <c r="I99" s="257" t="s">
        <v>18</v>
      </c>
      <c r="J99" s="256" t="s">
        <v>452</v>
      </c>
      <c r="K99" s="256" t="s">
        <v>157</v>
      </c>
      <c r="L99" s="594" t="s">
        <v>46</v>
      </c>
      <c r="M99" s="195"/>
      <c r="N99" s="197" t="s">
        <v>472</v>
      </c>
    </row>
    <row r="100" spans="1:14" x14ac:dyDescent="0.25">
      <c r="A100" s="591">
        <v>44426</v>
      </c>
      <c r="B100" s="195" t="s">
        <v>92</v>
      </c>
      <c r="C100" s="195" t="s">
        <v>92</v>
      </c>
      <c r="D100" s="195" t="s">
        <v>90</v>
      </c>
      <c r="E100" s="190">
        <v>5000</v>
      </c>
      <c r="F100" s="190"/>
      <c r="G100" s="203">
        <f t="shared" si="4"/>
        <v>22000</v>
      </c>
      <c r="H100" s="211" t="s">
        <v>71</v>
      </c>
      <c r="I100" s="257" t="s">
        <v>18</v>
      </c>
      <c r="J100" s="256" t="s">
        <v>452</v>
      </c>
      <c r="K100" s="256" t="s">
        <v>157</v>
      </c>
      <c r="L100" s="594" t="s">
        <v>46</v>
      </c>
      <c r="M100" s="195"/>
      <c r="N100" s="197"/>
    </row>
    <row r="101" spans="1:14" x14ac:dyDescent="0.25">
      <c r="A101" s="591">
        <v>44426</v>
      </c>
      <c r="B101" s="195" t="s">
        <v>92</v>
      </c>
      <c r="C101" s="195" t="s">
        <v>92</v>
      </c>
      <c r="D101" s="195" t="s">
        <v>90</v>
      </c>
      <c r="E101" s="190">
        <v>4000</v>
      </c>
      <c r="F101" s="190"/>
      <c r="G101" s="203">
        <f t="shared" si="4"/>
        <v>18000</v>
      </c>
      <c r="H101" s="211" t="s">
        <v>71</v>
      </c>
      <c r="I101" s="257" t="s">
        <v>18</v>
      </c>
      <c r="J101" s="256" t="s">
        <v>452</v>
      </c>
      <c r="K101" s="256" t="s">
        <v>157</v>
      </c>
      <c r="L101" s="594" t="s">
        <v>46</v>
      </c>
      <c r="M101" s="195"/>
      <c r="N101" s="197"/>
    </row>
    <row r="102" spans="1:14" x14ac:dyDescent="0.25">
      <c r="A102" s="591">
        <v>44426</v>
      </c>
      <c r="B102" s="195" t="s">
        <v>92</v>
      </c>
      <c r="C102" s="195" t="s">
        <v>92</v>
      </c>
      <c r="D102" s="195" t="s">
        <v>90</v>
      </c>
      <c r="E102" s="190">
        <v>1000</v>
      </c>
      <c r="F102" s="190"/>
      <c r="G102" s="203">
        <f t="shared" si="4"/>
        <v>17000</v>
      </c>
      <c r="H102" s="211" t="s">
        <v>71</v>
      </c>
      <c r="I102" s="257" t="s">
        <v>18</v>
      </c>
      <c r="J102" s="256" t="s">
        <v>452</v>
      </c>
      <c r="K102" s="256" t="s">
        <v>157</v>
      </c>
      <c r="L102" s="594" t="s">
        <v>46</v>
      </c>
      <c r="M102" s="195"/>
      <c r="N102" s="197"/>
    </row>
    <row r="103" spans="1:14" x14ac:dyDescent="0.25">
      <c r="A103" s="591">
        <v>44427</v>
      </c>
      <c r="B103" s="195" t="s">
        <v>396</v>
      </c>
      <c r="C103" s="195" t="s">
        <v>50</v>
      </c>
      <c r="D103" s="195" t="s">
        <v>90</v>
      </c>
      <c r="E103" s="206"/>
      <c r="F103" s="206">
        <v>-2000</v>
      </c>
      <c r="G103" s="203">
        <f t="shared" si="4"/>
        <v>15000</v>
      </c>
      <c r="H103" s="211" t="s">
        <v>71</v>
      </c>
      <c r="I103" s="257" t="s">
        <v>18</v>
      </c>
      <c r="J103" s="256" t="s">
        <v>452</v>
      </c>
      <c r="K103" s="256" t="s">
        <v>157</v>
      </c>
      <c r="L103" s="594" t="s">
        <v>46</v>
      </c>
      <c r="M103" s="195"/>
      <c r="N103" s="197"/>
    </row>
    <row r="104" spans="1:14" x14ac:dyDescent="0.25">
      <c r="A104" s="792">
        <v>44427</v>
      </c>
      <c r="B104" s="244" t="s">
        <v>104</v>
      </c>
      <c r="C104" s="244" t="s">
        <v>50</v>
      </c>
      <c r="D104" s="773" t="s">
        <v>90</v>
      </c>
      <c r="E104" s="247"/>
      <c r="F104" s="247">
        <v>81000</v>
      </c>
      <c r="G104" s="245">
        <f t="shared" si="4"/>
        <v>96000</v>
      </c>
      <c r="H104" s="607" t="s">
        <v>71</v>
      </c>
      <c r="I104" s="758" t="s">
        <v>18</v>
      </c>
      <c r="J104" s="375" t="s">
        <v>469</v>
      </c>
      <c r="K104" s="375" t="s">
        <v>157</v>
      </c>
      <c r="L104" s="810" t="s">
        <v>46</v>
      </c>
      <c r="M104" s="244"/>
      <c r="N104" s="243"/>
    </row>
    <row r="105" spans="1:14" x14ac:dyDescent="0.25">
      <c r="A105" s="591">
        <v>44427</v>
      </c>
      <c r="B105" s="195" t="s">
        <v>68</v>
      </c>
      <c r="C105" s="195" t="s">
        <v>67</v>
      </c>
      <c r="D105" s="209" t="s">
        <v>90</v>
      </c>
      <c r="E105" s="214">
        <v>20000</v>
      </c>
      <c r="F105" s="210"/>
      <c r="G105" s="203">
        <f t="shared" si="4"/>
        <v>76000</v>
      </c>
      <c r="H105" s="211" t="s">
        <v>71</v>
      </c>
      <c r="I105" s="257" t="s">
        <v>18</v>
      </c>
      <c r="J105" s="256" t="s">
        <v>469</v>
      </c>
      <c r="K105" s="256" t="s">
        <v>157</v>
      </c>
      <c r="L105" s="594" t="s">
        <v>46</v>
      </c>
      <c r="M105" s="195"/>
      <c r="N105" s="197" t="s">
        <v>476</v>
      </c>
    </row>
    <row r="106" spans="1:14" x14ac:dyDescent="0.25">
      <c r="A106" s="591">
        <v>44427</v>
      </c>
      <c r="B106" s="195" t="s">
        <v>68</v>
      </c>
      <c r="C106" s="195" t="s">
        <v>67</v>
      </c>
      <c r="D106" s="209" t="s">
        <v>90</v>
      </c>
      <c r="E106" s="190">
        <v>30000</v>
      </c>
      <c r="F106" s="190"/>
      <c r="G106" s="203">
        <f t="shared" si="4"/>
        <v>46000</v>
      </c>
      <c r="H106" s="211" t="s">
        <v>71</v>
      </c>
      <c r="I106" s="257" t="s">
        <v>18</v>
      </c>
      <c r="J106" s="256" t="s">
        <v>469</v>
      </c>
      <c r="K106" s="256" t="s">
        <v>157</v>
      </c>
      <c r="L106" s="594" t="s">
        <v>46</v>
      </c>
      <c r="M106" s="195"/>
      <c r="N106" s="197" t="s">
        <v>477</v>
      </c>
    </row>
    <row r="107" spans="1:14" ht="15.75" customHeight="1" x14ac:dyDescent="0.25">
      <c r="A107" s="591">
        <v>44427</v>
      </c>
      <c r="B107" s="195" t="s">
        <v>68</v>
      </c>
      <c r="C107" s="195" t="s">
        <v>67</v>
      </c>
      <c r="D107" s="209" t="s">
        <v>90</v>
      </c>
      <c r="E107" s="204">
        <v>13000</v>
      </c>
      <c r="F107" s="204"/>
      <c r="G107" s="203">
        <f t="shared" si="4"/>
        <v>33000</v>
      </c>
      <c r="H107" s="211" t="s">
        <v>71</v>
      </c>
      <c r="I107" s="257" t="s">
        <v>18</v>
      </c>
      <c r="J107" s="256" t="s">
        <v>469</v>
      </c>
      <c r="K107" s="256" t="s">
        <v>157</v>
      </c>
      <c r="L107" s="594" t="s">
        <v>46</v>
      </c>
      <c r="M107" s="195"/>
      <c r="N107" s="197" t="s">
        <v>478</v>
      </c>
    </row>
    <row r="108" spans="1:14" x14ac:dyDescent="0.25">
      <c r="A108" s="591">
        <v>44427</v>
      </c>
      <c r="B108" s="195" t="s">
        <v>68</v>
      </c>
      <c r="C108" s="195" t="s">
        <v>67</v>
      </c>
      <c r="D108" s="209" t="s">
        <v>90</v>
      </c>
      <c r="E108" s="190">
        <v>6000</v>
      </c>
      <c r="F108" s="190"/>
      <c r="G108" s="203">
        <f t="shared" si="4"/>
        <v>27000</v>
      </c>
      <c r="H108" s="211" t="s">
        <v>71</v>
      </c>
      <c r="I108" s="257" t="s">
        <v>18</v>
      </c>
      <c r="J108" s="256" t="s">
        <v>469</v>
      </c>
      <c r="K108" s="256" t="s">
        <v>157</v>
      </c>
      <c r="L108" s="594" t="s">
        <v>46</v>
      </c>
      <c r="M108" s="195"/>
      <c r="N108" s="197" t="s">
        <v>479</v>
      </c>
    </row>
    <row r="109" spans="1:14" x14ac:dyDescent="0.25">
      <c r="A109" s="591">
        <v>44427</v>
      </c>
      <c r="B109" s="195" t="s">
        <v>92</v>
      </c>
      <c r="C109" s="195" t="s">
        <v>92</v>
      </c>
      <c r="D109" s="195" t="s">
        <v>90</v>
      </c>
      <c r="E109" s="190">
        <v>5000</v>
      </c>
      <c r="F109" s="190"/>
      <c r="G109" s="203">
        <f t="shared" si="4"/>
        <v>22000</v>
      </c>
      <c r="H109" s="211" t="s">
        <v>71</v>
      </c>
      <c r="I109" s="257" t="s">
        <v>18</v>
      </c>
      <c r="J109" s="256" t="s">
        <v>469</v>
      </c>
      <c r="K109" s="256" t="s">
        <v>157</v>
      </c>
      <c r="L109" s="594" t="s">
        <v>46</v>
      </c>
      <c r="M109" s="195"/>
      <c r="N109" s="197"/>
    </row>
    <row r="110" spans="1:14" x14ac:dyDescent="0.25">
      <c r="A110" s="591">
        <v>44427</v>
      </c>
      <c r="B110" s="195" t="s">
        <v>92</v>
      </c>
      <c r="C110" s="195" t="s">
        <v>92</v>
      </c>
      <c r="D110" s="195" t="s">
        <v>90</v>
      </c>
      <c r="E110" s="190">
        <v>5000</v>
      </c>
      <c r="F110" s="190"/>
      <c r="G110" s="203">
        <f t="shared" si="4"/>
        <v>17000</v>
      </c>
      <c r="H110" s="211" t="s">
        <v>71</v>
      </c>
      <c r="I110" s="257" t="s">
        <v>18</v>
      </c>
      <c r="J110" s="256" t="s">
        <v>469</v>
      </c>
      <c r="K110" s="256" t="s">
        <v>157</v>
      </c>
      <c r="L110" s="594" t="s">
        <v>46</v>
      </c>
      <c r="M110" s="195"/>
      <c r="N110" s="197"/>
    </row>
    <row r="111" spans="1:14" x14ac:dyDescent="0.25">
      <c r="A111" s="591">
        <v>44428</v>
      </c>
      <c r="B111" s="195" t="s">
        <v>396</v>
      </c>
      <c r="C111" s="195" t="s">
        <v>50</v>
      </c>
      <c r="D111" s="195" t="s">
        <v>90</v>
      </c>
      <c r="E111" s="190"/>
      <c r="F111" s="190">
        <v>-2000</v>
      </c>
      <c r="G111" s="203">
        <f t="shared" si="4"/>
        <v>15000</v>
      </c>
      <c r="H111" s="211" t="s">
        <v>71</v>
      </c>
      <c r="I111" s="257" t="s">
        <v>18</v>
      </c>
      <c r="J111" s="256" t="s">
        <v>469</v>
      </c>
      <c r="K111" s="256" t="s">
        <v>157</v>
      </c>
      <c r="L111" s="594" t="s">
        <v>46</v>
      </c>
      <c r="M111" s="195"/>
      <c r="N111" s="197"/>
    </row>
    <row r="112" spans="1:14" x14ac:dyDescent="0.25">
      <c r="A112" s="792">
        <v>44428</v>
      </c>
      <c r="B112" s="244" t="s">
        <v>104</v>
      </c>
      <c r="C112" s="244" t="s">
        <v>50</v>
      </c>
      <c r="D112" s="244" t="s">
        <v>90</v>
      </c>
      <c r="E112" s="247"/>
      <c r="F112" s="247">
        <v>74000</v>
      </c>
      <c r="G112" s="245">
        <f t="shared" si="4"/>
        <v>89000</v>
      </c>
      <c r="H112" s="607" t="s">
        <v>71</v>
      </c>
      <c r="I112" s="758" t="s">
        <v>18</v>
      </c>
      <c r="J112" s="375" t="s">
        <v>519</v>
      </c>
      <c r="K112" s="375" t="s">
        <v>157</v>
      </c>
      <c r="L112" s="810" t="s">
        <v>46</v>
      </c>
      <c r="M112" s="244"/>
      <c r="N112" s="243"/>
    </row>
    <row r="113" spans="1:15" x14ac:dyDescent="0.25">
      <c r="A113" s="591">
        <v>44428</v>
      </c>
      <c r="B113" s="195" t="s">
        <v>68</v>
      </c>
      <c r="C113" s="195" t="s">
        <v>67</v>
      </c>
      <c r="D113" s="195" t="s">
        <v>90</v>
      </c>
      <c r="E113" s="190">
        <v>20000</v>
      </c>
      <c r="F113" s="190"/>
      <c r="G113" s="203">
        <f t="shared" si="4"/>
        <v>69000</v>
      </c>
      <c r="H113" s="211" t="s">
        <v>71</v>
      </c>
      <c r="I113" s="257" t="s">
        <v>18</v>
      </c>
      <c r="J113" s="256" t="s">
        <v>519</v>
      </c>
      <c r="K113" s="256" t="s">
        <v>157</v>
      </c>
      <c r="L113" s="594" t="s">
        <v>46</v>
      </c>
      <c r="M113" s="195"/>
      <c r="N113" s="197" t="s">
        <v>226</v>
      </c>
    </row>
    <row r="114" spans="1:15" x14ac:dyDescent="0.25">
      <c r="A114" s="591">
        <v>44428</v>
      </c>
      <c r="B114" s="195" t="s">
        <v>68</v>
      </c>
      <c r="C114" s="195" t="s">
        <v>67</v>
      </c>
      <c r="D114" s="195" t="s">
        <v>90</v>
      </c>
      <c r="E114" s="190">
        <v>15000</v>
      </c>
      <c r="F114" s="190"/>
      <c r="G114" s="203">
        <f t="shared" si="4"/>
        <v>54000</v>
      </c>
      <c r="H114" s="211" t="s">
        <v>71</v>
      </c>
      <c r="I114" s="257" t="s">
        <v>18</v>
      </c>
      <c r="J114" s="256" t="s">
        <v>519</v>
      </c>
      <c r="K114" s="256" t="s">
        <v>157</v>
      </c>
      <c r="L114" s="594" t="s">
        <v>46</v>
      </c>
      <c r="M114" s="195"/>
      <c r="N114" s="197" t="s">
        <v>520</v>
      </c>
    </row>
    <row r="115" spans="1:15" x14ac:dyDescent="0.25">
      <c r="A115" s="591">
        <v>44428</v>
      </c>
      <c r="B115" s="195" t="s">
        <v>68</v>
      </c>
      <c r="C115" s="195" t="s">
        <v>67</v>
      </c>
      <c r="D115" s="195" t="s">
        <v>90</v>
      </c>
      <c r="E115" s="190">
        <v>14000</v>
      </c>
      <c r="F115" s="190"/>
      <c r="G115" s="203">
        <f t="shared" si="4"/>
        <v>40000</v>
      </c>
      <c r="H115" s="211" t="s">
        <v>71</v>
      </c>
      <c r="I115" s="257" t="s">
        <v>18</v>
      </c>
      <c r="J115" s="256" t="s">
        <v>519</v>
      </c>
      <c r="K115" s="256" t="s">
        <v>157</v>
      </c>
      <c r="L115" s="594" t="s">
        <v>46</v>
      </c>
      <c r="M115" s="195"/>
      <c r="N115" s="197" t="s">
        <v>521</v>
      </c>
    </row>
    <row r="116" spans="1:15" x14ac:dyDescent="0.25">
      <c r="A116" s="591">
        <v>44428</v>
      </c>
      <c r="B116" s="195" t="s">
        <v>68</v>
      </c>
      <c r="C116" s="195" t="s">
        <v>67</v>
      </c>
      <c r="D116" s="195" t="s">
        <v>90</v>
      </c>
      <c r="E116" s="190">
        <v>13000</v>
      </c>
      <c r="F116" s="190"/>
      <c r="G116" s="203">
        <f t="shared" si="4"/>
        <v>27000</v>
      </c>
      <c r="H116" s="211" t="s">
        <v>71</v>
      </c>
      <c r="I116" s="257" t="s">
        <v>18</v>
      </c>
      <c r="J116" s="256" t="s">
        <v>519</v>
      </c>
      <c r="K116" s="256" t="s">
        <v>157</v>
      </c>
      <c r="L116" s="594" t="s">
        <v>46</v>
      </c>
      <c r="M116" s="195"/>
      <c r="N116" s="197" t="s">
        <v>522</v>
      </c>
    </row>
    <row r="117" spans="1:15" x14ac:dyDescent="0.25">
      <c r="A117" s="591">
        <v>44428</v>
      </c>
      <c r="B117" s="195" t="s">
        <v>92</v>
      </c>
      <c r="C117" s="195" t="s">
        <v>92</v>
      </c>
      <c r="D117" s="195" t="s">
        <v>90</v>
      </c>
      <c r="E117" s="190">
        <v>2000</v>
      </c>
      <c r="F117" s="190"/>
      <c r="G117" s="203">
        <f t="shared" si="4"/>
        <v>25000</v>
      </c>
      <c r="H117" s="211" t="s">
        <v>71</v>
      </c>
      <c r="I117" s="257" t="s">
        <v>18</v>
      </c>
      <c r="J117" s="256" t="s">
        <v>519</v>
      </c>
      <c r="K117" s="256" t="s">
        <v>157</v>
      </c>
      <c r="L117" s="594" t="s">
        <v>46</v>
      </c>
      <c r="M117" s="195"/>
      <c r="N117" s="197"/>
    </row>
    <row r="118" spans="1:15" x14ac:dyDescent="0.25">
      <c r="A118" s="591">
        <v>44428</v>
      </c>
      <c r="B118" s="195" t="s">
        <v>92</v>
      </c>
      <c r="C118" s="195" t="s">
        <v>92</v>
      </c>
      <c r="D118" s="195" t="s">
        <v>90</v>
      </c>
      <c r="E118" s="391">
        <v>1000</v>
      </c>
      <c r="F118" s="190"/>
      <c r="G118" s="203">
        <f t="shared" ref="G118:G180" si="5">G117-E118+F118</f>
        <v>24000</v>
      </c>
      <c r="H118" s="615" t="s">
        <v>71</v>
      </c>
      <c r="I118" s="257" t="s">
        <v>18</v>
      </c>
      <c r="J118" s="256" t="s">
        <v>519</v>
      </c>
      <c r="K118" s="256" t="s">
        <v>157</v>
      </c>
      <c r="L118" s="594" t="s">
        <v>46</v>
      </c>
      <c r="M118" s="257"/>
      <c r="N118" s="228"/>
      <c r="O118" s="252"/>
    </row>
    <row r="119" spans="1:15" x14ac:dyDescent="0.25">
      <c r="A119" s="591">
        <v>44428</v>
      </c>
      <c r="B119" s="195" t="s">
        <v>92</v>
      </c>
      <c r="C119" s="195" t="s">
        <v>92</v>
      </c>
      <c r="D119" s="195" t="s">
        <v>90</v>
      </c>
      <c r="E119" s="190">
        <v>7000</v>
      </c>
      <c r="F119" s="190"/>
      <c r="G119" s="203">
        <f t="shared" si="5"/>
        <v>17000</v>
      </c>
      <c r="H119" s="211" t="s">
        <v>71</v>
      </c>
      <c r="I119" s="257" t="s">
        <v>18</v>
      </c>
      <c r="J119" s="256" t="s">
        <v>519</v>
      </c>
      <c r="K119" s="256" t="s">
        <v>157</v>
      </c>
      <c r="L119" s="594" t="s">
        <v>46</v>
      </c>
      <c r="M119" s="195"/>
      <c r="N119" s="197"/>
    </row>
    <row r="120" spans="1:15" x14ac:dyDescent="0.25">
      <c r="A120" s="591">
        <v>44431</v>
      </c>
      <c r="B120" s="195" t="s">
        <v>396</v>
      </c>
      <c r="C120" s="195" t="s">
        <v>50</v>
      </c>
      <c r="D120" s="195" t="s">
        <v>90</v>
      </c>
      <c r="E120" s="190"/>
      <c r="F120" s="190">
        <v>-2000</v>
      </c>
      <c r="G120" s="203">
        <f t="shared" si="5"/>
        <v>15000</v>
      </c>
      <c r="H120" s="211" t="s">
        <v>71</v>
      </c>
      <c r="I120" s="257" t="s">
        <v>18</v>
      </c>
      <c r="J120" s="256" t="s">
        <v>519</v>
      </c>
      <c r="K120" s="256" t="s">
        <v>157</v>
      </c>
      <c r="L120" s="594" t="s">
        <v>46</v>
      </c>
      <c r="M120" s="195"/>
      <c r="N120" s="197"/>
    </row>
    <row r="121" spans="1:15" x14ac:dyDescent="0.25">
      <c r="A121" s="771">
        <v>44431</v>
      </c>
      <c r="B121" s="244" t="s">
        <v>104</v>
      </c>
      <c r="C121" s="244" t="s">
        <v>50</v>
      </c>
      <c r="D121" s="244" t="s">
        <v>90</v>
      </c>
      <c r="E121" s="247"/>
      <c r="F121" s="247">
        <v>85000</v>
      </c>
      <c r="G121" s="245">
        <f t="shared" si="5"/>
        <v>100000</v>
      </c>
      <c r="H121" s="607" t="s">
        <v>71</v>
      </c>
      <c r="I121" s="758" t="s">
        <v>18</v>
      </c>
      <c r="J121" s="375" t="s">
        <v>524</v>
      </c>
      <c r="K121" s="375" t="s">
        <v>157</v>
      </c>
      <c r="L121" s="810" t="s">
        <v>46</v>
      </c>
      <c r="M121" s="244"/>
      <c r="N121" s="243"/>
    </row>
    <row r="122" spans="1:15" x14ac:dyDescent="0.25">
      <c r="A122" s="200">
        <v>44431</v>
      </c>
      <c r="B122" s="195" t="s">
        <v>68</v>
      </c>
      <c r="C122" s="195" t="s">
        <v>67</v>
      </c>
      <c r="D122" s="195" t="s">
        <v>90</v>
      </c>
      <c r="E122" s="190">
        <v>15000</v>
      </c>
      <c r="F122" s="190"/>
      <c r="G122" s="203">
        <f t="shared" si="5"/>
        <v>85000</v>
      </c>
      <c r="H122" s="211" t="s">
        <v>71</v>
      </c>
      <c r="I122" s="257" t="s">
        <v>18</v>
      </c>
      <c r="J122" s="256" t="s">
        <v>524</v>
      </c>
      <c r="K122" s="256" t="s">
        <v>157</v>
      </c>
      <c r="L122" s="594" t="s">
        <v>46</v>
      </c>
      <c r="M122" s="195"/>
      <c r="N122" s="197" t="s">
        <v>418</v>
      </c>
    </row>
    <row r="123" spans="1:15" x14ac:dyDescent="0.25">
      <c r="A123" s="200">
        <v>44431</v>
      </c>
      <c r="B123" s="195" t="s">
        <v>68</v>
      </c>
      <c r="C123" s="195" t="s">
        <v>67</v>
      </c>
      <c r="D123" s="195" t="s">
        <v>90</v>
      </c>
      <c r="E123" s="190">
        <v>25000</v>
      </c>
      <c r="F123" s="190"/>
      <c r="G123" s="203">
        <f t="shared" si="5"/>
        <v>60000</v>
      </c>
      <c r="H123" s="211" t="s">
        <v>71</v>
      </c>
      <c r="I123" s="257" t="s">
        <v>18</v>
      </c>
      <c r="J123" s="256" t="s">
        <v>524</v>
      </c>
      <c r="K123" s="256" t="s">
        <v>157</v>
      </c>
      <c r="L123" s="594" t="s">
        <v>46</v>
      </c>
      <c r="M123" s="195"/>
      <c r="N123" s="197" t="s">
        <v>526</v>
      </c>
    </row>
    <row r="124" spans="1:15" x14ac:dyDescent="0.25">
      <c r="A124" s="200">
        <v>44431</v>
      </c>
      <c r="B124" s="195" t="s">
        <v>68</v>
      </c>
      <c r="C124" s="195" t="s">
        <v>67</v>
      </c>
      <c r="D124" s="195" t="s">
        <v>90</v>
      </c>
      <c r="E124" s="214">
        <v>30000</v>
      </c>
      <c r="F124" s="190"/>
      <c r="G124" s="203">
        <f t="shared" si="5"/>
        <v>30000</v>
      </c>
      <c r="H124" s="195" t="s">
        <v>71</v>
      </c>
      <c r="I124" s="257" t="s">
        <v>18</v>
      </c>
      <c r="J124" s="256" t="s">
        <v>524</v>
      </c>
      <c r="K124" s="256" t="s">
        <v>157</v>
      </c>
      <c r="L124" s="594" t="s">
        <v>46</v>
      </c>
      <c r="M124" s="195"/>
      <c r="N124" s="197" t="s">
        <v>527</v>
      </c>
    </row>
    <row r="125" spans="1:15" x14ac:dyDescent="0.25">
      <c r="A125" s="200">
        <v>44431</v>
      </c>
      <c r="B125" s="195" t="s">
        <v>92</v>
      </c>
      <c r="C125" s="195" t="s">
        <v>92</v>
      </c>
      <c r="D125" s="195" t="s">
        <v>90</v>
      </c>
      <c r="E125" s="190">
        <v>3000</v>
      </c>
      <c r="F125" s="190"/>
      <c r="G125" s="203">
        <f t="shared" si="5"/>
        <v>27000</v>
      </c>
      <c r="H125" s="195" t="s">
        <v>71</v>
      </c>
      <c r="I125" s="257" t="s">
        <v>18</v>
      </c>
      <c r="J125" s="256" t="s">
        <v>524</v>
      </c>
      <c r="K125" s="256" t="s">
        <v>157</v>
      </c>
      <c r="L125" s="594" t="s">
        <v>46</v>
      </c>
      <c r="M125" s="195"/>
      <c r="N125" s="197"/>
    </row>
    <row r="126" spans="1:15" x14ac:dyDescent="0.25">
      <c r="A126" s="200">
        <v>44431</v>
      </c>
      <c r="B126" s="195" t="s">
        <v>92</v>
      </c>
      <c r="C126" s="195" t="s">
        <v>92</v>
      </c>
      <c r="D126" s="195" t="s">
        <v>90</v>
      </c>
      <c r="E126" s="190">
        <v>3000</v>
      </c>
      <c r="F126" s="190"/>
      <c r="G126" s="203">
        <f t="shared" si="5"/>
        <v>24000</v>
      </c>
      <c r="H126" s="195" t="s">
        <v>71</v>
      </c>
      <c r="I126" s="257" t="s">
        <v>18</v>
      </c>
      <c r="J126" s="256" t="s">
        <v>524</v>
      </c>
      <c r="K126" s="256" t="s">
        <v>157</v>
      </c>
      <c r="L126" s="594" t="s">
        <v>46</v>
      </c>
      <c r="M126" s="195"/>
      <c r="N126" s="197"/>
    </row>
    <row r="127" spans="1:15" x14ac:dyDescent="0.25">
      <c r="A127" s="200">
        <v>44431</v>
      </c>
      <c r="B127" s="195" t="s">
        <v>92</v>
      </c>
      <c r="C127" s="195" t="s">
        <v>92</v>
      </c>
      <c r="D127" s="195" t="s">
        <v>90</v>
      </c>
      <c r="E127" s="190">
        <v>7000</v>
      </c>
      <c r="F127" s="190"/>
      <c r="G127" s="203">
        <f t="shared" si="5"/>
        <v>17000</v>
      </c>
      <c r="H127" s="195" t="s">
        <v>71</v>
      </c>
      <c r="I127" s="257" t="s">
        <v>18</v>
      </c>
      <c r="J127" s="256" t="s">
        <v>524</v>
      </c>
      <c r="K127" s="256" t="s">
        <v>157</v>
      </c>
      <c r="L127" s="594" t="s">
        <v>46</v>
      </c>
      <c r="M127" s="195"/>
      <c r="N127" s="197"/>
    </row>
    <row r="128" spans="1:15" x14ac:dyDescent="0.25">
      <c r="A128" s="200">
        <v>44432</v>
      </c>
      <c r="B128" s="195" t="s">
        <v>396</v>
      </c>
      <c r="C128" s="195" t="s">
        <v>50</v>
      </c>
      <c r="D128" s="195" t="s">
        <v>90</v>
      </c>
      <c r="E128" s="190"/>
      <c r="F128" s="190">
        <v>-2000</v>
      </c>
      <c r="G128" s="203">
        <f t="shared" si="5"/>
        <v>15000</v>
      </c>
      <c r="H128" s="195" t="s">
        <v>71</v>
      </c>
      <c r="I128" s="257" t="s">
        <v>18</v>
      </c>
      <c r="J128" s="256" t="s">
        <v>524</v>
      </c>
      <c r="K128" s="256" t="s">
        <v>157</v>
      </c>
      <c r="L128" s="594" t="s">
        <v>46</v>
      </c>
      <c r="M128" s="195"/>
      <c r="N128" s="197"/>
    </row>
    <row r="129" spans="1:15" x14ac:dyDescent="0.25">
      <c r="A129" s="771">
        <v>44432</v>
      </c>
      <c r="B129" s="243" t="s">
        <v>104</v>
      </c>
      <c r="C129" s="243" t="s">
        <v>50</v>
      </c>
      <c r="D129" s="243" t="s">
        <v>90</v>
      </c>
      <c r="E129" s="620"/>
      <c r="F129" s="247">
        <v>85000</v>
      </c>
      <c r="G129" s="245">
        <f t="shared" si="5"/>
        <v>100000</v>
      </c>
      <c r="H129" s="244" t="s">
        <v>71</v>
      </c>
      <c r="I129" s="758" t="s">
        <v>18</v>
      </c>
      <c r="J129" s="375" t="s">
        <v>525</v>
      </c>
      <c r="K129" s="375" t="s">
        <v>157</v>
      </c>
      <c r="L129" s="810" t="s">
        <v>46</v>
      </c>
      <c r="M129" s="244"/>
      <c r="N129" s="243"/>
    </row>
    <row r="130" spans="1:15" x14ac:dyDescent="0.25">
      <c r="A130" s="200">
        <v>44432</v>
      </c>
      <c r="B130" s="197" t="s">
        <v>68</v>
      </c>
      <c r="C130" s="197" t="s">
        <v>67</v>
      </c>
      <c r="D130" s="197" t="s">
        <v>90</v>
      </c>
      <c r="E130" s="190">
        <v>20000</v>
      </c>
      <c r="F130" s="190"/>
      <c r="G130" s="203">
        <f t="shared" si="5"/>
        <v>80000</v>
      </c>
      <c r="H130" s="195" t="s">
        <v>71</v>
      </c>
      <c r="I130" s="257" t="s">
        <v>18</v>
      </c>
      <c r="J130" s="256" t="s">
        <v>525</v>
      </c>
      <c r="K130" s="256" t="s">
        <v>157</v>
      </c>
      <c r="L130" s="594" t="s">
        <v>46</v>
      </c>
      <c r="M130" s="195"/>
      <c r="N130" s="197" t="s">
        <v>235</v>
      </c>
    </row>
    <row r="131" spans="1:15" x14ac:dyDescent="0.25">
      <c r="A131" s="200">
        <v>44432</v>
      </c>
      <c r="B131" s="197" t="s">
        <v>68</v>
      </c>
      <c r="C131" s="197" t="s">
        <v>67</v>
      </c>
      <c r="D131" s="197" t="s">
        <v>90</v>
      </c>
      <c r="E131" s="190">
        <v>18000</v>
      </c>
      <c r="F131" s="190"/>
      <c r="G131" s="203">
        <f t="shared" si="5"/>
        <v>62000</v>
      </c>
      <c r="H131" s="195" t="s">
        <v>71</v>
      </c>
      <c r="I131" s="257" t="s">
        <v>18</v>
      </c>
      <c r="J131" s="256" t="s">
        <v>525</v>
      </c>
      <c r="K131" s="256" t="s">
        <v>157</v>
      </c>
      <c r="L131" s="594" t="s">
        <v>46</v>
      </c>
      <c r="M131" s="195"/>
      <c r="N131" s="197" t="s">
        <v>541</v>
      </c>
    </row>
    <row r="132" spans="1:15" x14ac:dyDescent="0.25">
      <c r="A132" s="200">
        <v>44432</v>
      </c>
      <c r="B132" s="197" t="s">
        <v>68</v>
      </c>
      <c r="C132" s="197" t="s">
        <v>67</v>
      </c>
      <c r="D132" s="197" t="s">
        <v>90</v>
      </c>
      <c r="E132" s="190">
        <v>15000</v>
      </c>
      <c r="F132" s="190"/>
      <c r="G132" s="203">
        <f t="shared" si="5"/>
        <v>47000</v>
      </c>
      <c r="H132" s="211" t="s">
        <v>71</v>
      </c>
      <c r="I132" s="257" t="s">
        <v>18</v>
      </c>
      <c r="J132" s="256" t="s">
        <v>525</v>
      </c>
      <c r="K132" s="256" t="s">
        <v>157</v>
      </c>
      <c r="L132" s="594" t="s">
        <v>46</v>
      </c>
      <c r="M132" s="195"/>
      <c r="N132" s="197" t="s">
        <v>542</v>
      </c>
    </row>
    <row r="133" spans="1:15" x14ac:dyDescent="0.25">
      <c r="A133" s="200">
        <v>44432</v>
      </c>
      <c r="B133" s="197" t="s">
        <v>68</v>
      </c>
      <c r="C133" s="197" t="s">
        <v>67</v>
      </c>
      <c r="D133" s="197" t="s">
        <v>90</v>
      </c>
      <c r="E133" s="190">
        <v>20000</v>
      </c>
      <c r="F133" s="190"/>
      <c r="G133" s="203">
        <f t="shared" si="5"/>
        <v>27000</v>
      </c>
      <c r="H133" s="195" t="s">
        <v>71</v>
      </c>
      <c r="I133" s="257" t="s">
        <v>18</v>
      </c>
      <c r="J133" s="256" t="s">
        <v>525</v>
      </c>
      <c r="K133" s="256" t="s">
        <v>157</v>
      </c>
      <c r="L133" s="594" t="s">
        <v>46</v>
      </c>
      <c r="M133" s="195"/>
      <c r="N133" s="197" t="s">
        <v>543</v>
      </c>
      <c r="O133" s="106"/>
    </row>
    <row r="134" spans="1:15" x14ac:dyDescent="0.25">
      <c r="A134" s="200">
        <v>44432</v>
      </c>
      <c r="B134" s="195" t="s">
        <v>92</v>
      </c>
      <c r="C134" s="195" t="s">
        <v>92</v>
      </c>
      <c r="D134" s="195" t="s">
        <v>90</v>
      </c>
      <c r="E134" s="190">
        <v>1000</v>
      </c>
      <c r="F134" s="190"/>
      <c r="G134" s="203">
        <f t="shared" si="5"/>
        <v>26000</v>
      </c>
      <c r="H134" s="195" t="s">
        <v>71</v>
      </c>
      <c r="I134" s="257" t="s">
        <v>18</v>
      </c>
      <c r="J134" s="256" t="s">
        <v>525</v>
      </c>
      <c r="K134" s="256" t="s">
        <v>157</v>
      </c>
      <c r="L134" s="594" t="s">
        <v>46</v>
      </c>
      <c r="M134" s="195"/>
      <c r="N134" s="197"/>
      <c r="O134" s="106"/>
    </row>
    <row r="135" spans="1:15" x14ac:dyDescent="0.25">
      <c r="A135" s="200">
        <v>44432</v>
      </c>
      <c r="B135" s="195" t="s">
        <v>92</v>
      </c>
      <c r="C135" s="195" t="s">
        <v>92</v>
      </c>
      <c r="D135" s="195" t="s">
        <v>90</v>
      </c>
      <c r="E135" s="190">
        <v>5000</v>
      </c>
      <c r="F135" s="190"/>
      <c r="G135" s="203">
        <f t="shared" si="5"/>
        <v>21000</v>
      </c>
      <c r="H135" s="195" t="s">
        <v>71</v>
      </c>
      <c r="I135" s="257" t="s">
        <v>18</v>
      </c>
      <c r="J135" s="256" t="s">
        <v>525</v>
      </c>
      <c r="K135" s="256" t="s">
        <v>157</v>
      </c>
      <c r="L135" s="594" t="s">
        <v>46</v>
      </c>
      <c r="M135" s="195"/>
      <c r="N135" s="197"/>
      <c r="O135" s="106"/>
    </row>
    <row r="136" spans="1:15" x14ac:dyDescent="0.25">
      <c r="A136" s="200">
        <v>44432</v>
      </c>
      <c r="B136" s="195" t="s">
        <v>92</v>
      </c>
      <c r="C136" s="195" t="s">
        <v>92</v>
      </c>
      <c r="D136" s="195" t="s">
        <v>90</v>
      </c>
      <c r="E136" s="190">
        <v>4000</v>
      </c>
      <c r="F136" s="190"/>
      <c r="G136" s="203">
        <f t="shared" si="5"/>
        <v>17000</v>
      </c>
      <c r="H136" s="195" t="s">
        <v>71</v>
      </c>
      <c r="I136" s="257" t="s">
        <v>18</v>
      </c>
      <c r="J136" s="256" t="s">
        <v>525</v>
      </c>
      <c r="K136" s="256" t="s">
        <v>157</v>
      </c>
      <c r="L136" s="594" t="s">
        <v>46</v>
      </c>
      <c r="M136" s="195"/>
      <c r="N136" s="197"/>
      <c r="O136" s="106"/>
    </row>
    <row r="137" spans="1:15" x14ac:dyDescent="0.25">
      <c r="A137" s="200">
        <v>44433</v>
      </c>
      <c r="B137" s="195" t="s">
        <v>396</v>
      </c>
      <c r="C137" s="195" t="s">
        <v>50</v>
      </c>
      <c r="D137" s="195" t="s">
        <v>90</v>
      </c>
      <c r="E137" s="190"/>
      <c r="F137" s="190">
        <v>-2000</v>
      </c>
      <c r="G137" s="203">
        <f t="shared" si="5"/>
        <v>15000</v>
      </c>
      <c r="H137" s="195" t="s">
        <v>71</v>
      </c>
      <c r="I137" s="257" t="s">
        <v>18</v>
      </c>
      <c r="J137" s="256" t="s">
        <v>525</v>
      </c>
      <c r="K137" s="256" t="s">
        <v>157</v>
      </c>
      <c r="L137" s="594" t="s">
        <v>46</v>
      </c>
      <c r="M137" s="195"/>
      <c r="N137" s="197"/>
      <c r="O137" s="106"/>
    </row>
    <row r="138" spans="1:15" x14ac:dyDescent="0.25">
      <c r="A138" s="845">
        <v>44433</v>
      </c>
      <c r="B138" s="846" t="s">
        <v>104</v>
      </c>
      <c r="C138" s="846" t="s">
        <v>50</v>
      </c>
      <c r="D138" s="846" t="s">
        <v>90</v>
      </c>
      <c r="E138" s="847"/>
      <c r="F138" s="847">
        <v>92000</v>
      </c>
      <c r="G138" s="848">
        <f t="shared" si="5"/>
        <v>107000</v>
      </c>
      <c r="H138" s="846" t="s">
        <v>71</v>
      </c>
      <c r="I138" s="849" t="s">
        <v>18</v>
      </c>
      <c r="J138" s="850" t="s">
        <v>558</v>
      </c>
      <c r="K138" s="850" t="s">
        <v>157</v>
      </c>
      <c r="L138" s="849" t="s">
        <v>46</v>
      </c>
      <c r="M138" s="846"/>
      <c r="N138" s="851"/>
      <c r="O138" s="106"/>
    </row>
    <row r="139" spans="1:15" x14ac:dyDescent="0.25">
      <c r="A139" s="200">
        <v>44433</v>
      </c>
      <c r="B139" s="195" t="s">
        <v>68</v>
      </c>
      <c r="C139" s="195" t="s">
        <v>67</v>
      </c>
      <c r="D139" s="195" t="s">
        <v>90</v>
      </c>
      <c r="E139" s="190">
        <v>30000</v>
      </c>
      <c r="F139" s="190"/>
      <c r="G139" s="203">
        <f t="shared" si="5"/>
        <v>77000</v>
      </c>
      <c r="H139" s="195" t="s">
        <v>71</v>
      </c>
      <c r="I139" s="257" t="s">
        <v>18</v>
      </c>
      <c r="J139" s="256" t="s">
        <v>558</v>
      </c>
      <c r="K139" s="256" t="s">
        <v>157</v>
      </c>
      <c r="L139" s="594" t="s">
        <v>46</v>
      </c>
      <c r="M139" s="195"/>
      <c r="N139" s="197" t="s">
        <v>559</v>
      </c>
      <c r="O139" s="106"/>
    </row>
    <row r="140" spans="1:15" x14ac:dyDescent="0.25">
      <c r="A140" s="200">
        <v>44433</v>
      </c>
      <c r="B140" s="195" t="s">
        <v>68</v>
      </c>
      <c r="C140" s="195" t="s">
        <v>67</v>
      </c>
      <c r="D140" s="195" t="s">
        <v>90</v>
      </c>
      <c r="E140" s="422">
        <v>30000</v>
      </c>
      <c r="F140" s="573"/>
      <c r="G140" s="203">
        <f t="shared" si="5"/>
        <v>47000</v>
      </c>
      <c r="H140" s="195" t="s">
        <v>71</v>
      </c>
      <c r="I140" s="257" t="s">
        <v>18</v>
      </c>
      <c r="J140" s="256" t="s">
        <v>558</v>
      </c>
      <c r="K140" s="273" t="s">
        <v>157</v>
      </c>
      <c r="L140" s="594" t="s">
        <v>46</v>
      </c>
      <c r="M140" s="195"/>
      <c r="N140" s="197" t="s">
        <v>560</v>
      </c>
      <c r="O140" s="106"/>
    </row>
    <row r="141" spans="1:15" x14ac:dyDescent="0.25">
      <c r="A141" s="200">
        <v>44433</v>
      </c>
      <c r="B141" s="195" t="s">
        <v>68</v>
      </c>
      <c r="C141" s="195" t="s">
        <v>67</v>
      </c>
      <c r="D141" s="195" t="s">
        <v>90</v>
      </c>
      <c r="E141" s="190">
        <v>9000</v>
      </c>
      <c r="F141" s="190"/>
      <c r="G141" s="203">
        <f t="shared" si="5"/>
        <v>38000</v>
      </c>
      <c r="H141" s="211" t="s">
        <v>71</v>
      </c>
      <c r="I141" s="257" t="s">
        <v>18</v>
      </c>
      <c r="J141" s="256" t="s">
        <v>558</v>
      </c>
      <c r="K141" s="256" t="s">
        <v>157</v>
      </c>
      <c r="L141" s="594" t="s">
        <v>46</v>
      </c>
      <c r="M141" s="195"/>
      <c r="N141" s="197" t="s">
        <v>561</v>
      </c>
      <c r="O141" s="106"/>
    </row>
    <row r="142" spans="1:15" x14ac:dyDescent="0.25">
      <c r="A142" s="200">
        <v>44433</v>
      </c>
      <c r="B142" s="195" t="s">
        <v>68</v>
      </c>
      <c r="C142" s="195" t="s">
        <v>67</v>
      </c>
      <c r="D142" s="195" t="s">
        <v>90</v>
      </c>
      <c r="E142" s="210">
        <v>10000</v>
      </c>
      <c r="F142" s="210"/>
      <c r="G142" s="203">
        <f t="shared" si="5"/>
        <v>28000</v>
      </c>
      <c r="H142" s="195" t="s">
        <v>71</v>
      </c>
      <c r="I142" s="257" t="s">
        <v>18</v>
      </c>
      <c r="J142" s="256" t="s">
        <v>558</v>
      </c>
      <c r="K142" s="256" t="s">
        <v>157</v>
      </c>
      <c r="L142" s="594" t="s">
        <v>46</v>
      </c>
      <c r="M142" s="195"/>
      <c r="N142" s="197" t="s">
        <v>562</v>
      </c>
      <c r="O142" s="106"/>
    </row>
    <row r="143" spans="1:15" x14ac:dyDescent="0.25">
      <c r="A143" s="200">
        <v>44433</v>
      </c>
      <c r="B143" s="195" t="s">
        <v>92</v>
      </c>
      <c r="C143" s="195" t="s">
        <v>92</v>
      </c>
      <c r="D143" s="209" t="s">
        <v>90</v>
      </c>
      <c r="E143" s="190">
        <v>3000</v>
      </c>
      <c r="F143" s="190"/>
      <c r="G143" s="203">
        <f t="shared" si="5"/>
        <v>25000</v>
      </c>
      <c r="H143" s="195" t="s">
        <v>71</v>
      </c>
      <c r="I143" s="257" t="s">
        <v>18</v>
      </c>
      <c r="J143" s="256" t="s">
        <v>558</v>
      </c>
      <c r="K143" s="256" t="s">
        <v>157</v>
      </c>
      <c r="L143" s="594" t="s">
        <v>46</v>
      </c>
      <c r="M143" s="195"/>
      <c r="N143" s="197"/>
      <c r="O143" s="106"/>
    </row>
    <row r="144" spans="1:15" x14ac:dyDescent="0.25">
      <c r="A144" s="200">
        <v>44433</v>
      </c>
      <c r="B144" s="195" t="s">
        <v>92</v>
      </c>
      <c r="C144" s="195" t="s">
        <v>92</v>
      </c>
      <c r="D144" s="209" t="s">
        <v>90</v>
      </c>
      <c r="E144" s="190">
        <v>2000</v>
      </c>
      <c r="F144" s="190"/>
      <c r="G144" s="203">
        <f t="shared" si="5"/>
        <v>23000</v>
      </c>
      <c r="H144" s="195" t="s">
        <v>71</v>
      </c>
      <c r="I144" s="257" t="s">
        <v>18</v>
      </c>
      <c r="J144" s="256" t="s">
        <v>558</v>
      </c>
      <c r="K144" s="256" t="s">
        <v>157</v>
      </c>
      <c r="L144" s="594" t="s">
        <v>46</v>
      </c>
      <c r="M144" s="195"/>
      <c r="N144" s="197"/>
      <c r="O144" s="106"/>
    </row>
    <row r="145" spans="1:15" x14ac:dyDescent="0.25">
      <c r="A145" s="200">
        <v>44433</v>
      </c>
      <c r="B145" s="195" t="s">
        <v>92</v>
      </c>
      <c r="C145" s="195" t="s">
        <v>92</v>
      </c>
      <c r="D145" s="209" t="s">
        <v>90</v>
      </c>
      <c r="E145" s="190">
        <v>2000</v>
      </c>
      <c r="F145" s="190"/>
      <c r="G145" s="203">
        <f t="shared" si="5"/>
        <v>21000</v>
      </c>
      <c r="H145" s="195" t="s">
        <v>71</v>
      </c>
      <c r="I145" s="257" t="s">
        <v>18</v>
      </c>
      <c r="J145" s="256" t="s">
        <v>558</v>
      </c>
      <c r="K145" s="256" t="s">
        <v>157</v>
      </c>
      <c r="L145" s="594" t="s">
        <v>46</v>
      </c>
      <c r="M145" s="195"/>
      <c r="N145" s="197"/>
      <c r="O145" s="106"/>
    </row>
    <row r="146" spans="1:15" x14ac:dyDescent="0.25">
      <c r="A146" s="200">
        <v>44433</v>
      </c>
      <c r="B146" s="195" t="s">
        <v>92</v>
      </c>
      <c r="C146" s="195" t="s">
        <v>92</v>
      </c>
      <c r="D146" s="209" t="s">
        <v>90</v>
      </c>
      <c r="E146" s="190">
        <v>3000</v>
      </c>
      <c r="F146" s="190"/>
      <c r="G146" s="203">
        <f t="shared" si="5"/>
        <v>18000</v>
      </c>
      <c r="H146" s="195" t="s">
        <v>71</v>
      </c>
      <c r="I146" s="257" t="s">
        <v>18</v>
      </c>
      <c r="J146" s="256" t="s">
        <v>558</v>
      </c>
      <c r="K146" s="256" t="s">
        <v>157</v>
      </c>
      <c r="L146" s="594" t="s">
        <v>46</v>
      </c>
      <c r="M146" s="195"/>
      <c r="N146" s="197"/>
      <c r="O146" s="106"/>
    </row>
    <row r="147" spans="1:15" x14ac:dyDescent="0.25">
      <c r="A147" s="200">
        <v>44434</v>
      </c>
      <c r="B147" s="195" t="s">
        <v>396</v>
      </c>
      <c r="C147" s="195" t="s">
        <v>50</v>
      </c>
      <c r="D147" s="195" t="s">
        <v>90</v>
      </c>
      <c r="E147" s="190"/>
      <c r="F147" s="190">
        <v>-3000</v>
      </c>
      <c r="G147" s="203">
        <f t="shared" si="5"/>
        <v>15000</v>
      </c>
      <c r="H147" s="195" t="s">
        <v>71</v>
      </c>
      <c r="I147" s="257" t="s">
        <v>18</v>
      </c>
      <c r="J147" s="256" t="s">
        <v>558</v>
      </c>
      <c r="K147" s="273" t="s">
        <v>157</v>
      </c>
      <c r="L147" s="594" t="s">
        <v>46</v>
      </c>
      <c r="M147" s="195"/>
      <c r="N147" s="197"/>
      <c r="O147" s="106"/>
    </row>
    <row r="148" spans="1:15" x14ac:dyDescent="0.25">
      <c r="A148" s="771">
        <v>44434</v>
      </c>
      <c r="B148" s="244" t="s">
        <v>104</v>
      </c>
      <c r="C148" s="244" t="s">
        <v>50</v>
      </c>
      <c r="D148" s="244" t="s">
        <v>90</v>
      </c>
      <c r="E148" s="610"/>
      <c r="F148" s="610">
        <v>85000</v>
      </c>
      <c r="G148" s="245">
        <f t="shared" si="5"/>
        <v>100000</v>
      </c>
      <c r="H148" s="244" t="s">
        <v>71</v>
      </c>
      <c r="I148" s="758" t="s">
        <v>18</v>
      </c>
      <c r="J148" s="375" t="s">
        <v>599</v>
      </c>
      <c r="K148" s="375" t="s">
        <v>157</v>
      </c>
      <c r="L148" s="810" t="s">
        <v>46</v>
      </c>
      <c r="M148" s="244"/>
      <c r="N148" s="243"/>
      <c r="O148" s="106"/>
    </row>
    <row r="149" spans="1:15" x14ac:dyDescent="0.25">
      <c r="A149" s="200">
        <v>44434</v>
      </c>
      <c r="B149" s="195" t="s">
        <v>68</v>
      </c>
      <c r="C149" s="195" t="s">
        <v>67</v>
      </c>
      <c r="D149" s="209" t="s">
        <v>90</v>
      </c>
      <c r="E149" s="190">
        <v>15000</v>
      </c>
      <c r="F149" s="190"/>
      <c r="G149" s="203">
        <f t="shared" si="5"/>
        <v>85000</v>
      </c>
      <c r="H149" s="195" t="s">
        <v>71</v>
      </c>
      <c r="I149" s="257" t="s">
        <v>18</v>
      </c>
      <c r="J149" s="256" t="s">
        <v>599</v>
      </c>
      <c r="K149" s="273" t="s">
        <v>157</v>
      </c>
      <c r="L149" s="594" t="s">
        <v>46</v>
      </c>
      <c r="M149" s="195"/>
      <c r="N149" s="197" t="s">
        <v>184</v>
      </c>
      <c r="O149" s="106"/>
    </row>
    <row r="150" spans="1:15" x14ac:dyDescent="0.25">
      <c r="A150" s="200">
        <v>44434</v>
      </c>
      <c r="B150" s="195" t="s">
        <v>68</v>
      </c>
      <c r="C150" s="195" t="s">
        <v>67</v>
      </c>
      <c r="D150" s="209" t="s">
        <v>90</v>
      </c>
      <c r="E150" s="210">
        <v>15000</v>
      </c>
      <c r="F150" s="210"/>
      <c r="G150" s="203">
        <f t="shared" si="5"/>
        <v>70000</v>
      </c>
      <c r="H150" s="195" t="s">
        <v>71</v>
      </c>
      <c r="I150" s="257" t="s">
        <v>18</v>
      </c>
      <c r="J150" s="256" t="s">
        <v>599</v>
      </c>
      <c r="K150" s="256" t="s">
        <v>157</v>
      </c>
      <c r="L150" s="594" t="s">
        <v>46</v>
      </c>
      <c r="M150" s="195"/>
      <c r="N150" s="197" t="s">
        <v>600</v>
      </c>
      <c r="O150" s="106"/>
    </row>
    <row r="151" spans="1:15" x14ac:dyDescent="0.25">
      <c r="A151" s="200">
        <v>44434</v>
      </c>
      <c r="B151" s="195" t="s">
        <v>68</v>
      </c>
      <c r="C151" s="195" t="s">
        <v>67</v>
      </c>
      <c r="D151" s="209" t="s">
        <v>90</v>
      </c>
      <c r="E151" s="190">
        <v>20000</v>
      </c>
      <c r="F151" s="190"/>
      <c r="G151" s="203">
        <f t="shared" si="5"/>
        <v>50000</v>
      </c>
      <c r="H151" s="195" t="s">
        <v>71</v>
      </c>
      <c r="I151" s="257" t="s">
        <v>18</v>
      </c>
      <c r="J151" s="256" t="s">
        <v>599</v>
      </c>
      <c r="K151" s="256" t="s">
        <v>157</v>
      </c>
      <c r="L151" s="594" t="s">
        <v>46</v>
      </c>
      <c r="M151" s="195"/>
      <c r="N151" s="197" t="s">
        <v>601</v>
      </c>
      <c r="O151" s="106"/>
    </row>
    <row r="152" spans="1:15" x14ac:dyDescent="0.25">
      <c r="A152" s="200">
        <v>44434</v>
      </c>
      <c r="B152" s="195" t="s">
        <v>68</v>
      </c>
      <c r="C152" s="195" t="s">
        <v>67</v>
      </c>
      <c r="D152" s="209" t="s">
        <v>90</v>
      </c>
      <c r="E152" s="190">
        <v>15000</v>
      </c>
      <c r="F152" s="190"/>
      <c r="G152" s="203">
        <f t="shared" si="5"/>
        <v>35000</v>
      </c>
      <c r="H152" s="195" t="s">
        <v>71</v>
      </c>
      <c r="I152" s="257" t="s">
        <v>18</v>
      </c>
      <c r="J152" s="256" t="s">
        <v>599</v>
      </c>
      <c r="K152" s="256" t="s">
        <v>157</v>
      </c>
      <c r="L152" s="594" t="s">
        <v>46</v>
      </c>
      <c r="M152" s="195"/>
      <c r="N152" s="197" t="s">
        <v>602</v>
      </c>
      <c r="O152" s="106"/>
    </row>
    <row r="153" spans="1:15" x14ac:dyDescent="0.25">
      <c r="A153" s="200">
        <v>44434</v>
      </c>
      <c r="B153" s="195" t="s">
        <v>92</v>
      </c>
      <c r="C153" s="195" t="s">
        <v>92</v>
      </c>
      <c r="D153" s="195" t="s">
        <v>90</v>
      </c>
      <c r="E153" s="190">
        <v>2000</v>
      </c>
      <c r="F153" s="190"/>
      <c r="G153" s="203">
        <f t="shared" si="5"/>
        <v>33000</v>
      </c>
      <c r="H153" s="195" t="s">
        <v>71</v>
      </c>
      <c r="I153" s="257" t="s">
        <v>18</v>
      </c>
      <c r="J153" s="256" t="s">
        <v>599</v>
      </c>
      <c r="K153" s="256" t="s">
        <v>157</v>
      </c>
      <c r="L153" s="594" t="s">
        <v>46</v>
      </c>
      <c r="M153" s="195"/>
      <c r="N153" s="197"/>
      <c r="O153" s="106"/>
    </row>
    <row r="154" spans="1:15" x14ac:dyDescent="0.25">
      <c r="A154" s="200">
        <v>44434</v>
      </c>
      <c r="B154" s="195" t="s">
        <v>92</v>
      </c>
      <c r="C154" s="195" t="s">
        <v>92</v>
      </c>
      <c r="D154" s="195" t="s">
        <v>90</v>
      </c>
      <c r="E154" s="190">
        <v>12000</v>
      </c>
      <c r="F154" s="190"/>
      <c r="G154" s="203">
        <f t="shared" si="5"/>
        <v>21000</v>
      </c>
      <c r="H154" s="195" t="s">
        <v>71</v>
      </c>
      <c r="I154" s="257" t="s">
        <v>18</v>
      </c>
      <c r="J154" s="256" t="s">
        <v>599</v>
      </c>
      <c r="K154" s="256" t="s">
        <v>157</v>
      </c>
      <c r="L154" s="594" t="s">
        <v>46</v>
      </c>
      <c r="M154" s="195"/>
      <c r="N154" s="197"/>
      <c r="O154" s="106"/>
    </row>
    <row r="155" spans="1:15" x14ac:dyDescent="0.25">
      <c r="A155" s="200">
        <v>44434</v>
      </c>
      <c r="B155" s="195" t="s">
        <v>92</v>
      </c>
      <c r="C155" s="195" t="s">
        <v>92</v>
      </c>
      <c r="D155" s="195" t="s">
        <v>90</v>
      </c>
      <c r="E155" s="190">
        <v>2000</v>
      </c>
      <c r="F155" s="190"/>
      <c r="G155" s="203">
        <f t="shared" si="5"/>
        <v>19000</v>
      </c>
      <c r="H155" s="195" t="s">
        <v>71</v>
      </c>
      <c r="I155" s="257" t="s">
        <v>18</v>
      </c>
      <c r="J155" s="256" t="s">
        <v>599</v>
      </c>
      <c r="K155" s="256" t="s">
        <v>157</v>
      </c>
      <c r="L155" s="594" t="s">
        <v>46</v>
      </c>
      <c r="M155" s="195"/>
      <c r="N155" s="197"/>
      <c r="O155" s="106"/>
    </row>
    <row r="156" spans="1:15" x14ac:dyDescent="0.25">
      <c r="A156" s="200">
        <v>44435</v>
      </c>
      <c r="B156" s="195" t="s">
        <v>396</v>
      </c>
      <c r="C156" s="195" t="s">
        <v>50</v>
      </c>
      <c r="D156" s="195" t="s">
        <v>90</v>
      </c>
      <c r="E156" s="190"/>
      <c r="F156" s="190">
        <v>-4000</v>
      </c>
      <c r="G156" s="203">
        <f t="shared" si="5"/>
        <v>15000</v>
      </c>
      <c r="H156" s="195" t="s">
        <v>71</v>
      </c>
      <c r="I156" s="257" t="s">
        <v>18</v>
      </c>
      <c r="J156" s="256" t="s">
        <v>599</v>
      </c>
      <c r="K156" s="256" t="s">
        <v>157</v>
      </c>
      <c r="L156" s="594" t="s">
        <v>46</v>
      </c>
      <c r="M156" s="195"/>
      <c r="N156" s="197"/>
      <c r="O156" s="106"/>
    </row>
    <row r="157" spans="1:15" x14ac:dyDescent="0.25">
      <c r="A157" s="771">
        <v>44435</v>
      </c>
      <c r="B157" s="244" t="s">
        <v>104</v>
      </c>
      <c r="C157" s="244" t="s">
        <v>50</v>
      </c>
      <c r="D157" s="244" t="s">
        <v>90</v>
      </c>
      <c r="E157" s="247"/>
      <c r="F157" s="247">
        <v>78000</v>
      </c>
      <c r="G157" s="245">
        <f t="shared" si="5"/>
        <v>93000</v>
      </c>
      <c r="H157" s="244" t="s">
        <v>71</v>
      </c>
      <c r="I157" s="758" t="s">
        <v>18</v>
      </c>
      <c r="J157" s="375" t="s">
        <v>606</v>
      </c>
      <c r="K157" s="375" t="s">
        <v>157</v>
      </c>
      <c r="L157" s="810" t="s">
        <v>46</v>
      </c>
      <c r="M157" s="244"/>
      <c r="N157" s="243"/>
      <c r="O157" s="106"/>
    </row>
    <row r="158" spans="1:15" x14ac:dyDescent="0.25">
      <c r="A158" s="200">
        <v>44435</v>
      </c>
      <c r="B158" s="195" t="s">
        <v>68</v>
      </c>
      <c r="C158" s="195" t="s">
        <v>67</v>
      </c>
      <c r="D158" s="195" t="s">
        <v>90</v>
      </c>
      <c r="E158" s="213">
        <v>20000</v>
      </c>
      <c r="F158" s="213"/>
      <c r="G158" s="203">
        <f t="shared" si="5"/>
        <v>73000</v>
      </c>
      <c r="H158" s="195" t="s">
        <v>71</v>
      </c>
      <c r="I158" s="257" t="s">
        <v>18</v>
      </c>
      <c r="J158" s="256" t="s">
        <v>606</v>
      </c>
      <c r="K158" s="256" t="s">
        <v>157</v>
      </c>
      <c r="L158" s="594" t="s">
        <v>46</v>
      </c>
      <c r="M158" s="195"/>
      <c r="N158" s="197" t="s">
        <v>607</v>
      </c>
      <c r="O158" s="106"/>
    </row>
    <row r="159" spans="1:15" x14ac:dyDescent="0.25">
      <c r="A159" s="200">
        <v>44435</v>
      </c>
      <c r="B159" s="195" t="s">
        <v>68</v>
      </c>
      <c r="C159" s="195" t="s">
        <v>67</v>
      </c>
      <c r="D159" s="195" t="s">
        <v>90</v>
      </c>
      <c r="E159" s="213">
        <v>25000</v>
      </c>
      <c r="F159" s="213"/>
      <c r="G159" s="203">
        <f t="shared" si="5"/>
        <v>48000</v>
      </c>
      <c r="H159" s="195" t="s">
        <v>71</v>
      </c>
      <c r="I159" s="257" t="s">
        <v>18</v>
      </c>
      <c r="J159" s="256" t="s">
        <v>606</v>
      </c>
      <c r="K159" s="256" t="s">
        <v>157</v>
      </c>
      <c r="L159" s="594" t="s">
        <v>46</v>
      </c>
      <c r="M159" s="195"/>
      <c r="N159" s="197" t="s">
        <v>608</v>
      </c>
      <c r="O159" s="106"/>
    </row>
    <row r="160" spans="1:15" x14ac:dyDescent="0.25">
      <c r="A160" s="200">
        <v>44435</v>
      </c>
      <c r="B160" s="195" t="s">
        <v>68</v>
      </c>
      <c r="C160" s="195" t="s">
        <v>67</v>
      </c>
      <c r="D160" s="195" t="s">
        <v>90</v>
      </c>
      <c r="E160" s="213">
        <v>15000</v>
      </c>
      <c r="F160" s="213"/>
      <c r="G160" s="203">
        <f t="shared" si="5"/>
        <v>33000</v>
      </c>
      <c r="H160" s="195" t="s">
        <v>71</v>
      </c>
      <c r="I160" s="257" t="s">
        <v>18</v>
      </c>
      <c r="J160" s="256" t="s">
        <v>606</v>
      </c>
      <c r="K160" s="256" t="s">
        <v>157</v>
      </c>
      <c r="L160" s="594" t="s">
        <v>46</v>
      </c>
      <c r="M160" s="195"/>
      <c r="N160" s="197" t="s">
        <v>609</v>
      </c>
      <c r="O160" s="106"/>
    </row>
    <row r="161" spans="1:15" x14ac:dyDescent="0.25">
      <c r="A161" s="200">
        <v>44435</v>
      </c>
      <c r="B161" s="195" t="s">
        <v>68</v>
      </c>
      <c r="C161" s="195" t="s">
        <v>67</v>
      </c>
      <c r="D161" s="195" t="s">
        <v>90</v>
      </c>
      <c r="E161" s="213">
        <v>8000</v>
      </c>
      <c r="F161" s="213"/>
      <c r="G161" s="203">
        <f t="shared" si="5"/>
        <v>25000</v>
      </c>
      <c r="H161" s="195" t="s">
        <v>71</v>
      </c>
      <c r="I161" s="257" t="s">
        <v>18</v>
      </c>
      <c r="J161" s="256" t="s">
        <v>606</v>
      </c>
      <c r="K161" s="256" t="s">
        <v>157</v>
      </c>
      <c r="L161" s="594" t="s">
        <v>46</v>
      </c>
      <c r="M161" s="195"/>
      <c r="N161" s="197" t="s">
        <v>610</v>
      </c>
      <c r="O161" s="106"/>
    </row>
    <row r="162" spans="1:15" x14ac:dyDescent="0.25">
      <c r="A162" s="200">
        <v>44435</v>
      </c>
      <c r="B162" s="195" t="s">
        <v>92</v>
      </c>
      <c r="C162" s="195" t="s">
        <v>92</v>
      </c>
      <c r="D162" s="195" t="s">
        <v>90</v>
      </c>
      <c r="E162" s="213">
        <v>3000</v>
      </c>
      <c r="F162" s="213"/>
      <c r="G162" s="203">
        <f t="shared" si="5"/>
        <v>22000</v>
      </c>
      <c r="H162" s="195" t="s">
        <v>71</v>
      </c>
      <c r="I162" s="257" t="s">
        <v>18</v>
      </c>
      <c r="J162" s="256" t="s">
        <v>606</v>
      </c>
      <c r="K162" s="256" t="s">
        <v>157</v>
      </c>
      <c r="L162" s="594" t="s">
        <v>46</v>
      </c>
      <c r="M162" s="195"/>
      <c r="N162" s="197"/>
      <c r="O162" s="106"/>
    </row>
    <row r="163" spans="1:15" x14ac:dyDescent="0.25">
      <c r="A163" s="200">
        <v>44435</v>
      </c>
      <c r="B163" s="195" t="s">
        <v>92</v>
      </c>
      <c r="C163" s="195" t="s">
        <v>92</v>
      </c>
      <c r="D163" s="195" t="s">
        <v>90</v>
      </c>
      <c r="E163" s="213">
        <v>7000</v>
      </c>
      <c r="F163" s="213"/>
      <c r="G163" s="203">
        <f t="shared" si="5"/>
        <v>15000</v>
      </c>
      <c r="H163" s="195" t="s">
        <v>71</v>
      </c>
      <c r="I163" s="257" t="s">
        <v>18</v>
      </c>
      <c r="J163" s="256" t="s">
        <v>606</v>
      </c>
      <c r="K163" s="256" t="s">
        <v>157</v>
      </c>
      <c r="L163" s="594" t="s">
        <v>46</v>
      </c>
      <c r="M163" s="195"/>
      <c r="N163" s="197"/>
      <c r="O163" s="106"/>
    </row>
    <row r="164" spans="1:15" x14ac:dyDescent="0.25">
      <c r="A164" s="771">
        <v>44438</v>
      </c>
      <c r="B164" s="244" t="s">
        <v>104</v>
      </c>
      <c r="C164" s="244" t="s">
        <v>50</v>
      </c>
      <c r="D164" s="244" t="s">
        <v>90</v>
      </c>
      <c r="E164" s="775"/>
      <c r="F164" s="775">
        <v>80000</v>
      </c>
      <c r="G164" s="245">
        <f t="shared" si="5"/>
        <v>95000</v>
      </c>
      <c r="H164" s="244" t="s">
        <v>71</v>
      </c>
      <c r="I164" s="758" t="s">
        <v>18</v>
      </c>
      <c r="J164" s="375" t="s">
        <v>627</v>
      </c>
      <c r="K164" s="375" t="s">
        <v>157</v>
      </c>
      <c r="L164" s="810" t="s">
        <v>46</v>
      </c>
      <c r="M164" s="244"/>
      <c r="N164" s="243"/>
      <c r="O164" s="106"/>
    </row>
    <row r="165" spans="1:15" x14ac:dyDescent="0.25">
      <c r="A165" s="200">
        <v>44438</v>
      </c>
      <c r="B165" s="195" t="s">
        <v>68</v>
      </c>
      <c r="C165" s="195" t="s">
        <v>67</v>
      </c>
      <c r="D165" s="195" t="s">
        <v>90</v>
      </c>
      <c r="E165" s="213">
        <v>20000</v>
      </c>
      <c r="F165" s="213"/>
      <c r="G165" s="203">
        <f t="shared" si="5"/>
        <v>75000</v>
      </c>
      <c r="H165" s="195" t="s">
        <v>71</v>
      </c>
      <c r="I165" s="257" t="s">
        <v>18</v>
      </c>
      <c r="J165" s="195" t="s">
        <v>627</v>
      </c>
      <c r="K165" s="256" t="s">
        <v>157</v>
      </c>
      <c r="L165" s="594" t="s">
        <v>46</v>
      </c>
      <c r="M165" s="195"/>
      <c r="N165" s="197" t="s">
        <v>628</v>
      </c>
      <c r="O165" s="106"/>
    </row>
    <row r="166" spans="1:15" x14ac:dyDescent="0.25">
      <c r="A166" s="200">
        <v>44438</v>
      </c>
      <c r="B166" s="195" t="s">
        <v>68</v>
      </c>
      <c r="C166" s="195" t="s">
        <v>67</v>
      </c>
      <c r="D166" s="195" t="s">
        <v>90</v>
      </c>
      <c r="E166" s="213">
        <v>20000</v>
      </c>
      <c r="F166" s="213"/>
      <c r="G166" s="203">
        <f t="shared" si="5"/>
        <v>55000</v>
      </c>
      <c r="H166" s="195" t="s">
        <v>71</v>
      </c>
      <c r="I166" s="257" t="s">
        <v>18</v>
      </c>
      <c r="J166" s="195" t="s">
        <v>627</v>
      </c>
      <c r="K166" s="256" t="s">
        <v>157</v>
      </c>
      <c r="L166" s="594" t="s">
        <v>46</v>
      </c>
      <c r="M166" s="195"/>
      <c r="N166" s="197" t="s">
        <v>402</v>
      </c>
      <c r="O166" s="106"/>
    </row>
    <row r="167" spans="1:15" x14ac:dyDescent="0.25">
      <c r="A167" s="200">
        <v>44438</v>
      </c>
      <c r="B167" s="195" t="s">
        <v>68</v>
      </c>
      <c r="C167" s="195" t="s">
        <v>67</v>
      </c>
      <c r="D167" s="195" t="s">
        <v>90</v>
      </c>
      <c r="E167" s="213">
        <v>28000</v>
      </c>
      <c r="F167" s="213"/>
      <c r="G167" s="203">
        <f t="shared" si="5"/>
        <v>27000</v>
      </c>
      <c r="H167" s="195" t="s">
        <v>71</v>
      </c>
      <c r="I167" s="257" t="s">
        <v>18</v>
      </c>
      <c r="J167" s="195" t="s">
        <v>627</v>
      </c>
      <c r="K167" s="256" t="s">
        <v>157</v>
      </c>
      <c r="L167" s="594" t="s">
        <v>46</v>
      </c>
      <c r="M167" s="195"/>
      <c r="N167" s="197" t="s">
        <v>629</v>
      </c>
      <c r="O167" s="106"/>
    </row>
    <row r="168" spans="1:15" x14ac:dyDescent="0.25">
      <c r="A168" s="200">
        <v>44438</v>
      </c>
      <c r="B168" s="195" t="s">
        <v>92</v>
      </c>
      <c r="C168" s="195" t="s">
        <v>92</v>
      </c>
      <c r="D168" s="195" t="s">
        <v>90</v>
      </c>
      <c r="E168" s="213">
        <v>4000</v>
      </c>
      <c r="F168" s="213"/>
      <c r="G168" s="203">
        <f t="shared" si="5"/>
        <v>23000</v>
      </c>
      <c r="H168" s="195" t="s">
        <v>71</v>
      </c>
      <c r="I168" s="257" t="s">
        <v>18</v>
      </c>
      <c r="J168" s="195" t="s">
        <v>627</v>
      </c>
      <c r="K168" s="256" t="s">
        <v>157</v>
      </c>
      <c r="L168" s="594" t="s">
        <v>46</v>
      </c>
      <c r="M168" s="195"/>
      <c r="N168" s="197"/>
      <c r="O168" s="106"/>
    </row>
    <row r="169" spans="1:15" x14ac:dyDescent="0.25">
      <c r="A169" s="200">
        <v>44438</v>
      </c>
      <c r="B169" s="195" t="s">
        <v>92</v>
      </c>
      <c r="C169" s="195" t="s">
        <v>92</v>
      </c>
      <c r="D169" s="195" t="s">
        <v>90</v>
      </c>
      <c r="E169" s="213">
        <v>4000</v>
      </c>
      <c r="F169" s="213"/>
      <c r="G169" s="203">
        <f t="shared" si="5"/>
        <v>19000</v>
      </c>
      <c r="H169" s="195" t="s">
        <v>71</v>
      </c>
      <c r="I169" s="257" t="s">
        <v>18</v>
      </c>
      <c r="J169" s="195" t="s">
        <v>627</v>
      </c>
      <c r="K169" s="256" t="s">
        <v>157</v>
      </c>
      <c r="L169" s="594" t="s">
        <v>46</v>
      </c>
      <c r="M169" s="195"/>
      <c r="N169" s="197"/>
      <c r="O169" s="106"/>
    </row>
    <row r="170" spans="1:15" x14ac:dyDescent="0.25">
      <c r="A170" s="200">
        <v>44438</v>
      </c>
      <c r="B170" s="195" t="s">
        <v>92</v>
      </c>
      <c r="C170" s="195" t="s">
        <v>92</v>
      </c>
      <c r="D170" s="195" t="s">
        <v>90</v>
      </c>
      <c r="E170" s="213">
        <v>2000</v>
      </c>
      <c r="F170" s="213"/>
      <c r="G170" s="203">
        <f t="shared" si="5"/>
        <v>17000</v>
      </c>
      <c r="H170" s="195" t="s">
        <v>71</v>
      </c>
      <c r="I170" s="257" t="s">
        <v>18</v>
      </c>
      <c r="J170" s="195" t="s">
        <v>627</v>
      </c>
      <c r="K170" s="256" t="s">
        <v>157</v>
      </c>
      <c r="L170" s="594" t="s">
        <v>46</v>
      </c>
      <c r="M170" s="195"/>
      <c r="N170" s="197"/>
      <c r="O170" s="106"/>
    </row>
    <row r="171" spans="1:15" x14ac:dyDescent="0.25">
      <c r="A171" s="200">
        <v>44439</v>
      </c>
      <c r="B171" s="195" t="s">
        <v>396</v>
      </c>
      <c r="C171" s="195" t="s">
        <v>50</v>
      </c>
      <c r="D171" s="195" t="s">
        <v>90</v>
      </c>
      <c r="E171" s="213"/>
      <c r="F171" s="213">
        <v>-2000</v>
      </c>
      <c r="G171" s="203">
        <f t="shared" si="5"/>
        <v>15000</v>
      </c>
      <c r="H171" s="195" t="s">
        <v>71</v>
      </c>
      <c r="I171" s="257" t="s">
        <v>18</v>
      </c>
      <c r="J171" s="195" t="s">
        <v>627</v>
      </c>
      <c r="K171" s="256" t="s">
        <v>157</v>
      </c>
      <c r="L171" s="594" t="s">
        <v>46</v>
      </c>
      <c r="M171" s="195"/>
      <c r="N171" s="197"/>
      <c r="O171" s="106"/>
    </row>
    <row r="172" spans="1:15" x14ac:dyDescent="0.25">
      <c r="A172" s="771">
        <v>44439</v>
      </c>
      <c r="B172" s="244" t="s">
        <v>104</v>
      </c>
      <c r="C172" s="244" t="s">
        <v>50</v>
      </c>
      <c r="D172" s="244" t="s">
        <v>90</v>
      </c>
      <c r="E172" s="775"/>
      <c r="F172" s="775">
        <v>82000</v>
      </c>
      <c r="G172" s="245">
        <f t="shared" si="5"/>
        <v>97000</v>
      </c>
      <c r="H172" s="244" t="s">
        <v>71</v>
      </c>
      <c r="I172" s="758" t="s">
        <v>18</v>
      </c>
      <c r="J172" s="244" t="s">
        <v>658</v>
      </c>
      <c r="K172" s="375" t="s">
        <v>157</v>
      </c>
      <c r="L172" s="810" t="s">
        <v>46</v>
      </c>
      <c r="M172" s="244"/>
      <c r="N172" s="243"/>
      <c r="O172" s="106"/>
    </row>
    <row r="173" spans="1:15" x14ac:dyDescent="0.25">
      <c r="A173" s="200">
        <v>44439</v>
      </c>
      <c r="B173" s="183" t="s">
        <v>68</v>
      </c>
      <c r="C173" s="183" t="s">
        <v>67</v>
      </c>
      <c r="D173" s="183" t="s">
        <v>90</v>
      </c>
      <c r="E173" s="774">
        <v>23000</v>
      </c>
      <c r="F173" s="774"/>
      <c r="G173" s="203">
        <f t="shared" si="5"/>
        <v>74000</v>
      </c>
      <c r="H173" s="183" t="s">
        <v>71</v>
      </c>
      <c r="I173" s="257" t="s">
        <v>18</v>
      </c>
      <c r="J173" s="195" t="s">
        <v>658</v>
      </c>
      <c r="K173" s="256" t="s">
        <v>157</v>
      </c>
      <c r="L173" s="594" t="s">
        <v>46</v>
      </c>
      <c r="M173" s="183"/>
      <c r="N173" s="107" t="s">
        <v>659</v>
      </c>
      <c r="O173" s="106"/>
    </row>
    <row r="174" spans="1:15" x14ac:dyDescent="0.25">
      <c r="A174" s="200">
        <v>44439</v>
      </c>
      <c r="B174" s="183" t="s">
        <v>68</v>
      </c>
      <c r="C174" s="183" t="s">
        <v>67</v>
      </c>
      <c r="D174" s="183" t="s">
        <v>90</v>
      </c>
      <c r="E174" s="774">
        <v>20000</v>
      </c>
      <c r="F174" s="774"/>
      <c r="G174" s="203">
        <f t="shared" si="5"/>
        <v>54000</v>
      </c>
      <c r="H174" s="183" t="s">
        <v>71</v>
      </c>
      <c r="I174" s="257" t="s">
        <v>18</v>
      </c>
      <c r="J174" s="195" t="s">
        <v>658</v>
      </c>
      <c r="K174" s="256" t="s">
        <v>157</v>
      </c>
      <c r="L174" s="594" t="s">
        <v>46</v>
      </c>
      <c r="M174" s="183"/>
      <c r="N174" s="107" t="s">
        <v>660</v>
      </c>
      <c r="O174" s="106"/>
    </row>
    <row r="175" spans="1:15" x14ac:dyDescent="0.25">
      <c r="A175" s="200">
        <v>44439</v>
      </c>
      <c r="B175" s="183" t="s">
        <v>68</v>
      </c>
      <c r="C175" s="183" t="s">
        <v>67</v>
      </c>
      <c r="D175" s="183" t="s">
        <v>90</v>
      </c>
      <c r="E175" s="774">
        <v>15000</v>
      </c>
      <c r="F175" s="774"/>
      <c r="G175" s="204">
        <f t="shared" si="5"/>
        <v>39000</v>
      </c>
      <c r="H175" s="183" t="s">
        <v>71</v>
      </c>
      <c r="I175" s="257" t="s">
        <v>18</v>
      </c>
      <c r="J175" s="195" t="s">
        <v>658</v>
      </c>
      <c r="K175" s="256" t="s">
        <v>157</v>
      </c>
      <c r="L175" s="594" t="s">
        <v>46</v>
      </c>
      <c r="M175" s="183"/>
      <c r="N175" s="107" t="s">
        <v>661</v>
      </c>
      <c r="O175" s="106"/>
    </row>
    <row r="176" spans="1:15" x14ac:dyDescent="0.25">
      <c r="A176" s="200">
        <v>44439</v>
      </c>
      <c r="B176" s="183" t="s">
        <v>68</v>
      </c>
      <c r="C176" s="183" t="s">
        <v>67</v>
      </c>
      <c r="D176" s="183" t="s">
        <v>90</v>
      </c>
      <c r="E176" s="774">
        <v>12000</v>
      </c>
      <c r="F176" s="774"/>
      <c r="G176" s="204">
        <f t="shared" si="5"/>
        <v>27000</v>
      </c>
      <c r="H176" s="183" t="s">
        <v>71</v>
      </c>
      <c r="I176" s="257" t="s">
        <v>18</v>
      </c>
      <c r="J176" s="195" t="s">
        <v>658</v>
      </c>
      <c r="K176" s="256" t="s">
        <v>157</v>
      </c>
      <c r="L176" s="594" t="s">
        <v>46</v>
      </c>
      <c r="M176" s="183"/>
      <c r="N176" s="107" t="s">
        <v>662</v>
      </c>
      <c r="O176" s="106"/>
    </row>
    <row r="177" spans="1:15" x14ac:dyDescent="0.25">
      <c r="A177" s="200">
        <v>44439</v>
      </c>
      <c r="B177" s="183" t="s">
        <v>92</v>
      </c>
      <c r="C177" s="183" t="s">
        <v>92</v>
      </c>
      <c r="D177" s="183" t="s">
        <v>90</v>
      </c>
      <c r="E177" s="774">
        <v>4000</v>
      </c>
      <c r="F177" s="774"/>
      <c r="G177" s="204">
        <f t="shared" si="5"/>
        <v>23000</v>
      </c>
      <c r="H177" s="183" t="s">
        <v>71</v>
      </c>
      <c r="I177" s="257" t="s">
        <v>18</v>
      </c>
      <c r="J177" s="195" t="s">
        <v>658</v>
      </c>
      <c r="K177" s="256" t="s">
        <v>157</v>
      </c>
      <c r="L177" s="594" t="s">
        <v>46</v>
      </c>
      <c r="M177" s="183"/>
      <c r="N177" s="107"/>
      <c r="O177" s="106"/>
    </row>
    <row r="178" spans="1:15" x14ac:dyDescent="0.25">
      <c r="A178" s="200">
        <v>44439</v>
      </c>
      <c r="B178" s="183" t="s">
        <v>92</v>
      </c>
      <c r="C178" s="183" t="s">
        <v>92</v>
      </c>
      <c r="D178" s="183" t="s">
        <v>90</v>
      </c>
      <c r="E178" s="774">
        <v>2000</v>
      </c>
      <c r="F178" s="774"/>
      <c r="G178" s="204">
        <f t="shared" si="5"/>
        <v>21000</v>
      </c>
      <c r="H178" s="183" t="s">
        <v>71</v>
      </c>
      <c r="I178" s="257" t="s">
        <v>18</v>
      </c>
      <c r="J178" s="195" t="s">
        <v>658</v>
      </c>
      <c r="K178" s="256" t="s">
        <v>157</v>
      </c>
      <c r="L178" s="594" t="s">
        <v>46</v>
      </c>
      <c r="M178" s="183"/>
      <c r="N178" s="107"/>
      <c r="O178" s="106"/>
    </row>
    <row r="179" spans="1:15" x14ac:dyDescent="0.25">
      <c r="A179" s="200">
        <v>44439</v>
      </c>
      <c r="B179" s="183" t="s">
        <v>92</v>
      </c>
      <c r="C179" s="183" t="s">
        <v>92</v>
      </c>
      <c r="D179" s="183" t="s">
        <v>90</v>
      </c>
      <c r="E179" s="774">
        <v>2000</v>
      </c>
      <c r="F179" s="774"/>
      <c r="G179" s="204">
        <f t="shared" si="5"/>
        <v>19000</v>
      </c>
      <c r="H179" s="183" t="s">
        <v>71</v>
      </c>
      <c r="I179" s="257" t="s">
        <v>18</v>
      </c>
      <c r="J179" s="195" t="s">
        <v>658</v>
      </c>
      <c r="K179" s="256" t="s">
        <v>157</v>
      </c>
      <c r="L179" s="594" t="s">
        <v>46</v>
      </c>
      <c r="M179" s="183"/>
      <c r="N179" s="107"/>
      <c r="O179" s="106"/>
    </row>
    <row r="180" spans="1:15" ht="15.75" thickBot="1" x14ac:dyDescent="0.3">
      <c r="A180" s="200">
        <v>44439</v>
      </c>
      <c r="B180" s="183" t="s">
        <v>92</v>
      </c>
      <c r="C180" s="183" t="s">
        <v>92</v>
      </c>
      <c r="D180" s="183" t="s">
        <v>90</v>
      </c>
      <c r="E180" s="885">
        <v>12000</v>
      </c>
      <c r="F180" s="885"/>
      <c r="G180" s="203">
        <f t="shared" si="5"/>
        <v>7000</v>
      </c>
      <c r="H180" s="183" t="s">
        <v>71</v>
      </c>
      <c r="I180" s="257" t="s">
        <v>18</v>
      </c>
      <c r="J180" s="195" t="s">
        <v>658</v>
      </c>
      <c r="K180" s="256" t="s">
        <v>157</v>
      </c>
      <c r="L180" s="594" t="s">
        <v>46</v>
      </c>
      <c r="M180" s="183"/>
      <c r="N180" s="107"/>
      <c r="O180" s="106"/>
    </row>
    <row r="181" spans="1:15" ht="15.75" thickBot="1" x14ac:dyDescent="0.3">
      <c r="A181" s="183"/>
      <c r="B181" s="183"/>
      <c r="C181" s="183"/>
      <c r="D181" s="883"/>
      <c r="E181" s="886">
        <f>SUM(E4:E180)</f>
        <v>2120000</v>
      </c>
      <c r="F181" s="887">
        <f>SUM(F4:F180)+G4</f>
        <v>2127000</v>
      </c>
      <c r="G181" s="877">
        <f>F181-E181</f>
        <v>7000</v>
      </c>
      <c r="H181" s="884"/>
      <c r="I181" s="183"/>
      <c r="J181" s="183"/>
      <c r="K181" s="183"/>
      <c r="L181" s="183"/>
      <c r="M181" s="183"/>
      <c r="N181" s="107"/>
      <c r="O181" s="106"/>
    </row>
    <row r="182" spans="1:15" x14ac:dyDescent="0.25">
      <c r="A182" s="183"/>
      <c r="B182" s="183"/>
      <c r="C182" s="183"/>
      <c r="D182" s="183"/>
      <c r="E182" s="560"/>
      <c r="F182" s="560"/>
      <c r="G182" s="210"/>
      <c r="H182" s="183"/>
      <c r="I182" s="183"/>
      <c r="J182" s="183"/>
      <c r="K182" s="183"/>
      <c r="L182" s="183"/>
      <c r="M182" s="183"/>
      <c r="N182" s="107"/>
      <c r="O182" s="106"/>
    </row>
    <row r="183" spans="1:15" x14ac:dyDescent="0.25">
      <c r="A183" s="183"/>
      <c r="B183" s="183"/>
      <c r="C183" s="183"/>
      <c r="D183" s="183"/>
      <c r="E183" s="183"/>
      <c r="F183" s="183"/>
      <c r="G183" s="190"/>
      <c r="H183" s="183"/>
      <c r="I183" s="183"/>
      <c r="J183" s="183"/>
      <c r="K183" s="183"/>
      <c r="L183" s="183"/>
      <c r="M183" s="183"/>
      <c r="N183" s="107"/>
      <c r="O183" s="106"/>
    </row>
    <row r="184" spans="1:15" x14ac:dyDescent="0.25">
      <c r="A184" s="183"/>
      <c r="B184" s="183"/>
      <c r="C184" s="183"/>
      <c r="D184" s="183"/>
      <c r="E184" s="183"/>
      <c r="F184" s="183"/>
      <c r="G184" s="190"/>
      <c r="H184" s="183"/>
      <c r="I184" s="183"/>
      <c r="J184" s="183"/>
      <c r="K184" s="183"/>
      <c r="L184" s="183"/>
      <c r="M184" s="183"/>
      <c r="N184" s="107"/>
      <c r="O184" s="106"/>
    </row>
    <row r="185" spans="1:15" x14ac:dyDescent="0.25">
      <c r="A185" s="183"/>
      <c r="B185" s="183"/>
      <c r="C185" s="183"/>
      <c r="D185" s="183"/>
      <c r="E185" s="183"/>
      <c r="F185" s="183"/>
      <c r="G185" s="190"/>
      <c r="H185" s="183"/>
      <c r="I185" s="183"/>
      <c r="J185" s="183"/>
      <c r="K185" s="183"/>
      <c r="L185" s="183"/>
      <c r="M185" s="183"/>
      <c r="N185" s="107"/>
      <c r="O185" s="106"/>
    </row>
    <row r="186" spans="1:15" x14ac:dyDescent="0.25">
      <c r="A186" s="183"/>
      <c r="B186" s="183"/>
      <c r="C186" s="183"/>
      <c r="D186" s="183"/>
      <c r="E186" s="183"/>
      <c r="F186" s="183"/>
      <c r="G186" s="190"/>
      <c r="H186" s="183"/>
      <c r="I186" s="183"/>
      <c r="J186" s="183"/>
      <c r="K186" s="183"/>
      <c r="L186" s="183"/>
      <c r="M186" s="183"/>
      <c r="N186" s="107"/>
      <c r="O186" s="106"/>
    </row>
    <row r="187" spans="1:15" x14ac:dyDescent="0.25">
      <c r="A187" s="183"/>
      <c r="B187" s="183"/>
      <c r="C187" s="183"/>
      <c r="D187" s="183"/>
      <c r="E187" s="183"/>
      <c r="F187" s="183"/>
      <c r="G187" s="190"/>
      <c r="H187" s="183"/>
      <c r="I187" s="183"/>
      <c r="J187" s="183"/>
      <c r="K187" s="183"/>
      <c r="L187" s="183"/>
      <c r="M187" s="183"/>
      <c r="N187" s="107"/>
      <c r="O187" s="106"/>
    </row>
    <row r="188" spans="1:15" x14ac:dyDescent="0.25">
      <c r="A188" s="183"/>
      <c r="B188" s="183"/>
      <c r="C188" s="183"/>
      <c r="D188" s="183"/>
      <c r="E188" s="183"/>
      <c r="F188" s="183"/>
      <c r="G188" s="190"/>
      <c r="H188" s="183"/>
      <c r="I188" s="183"/>
      <c r="J188" s="183"/>
      <c r="K188" s="183"/>
      <c r="L188" s="183"/>
      <c r="M188" s="183"/>
      <c r="N188" s="107"/>
      <c r="O188" s="106"/>
    </row>
    <row r="189" spans="1:15" x14ac:dyDescent="0.25">
      <c r="A189" s="183"/>
      <c r="B189" s="183"/>
      <c r="C189" s="183"/>
      <c r="D189" s="183"/>
      <c r="E189" s="183"/>
      <c r="F189" s="183"/>
      <c r="G189" s="190"/>
      <c r="H189" s="183"/>
      <c r="I189" s="183"/>
      <c r="J189" s="183"/>
      <c r="K189" s="183"/>
      <c r="L189" s="183"/>
      <c r="M189" s="183"/>
      <c r="N189" s="107"/>
      <c r="O189" s="106"/>
    </row>
    <row r="190" spans="1:15" x14ac:dyDescent="0.25">
      <c r="A190" s="183"/>
      <c r="B190" s="183"/>
      <c r="C190" s="183"/>
      <c r="D190" s="183"/>
      <c r="E190" s="183"/>
      <c r="F190" s="183"/>
      <c r="G190" s="190"/>
      <c r="H190" s="183"/>
      <c r="I190" s="183"/>
      <c r="J190" s="183"/>
      <c r="K190" s="183"/>
      <c r="L190" s="183"/>
      <c r="M190" s="183"/>
      <c r="N190" s="107"/>
      <c r="O190" s="106"/>
    </row>
    <row r="191" spans="1:15" x14ac:dyDescent="0.25">
      <c r="A191" s="183"/>
      <c r="B191" s="183"/>
      <c r="C191" s="183"/>
      <c r="D191" s="183"/>
      <c r="E191" s="183"/>
      <c r="F191" s="183"/>
      <c r="G191" s="190"/>
      <c r="H191" s="183"/>
      <c r="I191" s="183"/>
      <c r="J191" s="183"/>
      <c r="K191" s="183"/>
      <c r="L191" s="183"/>
      <c r="M191" s="183"/>
      <c r="N191" s="107"/>
      <c r="O191" s="106"/>
    </row>
    <row r="192" spans="1:15" x14ac:dyDescent="0.25">
      <c r="A192" s="183"/>
      <c r="B192" s="183"/>
      <c r="C192" s="183"/>
      <c r="D192" s="183"/>
      <c r="E192" s="183"/>
      <c r="F192" s="183"/>
      <c r="G192" s="190"/>
      <c r="H192" s="183"/>
      <c r="I192" s="183"/>
      <c r="J192" s="183"/>
      <c r="K192" s="183"/>
      <c r="L192" s="183"/>
      <c r="M192" s="183"/>
      <c r="N192" s="107"/>
      <c r="O192" s="106"/>
    </row>
    <row r="193" spans="1:15" x14ac:dyDescent="0.25">
      <c r="A193" s="183"/>
      <c r="B193" s="183"/>
      <c r="C193" s="183"/>
      <c r="D193" s="183"/>
      <c r="E193" s="183"/>
      <c r="F193" s="183"/>
      <c r="G193" s="190"/>
      <c r="H193" s="183"/>
      <c r="I193" s="183"/>
      <c r="J193" s="183"/>
      <c r="K193" s="183"/>
      <c r="L193" s="183"/>
      <c r="M193" s="183"/>
      <c r="N193" s="107"/>
      <c r="O193" s="106"/>
    </row>
    <row r="194" spans="1:15" x14ac:dyDescent="0.25">
      <c r="A194" s="183"/>
      <c r="B194" s="183"/>
      <c r="C194" s="183"/>
      <c r="D194" s="183"/>
      <c r="E194" s="183"/>
      <c r="F194" s="183"/>
      <c r="G194" s="190"/>
      <c r="H194" s="183"/>
      <c r="I194" s="183"/>
      <c r="J194" s="183"/>
      <c r="K194" s="183"/>
      <c r="L194" s="183"/>
      <c r="M194" s="183"/>
      <c r="N194" s="107"/>
      <c r="O194" s="106"/>
    </row>
    <row r="195" spans="1:15" x14ac:dyDescent="0.25">
      <c r="A195" s="183"/>
      <c r="B195" s="183"/>
      <c r="C195" s="183"/>
      <c r="D195" s="183"/>
      <c r="E195" s="183"/>
      <c r="F195" s="183"/>
      <c r="G195" s="190"/>
      <c r="H195" s="183"/>
      <c r="I195" s="183"/>
      <c r="J195" s="183"/>
      <c r="K195" s="183"/>
      <c r="L195" s="183"/>
      <c r="M195" s="183"/>
      <c r="N195" s="107"/>
      <c r="O195" s="106"/>
    </row>
    <row r="196" spans="1:15" x14ac:dyDescent="0.25">
      <c r="A196" s="183"/>
      <c r="B196" s="183"/>
      <c r="C196" s="183"/>
      <c r="D196" s="183"/>
      <c r="E196" s="183"/>
      <c r="F196" s="183"/>
      <c r="G196" s="190"/>
      <c r="H196" s="183"/>
      <c r="I196" s="183"/>
      <c r="J196" s="183"/>
      <c r="K196" s="183"/>
      <c r="L196" s="183"/>
      <c r="M196" s="183"/>
      <c r="N196" s="107"/>
      <c r="O196" s="106"/>
    </row>
    <row r="197" spans="1:15" x14ac:dyDescent="0.25">
      <c r="A197" s="183"/>
      <c r="B197" s="183"/>
      <c r="C197" s="183"/>
      <c r="D197" s="183"/>
      <c r="E197" s="183"/>
      <c r="F197" s="183"/>
      <c r="G197" s="190"/>
      <c r="H197" s="183"/>
      <c r="I197" s="183"/>
      <c r="J197" s="183"/>
      <c r="K197" s="183"/>
      <c r="L197" s="183"/>
      <c r="M197" s="183"/>
      <c r="N197" s="107"/>
      <c r="O197" s="106"/>
    </row>
    <row r="198" spans="1:15" x14ac:dyDescent="0.25">
      <c r="A198" s="183"/>
      <c r="B198" s="183"/>
      <c r="C198" s="183"/>
      <c r="D198" s="183"/>
      <c r="E198" s="183"/>
      <c r="F198" s="183"/>
      <c r="G198" s="190"/>
      <c r="H198" s="183"/>
      <c r="I198" s="183"/>
      <c r="J198" s="183"/>
      <c r="K198" s="183"/>
      <c r="L198" s="183"/>
      <c r="M198" s="183"/>
      <c r="N198" s="107"/>
      <c r="O198" s="106"/>
    </row>
    <row r="199" spans="1:15" x14ac:dyDescent="0.25">
      <c r="A199" s="183"/>
      <c r="B199" s="183"/>
      <c r="C199" s="183"/>
      <c r="D199" s="183"/>
      <c r="E199" s="183"/>
      <c r="F199" s="183"/>
      <c r="G199" s="190"/>
      <c r="H199" s="183"/>
      <c r="I199" s="183"/>
      <c r="J199" s="183"/>
      <c r="K199" s="183"/>
      <c r="L199" s="183"/>
      <c r="M199" s="183"/>
      <c r="N199" s="107"/>
      <c r="O199" s="106"/>
    </row>
    <row r="200" spans="1:15" x14ac:dyDescent="0.25">
      <c r="A200" s="183"/>
      <c r="B200" s="183"/>
      <c r="C200" s="183"/>
      <c r="D200" s="183"/>
      <c r="E200" s="183"/>
      <c r="F200" s="183"/>
      <c r="G200" s="190"/>
      <c r="H200" s="183"/>
      <c r="I200" s="183"/>
      <c r="J200" s="183"/>
      <c r="K200" s="183"/>
      <c r="L200" s="183"/>
      <c r="M200" s="183"/>
      <c r="N200" s="107"/>
      <c r="O200" s="106"/>
    </row>
    <row r="201" spans="1:15" x14ac:dyDescent="0.25">
      <c r="A201" s="183"/>
      <c r="B201" s="183"/>
      <c r="C201" s="183"/>
      <c r="D201" s="183"/>
      <c r="E201" s="183"/>
      <c r="F201" s="183"/>
      <c r="G201" s="190"/>
      <c r="H201" s="183"/>
      <c r="I201" s="183"/>
      <c r="J201" s="183"/>
      <c r="K201" s="183"/>
      <c r="L201" s="183"/>
      <c r="M201" s="183"/>
      <c r="N201" s="107"/>
      <c r="O201" s="106"/>
    </row>
    <row r="202" spans="1:15" x14ac:dyDescent="0.25">
      <c r="A202" s="183"/>
      <c r="B202" s="183"/>
      <c r="C202" s="183"/>
      <c r="D202" s="183"/>
      <c r="E202" s="183"/>
      <c r="F202" s="183"/>
      <c r="G202" s="190"/>
      <c r="H202" s="183"/>
      <c r="I202" s="183"/>
      <c r="J202" s="183"/>
      <c r="K202" s="183"/>
      <c r="L202" s="183"/>
      <c r="M202" s="183"/>
      <c r="N202" s="107"/>
      <c r="O202" s="106"/>
    </row>
    <row r="203" spans="1:15" x14ac:dyDescent="0.25">
      <c r="A203" s="183"/>
      <c r="B203" s="183"/>
      <c r="C203" s="183"/>
      <c r="D203" s="183"/>
      <c r="E203" s="183"/>
      <c r="F203" s="183"/>
      <c r="G203" s="190"/>
      <c r="H203" s="183"/>
      <c r="I203" s="183"/>
      <c r="J203" s="183"/>
      <c r="K203" s="183"/>
      <c r="L203" s="183"/>
      <c r="M203" s="183"/>
      <c r="N203" s="107"/>
      <c r="O203" s="106"/>
    </row>
    <row r="204" spans="1:15" x14ac:dyDescent="0.25">
      <c r="A204" s="26"/>
      <c r="B204" s="26"/>
      <c r="C204" s="26"/>
      <c r="D204" s="26"/>
      <c r="E204" s="26"/>
      <c r="F204" s="26"/>
      <c r="G204" s="190"/>
      <c r="H204" s="26"/>
      <c r="I204" s="119"/>
      <c r="J204" s="119"/>
      <c r="K204" s="119"/>
      <c r="L204" s="119"/>
      <c r="M204" s="26"/>
      <c r="N204" s="25"/>
    </row>
    <row r="205" spans="1:15" x14ac:dyDescent="0.25">
      <c r="A205" s="26"/>
      <c r="B205" s="26"/>
      <c r="C205" s="26"/>
      <c r="D205" s="26"/>
      <c r="E205" s="26"/>
      <c r="F205" s="26"/>
      <c r="G205" s="190"/>
      <c r="H205" s="26"/>
      <c r="I205" s="119"/>
      <c r="J205" s="119"/>
      <c r="K205" s="119"/>
      <c r="L205" s="119"/>
      <c r="M205" s="26"/>
      <c r="N205" s="25"/>
    </row>
    <row r="206" spans="1:15" x14ac:dyDescent="0.25">
      <c r="A206" s="26"/>
      <c r="B206" s="26"/>
      <c r="C206" s="26"/>
      <c r="D206" s="26"/>
      <c r="E206" s="26"/>
      <c r="F206" s="26"/>
      <c r="G206" s="190"/>
      <c r="H206" s="26"/>
      <c r="I206" s="119"/>
      <c r="J206" s="119"/>
      <c r="K206" s="119"/>
      <c r="L206" s="119"/>
      <c r="M206" s="26"/>
      <c r="N206" s="25"/>
    </row>
    <row r="207" spans="1:15" x14ac:dyDescent="0.25">
      <c r="A207" s="26"/>
      <c r="B207" s="26"/>
      <c r="C207" s="26"/>
      <c r="D207" s="26"/>
      <c r="E207" s="26"/>
      <c r="F207" s="26"/>
      <c r="G207" s="190"/>
      <c r="H207" s="26"/>
      <c r="I207" s="119"/>
      <c r="J207" s="119"/>
      <c r="K207" s="119"/>
      <c r="L207" s="119"/>
      <c r="M207" s="26"/>
      <c r="N207" s="25"/>
    </row>
    <row r="208" spans="1:15" x14ac:dyDescent="0.25">
      <c r="A208" s="26"/>
      <c r="B208" s="26"/>
      <c r="C208" s="26"/>
      <c r="D208" s="26"/>
      <c r="E208" s="26"/>
      <c r="F208" s="26"/>
      <c r="G208" s="190"/>
      <c r="H208" s="26"/>
      <c r="I208" s="119"/>
      <c r="J208" s="119"/>
      <c r="K208" s="119"/>
      <c r="L208" s="119"/>
      <c r="M208" s="26"/>
      <c r="N208" s="25"/>
    </row>
    <row r="209" spans="1:14" x14ac:dyDescent="0.25">
      <c r="A209" s="26"/>
      <c r="B209" s="26"/>
      <c r="C209" s="26"/>
      <c r="D209" s="26"/>
      <c r="E209" s="26"/>
      <c r="F209" s="26"/>
      <c r="G209" s="190"/>
      <c r="H209" s="26"/>
      <c r="I209" s="119"/>
      <c r="J209" s="119"/>
      <c r="K209" s="119"/>
      <c r="L209" s="119"/>
      <c r="M209" s="26"/>
      <c r="N209" s="25"/>
    </row>
    <row r="210" spans="1:14" x14ac:dyDescent="0.25">
      <c r="A210" s="26"/>
      <c r="B210" s="26"/>
      <c r="C210" s="26"/>
      <c r="D210" s="26"/>
      <c r="E210" s="26"/>
      <c r="F210" s="26"/>
      <c r="G210" s="190"/>
      <c r="H210" s="26"/>
      <c r="I210" s="119"/>
      <c r="J210" s="119"/>
      <c r="K210" s="119"/>
      <c r="L210" s="119"/>
      <c r="M210" s="26"/>
      <c r="N210" s="25"/>
    </row>
    <row r="211" spans="1:14" x14ac:dyDescent="0.25">
      <c r="A211" s="26"/>
      <c r="B211" s="26"/>
      <c r="C211" s="26"/>
      <c r="D211" s="26"/>
      <c r="E211" s="26"/>
      <c r="F211" s="26"/>
      <c r="G211" s="190"/>
      <c r="H211" s="26"/>
      <c r="I211" s="119"/>
      <c r="J211" s="119"/>
      <c r="K211" s="119"/>
      <c r="L211" s="119"/>
      <c r="M211" s="26"/>
      <c r="N211" s="25"/>
    </row>
    <row r="212" spans="1:14" x14ac:dyDescent="0.25">
      <c r="A212" s="26"/>
      <c r="B212" s="26"/>
      <c r="C212" s="26"/>
      <c r="D212" s="26"/>
      <c r="E212" s="26"/>
      <c r="F212" s="26"/>
      <c r="G212" s="190"/>
      <c r="H212" s="26"/>
      <c r="I212" s="119"/>
      <c r="J212" s="119"/>
      <c r="K212" s="119"/>
      <c r="L212" s="119"/>
      <c r="M212" s="26"/>
      <c r="N212" s="25"/>
    </row>
    <row r="213" spans="1:14" x14ac:dyDescent="0.25">
      <c r="A213" s="26"/>
      <c r="B213" s="26"/>
      <c r="C213" s="26"/>
      <c r="D213" s="26"/>
      <c r="E213" s="26"/>
      <c r="F213" s="26"/>
      <c r="G213" s="190"/>
      <c r="H213" s="26"/>
      <c r="I213" s="119"/>
      <c r="J213" s="119"/>
      <c r="K213" s="119"/>
      <c r="L213" s="119"/>
      <c r="M213" s="26"/>
      <c r="N213" s="25"/>
    </row>
    <row r="214" spans="1:14" x14ac:dyDescent="0.25">
      <c r="A214" s="26"/>
      <c r="B214" s="26"/>
      <c r="C214" s="26"/>
      <c r="D214" s="26"/>
      <c r="E214" s="26"/>
      <c r="F214" s="26"/>
      <c r="G214" s="190"/>
      <c r="H214" s="26"/>
      <c r="I214" s="119"/>
      <c r="J214" s="119"/>
      <c r="K214" s="119"/>
      <c r="L214" s="119"/>
      <c r="M214" s="26"/>
      <c r="N214" s="25"/>
    </row>
    <row r="215" spans="1:14" x14ac:dyDescent="0.25">
      <c r="A215" s="26"/>
      <c r="B215" s="26"/>
      <c r="C215" s="26"/>
      <c r="D215" s="26"/>
      <c r="E215" s="26"/>
      <c r="F215" s="26"/>
      <c r="G215" s="190"/>
      <c r="H215" s="26"/>
      <c r="I215" s="119"/>
      <c r="J215" s="119"/>
      <c r="K215" s="119"/>
      <c r="L215" s="119"/>
      <c r="M215" s="26"/>
      <c r="N215" s="25"/>
    </row>
    <row r="216" spans="1:14" x14ac:dyDescent="0.25">
      <c r="A216" s="26"/>
      <c r="B216" s="26"/>
      <c r="C216" s="26"/>
      <c r="D216" s="26"/>
      <c r="E216" s="26"/>
      <c r="F216" s="26"/>
      <c r="G216" s="190"/>
      <c r="H216" s="26"/>
      <c r="I216" s="119"/>
      <c r="J216" s="119"/>
      <c r="K216" s="119"/>
      <c r="L216" s="119"/>
      <c r="M216" s="26"/>
      <c r="N216" s="25"/>
    </row>
    <row r="217" spans="1:14" x14ac:dyDescent="0.25">
      <c r="A217" s="26"/>
      <c r="B217" s="26"/>
      <c r="C217" s="26"/>
      <c r="D217" s="26"/>
      <c r="E217" s="26"/>
      <c r="F217" s="26"/>
      <c r="G217" s="190"/>
      <c r="H217" s="26"/>
      <c r="I217" s="119"/>
      <c r="J217" s="119"/>
      <c r="K217" s="119"/>
      <c r="L217" s="119"/>
      <c r="M217" s="26"/>
      <c r="N217" s="25"/>
    </row>
    <row r="218" spans="1:14" x14ac:dyDescent="0.25">
      <c r="A218" s="26"/>
      <c r="B218" s="26"/>
      <c r="C218" s="26"/>
      <c r="D218" s="26"/>
      <c r="E218" s="26"/>
      <c r="F218" s="26"/>
      <c r="G218" s="190"/>
      <c r="H218" s="26"/>
      <c r="I218" s="119"/>
      <c r="J218" s="119"/>
      <c r="K218" s="119"/>
      <c r="L218" s="119"/>
      <c r="M218" s="26"/>
      <c r="N218" s="25"/>
    </row>
    <row r="219" spans="1:14" x14ac:dyDescent="0.25">
      <c r="A219" s="26"/>
      <c r="B219" s="26"/>
      <c r="C219" s="26"/>
      <c r="D219" s="26"/>
      <c r="E219" s="26"/>
      <c r="F219" s="26"/>
      <c r="G219" s="190"/>
      <c r="H219" s="26"/>
      <c r="I219" s="119"/>
      <c r="J219" s="119"/>
      <c r="K219" s="119"/>
      <c r="L219" s="119"/>
      <c r="M219" s="26"/>
      <c r="N219" s="25"/>
    </row>
    <row r="220" spans="1:14" x14ac:dyDescent="0.25">
      <c r="G220" s="210"/>
      <c r="I220" s="118"/>
      <c r="J220" s="118"/>
      <c r="K220" s="118"/>
      <c r="L220" s="118"/>
    </row>
    <row r="221" spans="1:14" x14ac:dyDescent="0.25">
      <c r="G221" s="190"/>
      <c r="I221" s="118"/>
      <c r="J221" s="118"/>
      <c r="K221" s="118"/>
      <c r="L221" s="118"/>
    </row>
    <row r="222" spans="1:14" x14ac:dyDescent="0.25">
      <c r="G222" s="199"/>
      <c r="I222" s="118"/>
      <c r="J222" s="118"/>
      <c r="K222" s="118"/>
      <c r="L222" s="118"/>
    </row>
    <row r="223" spans="1:14" x14ac:dyDescent="0.25">
      <c r="G223" s="199"/>
      <c r="I223" s="118"/>
      <c r="J223" s="118"/>
      <c r="K223" s="118"/>
      <c r="L223" s="118"/>
    </row>
    <row r="224" spans="1:14" x14ac:dyDescent="0.25">
      <c r="G224" s="199"/>
      <c r="I224" s="118"/>
      <c r="J224" s="118"/>
      <c r="K224" s="118"/>
      <c r="L224" s="118"/>
    </row>
    <row r="225" spans="7:12" x14ac:dyDescent="0.25">
      <c r="G225" s="199"/>
      <c r="I225" s="118"/>
      <c r="J225" s="118"/>
      <c r="K225" s="118"/>
      <c r="L225" s="118"/>
    </row>
    <row r="226" spans="7:12" x14ac:dyDescent="0.25">
      <c r="G226" s="199"/>
      <c r="I226" s="118"/>
      <c r="J226" s="118"/>
      <c r="K226" s="118"/>
      <c r="L226" s="118"/>
    </row>
    <row r="227" spans="7:12" x14ac:dyDescent="0.25">
      <c r="G227" s="199"/>
      <c r="I227" s="118"/>
      <c r="J227" s="118"/>
      <c r="K227" s="118"/>
      <c r="L227" s="118"/>
    </row>
    <row r="228" spans="7:12" x14ac:dyDescent="0.25">
      <c r="G228" s="199"/>
      <c r="I228" s="118"/>
      <c r="J228" s="118"/>
      <c r="K228" s="118"/>
      <c r="L228" s="118"/>
    </row>
    <row r="229" spans="7:12" x14ac:dyDescent="0.25">
      <c r="G229" s="199"/>
      <c r="I229" s="118"/>
      <c r="J229" s="118"/>
      <c r="K229" s="118"/>
      <c r="L229" s="118"/>
    </row>
    <row r="230" spans="7:12" x14ac:dyDescent="0.25">
      <c r="G230" s="199"/>
      <c r="I230" s="118"/>
      <c r="J230" s="118"/>
      <c r="K230" s="118"/>
      <c r="L230" s="118"/>
    </row>
    <row r="231" spans="7:12" x14ac:dyDescent="0.25">
      <c r="G231" s="199"/>
      <c r="I231" s="118"/>
      <c r="J231" s="118"/>
      <c r="K231" s="118"/>
      <c r="L231" s="118"/>
    </row>
    <row r="232" spans="7:12" x14ac:dyDescent="0.25">
      <c r="G232" s="199"/>
      <c r="I232" s="118"/>
      <c r="J232" s="118"/>
      <c r="K232" s="118"/>
      <c r="L232" s="118"/>
    </row>
    <row r="233" spans="7:12" x14ac:dyDescent="0.25">
      <c r="G233" s="199"/>
      <c r="I233" s="118"/>
      <c r="J233" s="118"/>
      <c r="K233" s="118"/>
      <c r="L233" s="118"/>
    </row>
    <row r="234" spans="7:12" x14ac:dyDescent="0.25">
      <c r="G234" s="199"/>
      <c r="I234" s="118"/>
      <c r="J234" s="118"/>
      <c r="K234" s="118"/>
      <c r="L234" s="118"/>
    </row>
    <row r="235" spans="7:12" x14ac:dyDescent="0.25">
      <c r="G235" s="199"/>
      <c r="I235" s="118"/>
      <c r="J235" s="118"/>
      <c r="K235" s="118"/>
      <c r="L235" s="118"/>
    </row>
    <row r="236" spans="7:12" x14ac:dyDescent="0.25">
      <c r="G236" s="199"/>
      <c r="I236" s="118"/>
      <c r="J236" s="118"/>
      <c r="K236" s="118"/>
      <c r="L236" s="118"/>
    </row>
    <row r="237" spans="7:12" x14ac:dyDescent="0.25">
      <c r="G237" s="199"/>
      <c r="I237" s="118"/>
      <c r="J237" s="118"/>
      <c r="K237" s="118"/>
      <c r="L237" s="118"/>
    </row>
    <row r="238" spans="7:12" x14ac:dyDescent="0.25">
      <c r="G238" s="199"/>
      <c r="I238" s="118"/>
      <c r="J238" s="118"/>
      <c r="K238" s="118"/>
      <c r="L238" s="118"/>
    </row>
    <row r="239" spans="7:12" x14ac:dyDescent="0.25">
      <c r="G239" s="199"/>
      <c r="I239" s="118"/>
      <c r="J239" s="118"/>
      <c r="K239" s="118"/>
      <c r="L239" s="118"/>
    </row>
    <row r="240" spans="7:12" x14ac:dyDescent="0.25">
      <c r="G240" s="199"/>
      <c r="I240" s="118"/>
      <c r="J240" s="118"/>
      <c r="K240" s="118"/>
      <c r="L240" s="118"/>
    </row>
    <row r="241" spans="7:12" x14ac:dyDescent="0.25">
      <c r="G241" s="199"/>
      <c r="I241" s="118"/>
      <c r="J241" s="118"/>
      <c r="K241" s="118"/>
      <c r="L241" s="118"/>
    </row>
    <row r="242" spans="7:12" x14ac:dyDescent="0.25">
      <c r="G242" s="199"/>
      <c r="I242" s="118"/>
      <c r="J242" s="118"/>
      <c r="K242" s="118"/>
      <c r="L242" s="118"/>
    </row>
    <row r="243" spans="7:12" x14ac:dyDescent="0.25">
      <c r="G243" s="199"/>
      <c r="I243" s="118"/>
      <c r="J243" s="118"/>
      <c r="K243" s="118"/>
      <c r="L243" s="118"/>
    </row>
    <row r="244" spans="7:12" x14ac:dyDescent="0.25">
      <c r="G244" s="199"/>
      <c r="I244" s="118"/>
      <c r="J244" s="118"/>
      <c r="K244" s="118"/>
      <c r="L244" s="118"/>
    </row>
    <row r="245" spans="7:12" x14ac:dyDescent="0.25">
      <c r="G245" s="199"/>
      <c r="I245" s="118"/>
      <c r="J245" s="118"/>
      <c r="K245" s="118"/>
      <c r="L245" s="118"/>
    </row>
    <row r="246" spans="7:12" x14ac:dyDescent="0.25">
      <c r="G246" s="199"/>
      <c r="I246" s="118"/>
      <c r="J246" s="118"/>
      <c r="K246" s="118"/>
      <c r="L246" s="118"/>
    </row>
    <row r="247" spans="7:12" x14ac:dyDescent="0.25">
      <c r="G247" s="199"/>
      <c r="I247" s="118"/>
      <c r="J247" s="118"/>
      <c r="K247" s="118"/>
      <c r="L247" s="118"/>
    </row>
    <row r="248" spans="7:12" x14ac:dyDescent="0.25">
      <c r="G248" s="199"/>
      <c r="I248" s="118"/>
      <c r="J248" s="118"/>
      <c r="K248" s="118"/>
      <c r="L248" s="118"/>
    </row>
    <row r="249" spans="7:12" x14ac:dyDescent="0.25">
      <c r="G249" s="199"/>
      <c r="I249" s="118"/>
      <c r="J249" s="118"/>
      <c r="K249" s="118"/>
      <c r="L249" s="118"/>
    </row>
    <row r="250" spans="7:12" x14ac:dyDescent="0.25">
      <c r="G250" s="199"/>
      <c r="I250" s="118"/>
      <c r="J250" s="118"/>
      <c r="K250" s="118"/>
      <c r="L250" s="118"/>
    </row>
    <row r="251" spans="7:12" x14ac:dyDescent="0.25">
      <c r="G251" s="199"/>
      <c r="I251" s="118"/>
      <c r="J251" s="118"/>
      <c r="K251" s="118"/>
      <c r="L251" s="118"/>
    </row>
    <row r="252" spans="7:12" x14ac:dyDescent="0.25">
      <c r="G252" s="199"/>
      <c r="I252" s="118"/>
      <c r="J252" s="118"/>
      <c r="K252" s="118"/>
      <c r="L252" s="118"/>
    </row>
    <row r="253" spans="7:12" x14ac:dyDescent="0.25">
      <c r="G253" s="199"/>
      <c r="I253" s="118"/>
      <c r="J253" s="118"/>
      <c r="K253" s="118"/>
      <c r="L253" s="118"/>
    </row>
    <row r="254" spans="7:12" x14ac:dyDescent="0.25">
      <c r="G254" s="199"/>
      <c r="I254" s="118"/>
      <c r="J254" s="118"/>
      <c r="K254" s="118"/>
      <c r="L254" s="118"/>
    </row>
    <row r="255" spans="7:12" x14ac:dyDescent="0.25">
      <c r="G255" s="199"/>
      <c r="I255" s="118"/>
      <c r="J255" s="118"/>
      <c r="K255" s="118"/>
      <c r="L255" s="118"/>
    </row>
    <row r="256" spans="7:12" x14ac:dyDescent="0.25">
      <c r="G256" s="199"/>
      <c r="I256" s="118"/>
      <c r="J256" s="118"/>
      <c r="K256" s="118"/>
      <c r="L256" s="118"/>
    </row>
    <row r="257" spans="7:12" x14ac:dyDescent="0.25">
      <c r="G257" s="199"/>
      <c r="I257" s="118"/>
      <c r="J257" s="118"/>
      <c r="K257" s="118"/>
      <c r="L257" s="118"/>
    </row>
    <row r="258" spans="7:12" x14ac:dyDescent="0.25">
      <c r="G258" s="199"/>
      <c r="I258" s="118"/>
      <c r="J258" s="118"/>
      <c r="K258" s="118"/>
      <c r="L258" s="118"/>
    </row>
    <row r="259" spans="7:12" x14ac:dyDescent="0.25">
      <c r="G259" s="199"/>
      <c r="I259" s="118"/>
      <c r="J259" s="118"/>
      <c r="K259" s="118"/>
      <c r="L259" s="118"/>
    </row>
    <row r="260" spans="7:12" x14ac:dyDescent="0.25">
      <c r="G260" s="199"/>
      <c r="I260" s="118"/>
      <c r="J260" s="118"/>
      <c r="K260" s="118"/>
      <c r="L260" s="118"/>
    </row>
    <row r="261" spans="7:12" x14ac:dyDescent="0.25">
      <c r="G261" s="199"/>
      <c r="I261" s="118"/>
      <c r="J261" s="118"/>
      <c r="K261" s="118"/>
      <c r="L261" s="118"/>
    </row>
    <row r="262" spans="7:12" x14ac:dyDescent="0.25">
      <c r="G262" s="199"/>
      <c r="I262" s="118"/>
      <c r="J262" s="118"/>
      <c r="K262" s="118"/>
      <c r="L262" s="118"/>
    </row>
    <row r="263" spans="7:12" x14ac:dyDescent="0.25">
      <c r="G263" s="199"/>
      <c r="I263" s="118"/>
      <c r="J263" s="118"/>
      <c r="K263" s="118"/>
      <c r="L263" s="118"/>
    </row>
    <row r="264" spans="7:12" x14ac:dyDescent="0.25">
      <c r="G264" s="199"/>
      <c r="I264" s="118"/>
      <c r="J264" s="118"/>
      <c r="K264" s="118"/>
      <c r="L264" s="118"/>
    </row>
    <row r="265" spans="7:12" x14ac:dyDescent="0.25">
      <c r="G265" s="199"/>
      <c r="I265" s="118"/>
      <c r="J265" s="118"/>
      <c r="K265" s="118"/>
      <c r="L265" s="118"/>
    </row>
    <row r="266" spans="7:12" x14ac:dyDescent="0.25">
      <c r="G266" s="199"/>
      <c r="I266" s="118"/>
      <c r="J266" s="118"/>
      <c r="K266" s="118"/>
      <c r="L266" s="118"/>
    </row>
    <row r="267" spans="7:12" x14ac:dyDescent="0.25">
      <c r="G267" s="199"/>
      <c r="I267" s="118"/>
      <c r="J267" s="118"/>
      <c r="K267" s="118"/>
      <c r="L267" s="118"/>
    </row>
    <row r="268" spans="7:12" x14ac:dyDescent="0.25">
      <c r="G268" s="199"/>
      <c r="I268" s="118"/>
      <c r="J268" s="118"/>
      <c r="K268" s="118"/>
      <c r="L268" s="118"/>
    </row>
    <row r="269" spans="7:12" x14ac:dyDescent="0.25">
      <c r="G269" s="199"/>
      <c r="I269" s="118"/>
      <c r="J269" s="118"/>
      <c r="K269" s="118"/>
      <c r="L269" s="118"/>
    </row>
    <row r="270" spans="7:12" x14ac:dyDescent="0.25">
      <c r="G270" s="199"/>
      <c r="I270" s="118"/>
      <c r="J270" s="118"/>
      <c r="K270" s="118"/>
      <c r="L270" s="118"/>
    </row>
    <row r="271" spans="7:12" x14ac:dyDescent="0.25">
      <c r="G271" s="199"/>
      <c r="I271" s="118"/>
      <c r="J271" s="118"/>
      <c r="K271" s="118"/>
      <c r="L271" s="118"/>
    </row>
    <row r="272" spans="7:12" x14ac:dyDescent="0.25">
      <c r="G272" s="199"/>
      <c r="I272" s="118"/>
      <c r="J272" s="118"/>
      <c r="K272" s="118"/>
      <c r="L272" s="118"/>
    </row>
    <row r="273" spans="7:12" x14ac:dyDescent="0.25">
      <c r="G273" s="199"/>
      <c r="I273" s="118"/>
      <c r="J273" s="118"/>
      <c r="K273" s="118"/>
      <c r="L273" s="118"/>
    </row>
    <row r="274" spans="7:12" x14ac:dyDescent="0.25">
      <c r="G274" s="199"/>
      <c r="I274" s="118"/>
      <c r="J274" s="118"/>
      <c r="K274" s="118"/>
      <c r="L274" s="118"/>
    </row>
    <row r="275" spans="7:12" x14ac:dyDescent="0.25">
      <c r="G275" s="199"/>
      <c r="I275" s="118"/>
      <c r="J275" s="118"/>
      <c r="K275" s="118"/>
      <c r="L275" s="118"/>
    </row>
    <row r="276" spans="7:12" x14ac:dyDescent="0.25">
      <c r="G276" s="199"/>
      <c r="I276" s="118"/>
      <c r="J276" s="118"/>
      <c r="K276" s="118"/>
      <c r="L276" s="118"/>
    </row>
    <row r="277" spans="7:12" x14ac:dyDescent="0.25">
      <c r="G277" s="199"/>
      <c r="I277" s="118"/>
      <c r="J277" s="118"/>
      <c r="K277" s="118"/>
      <c r="L277" s="118"/>
    </row>
    <row r="278" spans="7:12" x14ac:dyDescent="0.25">
      <c r="G278" s="199"/>
      <c r="I278" s="118"/>
      <c r="J278" s="118"/>
      <c r="K278" s="118"/>
      <c r="L278" s="118"/>
    </row>
    <row r="279" spans="7:12" x14ac:dyDescent="0.25">
      <c r="G279" s="199"/>
      <c r="I279" s="118"/>
      <c r="J279" s="118"/>
      <c r="K279" s="118"/>
      <c r="L279" s="118"/>
    </row>
    <row r="280" spans="7:12" x14ac:dyDescent="0.25">
      <c r="G280" s="199"/>
      <c r="I280" s="118"/>
      <c r="J280" s="118"/>
      <c r="K280" s="118"/>
      <c r="L280" s="118"/>
    </row>
    <row r="281" spans="7:12" x14ac:dyDescent="0.25">
      <c r="G281" s="199"/>
      <c r="I281" s="118"/>
      <c r="J281" s="118"/>
      <c r="K281" s="118"/>
      <c r="L281" s="118"/>
    </row>
    <row r="282" spans="7:12" x14ac:dyDescent="0.25">
      <c r="G282" s="199"/>
      <c r="I282" s="118"/>
      <c r="J282" s="118"/>
      <c r="K282" s="118"/>
      <c r="L282" s="118"/>
    </row>
    <row r="283" spans="7:12" x14ac:dyDescent="0.25">
      <c r="G283" s="199"/>
      <c r="I283" s="118"/>
      <c r="J283" s="118"/>
      <c r="K283" s="118"/>
      <c r="L283" s="118"/>
    </row>
    <row r="284" spans="7:12" x14ac:dyDescent="0.25">
      <c r="I284" s="118"/>
      <c r="J284" s="118"/>
      <c r="K284" s="118"/>
      <c r="L284" s="118"/>
    </row>
    <row r="285" spans="7:12" x14ac:dyDescent="0.25">
      <c r="I285" s="118"/>
      <c r="J285" s="118"/>
      <c r="K285" s="118"/>
      <c r="L285" s="118"/>
    </row>
    <row r="286" spans="7:12" x14ac:dyDescent="0.25">
      <c r="I286" s="118"/>
      <c r="J286" s="118"/>
      <c r="K286" s="118"/>
      <c r="L286" s="118"/>
    </row>
    <row r="287" spans="7:12" x14ac:dyDescent="0.25">
      <c r="I287" s="118"/>
      <c r="J287" s="118"/>
      <c r="K287" s="118"/>
      <c r="L287" s="118"/>
    </row>
    <row r="288" spans="7: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row r="4453" spans="9:12" x14ac:dyDescent="0.25">
      <c r="I4453" s="118"/>
      <c r="J4453" s="118"/>
      <c r="K4453" s="118"/>
      <c r="L4453" s="118"/>
    </row>
    <row r="4454" spans="9:12" x14ac:dyDescent="0.25">
      <c r="I4454" s="118"/>
      <c r="J4454" s="118"/>
      <c r="K4454" s="118"/>
      <c r="L4454" s="118"/>
    </row>
    <row r="4455" spans="9:12" x14ac:dyDescent="0.25">
      <c r="I4455" s="118"/>
      <c r="J4455" s="118"/>
      <c r="K4455" s="118"/>
      <c r="L4455" s="118"/>
    </row>
    <row r="4456" spans="9:12" x14ac:dyDescent="0.25">
      <c r="I4456" s="118"/>
      <c r="J4456" s="118"/>
      <c r="K4456" s="118"/>
      <c r="L4456" s="118"/>
    </row>
    <row r="4457" spans="9:12" x14ac:dyDescent="0.25">
      <c r="I4457" s="118"/>
      <c r="J4457" s="118"/>
      <c r="K4457" s="118"/>
      <c r="L4457" s="118"/>
    </row>
    <row r="4458" spans="9:12" x14ac:dyDescent="0.25">
      <c r="I4458" s="118"/>
      <c r="J4458" s="118"/>
      <c r="K4458" s="118"/>
      <c r="L4458" s="118"/>
    </row>
    <row r="4459" spans="9:12" x14ac:dyDescent="0.25">
      <c r="I4459" s="118"/>
      <c r="J4459" s="118"/>
      <c r="K4459" s="118"/>
      <c r="L4459" s="118"/>
    </row>
    <row r="4460" spans="9:12" x14ac:dyDescent="0.25">
      <c r="I4460" s="118"/>
      <c r="J4460" s="118"/>
      <c r="K4460" s="118"/>
      <c r="L4460" s="118"/>
    </row>
    <row r="4461" spans="9:12" x14ac:dyDescent="0.25">
      <c r="I4461" s="118"/>
      <c r="J4461" s="118"/>
      <c r="K4461" s="118"/>
      <c r="L4461" s="118"/>
    </row>
    <row r="4462" spans="9:12" x14ac:dyDescent="0.25">
      <c r="I4462" s="118"/>
      <c r="J4462" s="118"/>
      <c r="K4462" s="118"/>
      <c r="L4462" s="118"/>
    </row>
    <row r="4463" spans="9:12" x14ac:dyDescent="0.25">
      <c r="I4463" s="118"/>
      <c r="J4463" s="118"/>
      <c r="K4463" s="118"/>
      <c r="L4463" s="118"/>
    </row>
    <row r="4464" spans="9:12" x14ac:dyDescent="0.25">
      <c r="I4464" s="118"/>
      <c r="J4464" s="118"/>
      <c r="K4464" s="118"/>
      <c r="L4464" s="118"/>
    </row>
    <row r="4465" spans="9:12" x14ac:dyDescent="0.25">
      <c r="I4465" s="118"/>
      <c r="J4465" s="118"/>
      <c r="K4465" s="118"/>
      <c r="L4465" s="118"/>
    </row>
    <row r="4466" spans="9:12" x14ac:dyDescent="0.25">
      <c r="I4466" s="118"/>
      <c r="J4466" s="118"/>
      <c r="K4466" s="118"/>
      <c r="L4466" s="118"/>
    </row>
    <row r="4467" spans="9:12" x14ac:dyDescent="0.25">
      <c r="I4467" s="118"/>
      <c r="J4467" s="118"/>
      <c r="K4467" s="118"/>
      <c r="L4467" s="118"/>
    </row>
    <row r="4468" spans="9:12" x14ac:dyDescent="0.25">
      <c r="I4468" s="118"/>
      <c r="J4468" s="118"/>
      <c r="K4468" s="118"/>
      <c r="L4468" s="118"/>
    </row>
    <row r="4469" spans="9:12" x14ac:dyDescent="0.25">
      <c r="I4469" s="118"/>
      <c r="J4469" s="118"/>
      <c r="K4469" s="118"/>
      <c r="L4469" s="118"/>
    </row>
    <row r="4470" spans="9:12" x14ac:dyDescent="0.25">
      <c r="I4470" s="118"/>
      <c r="J4470" s="118"/>
      <c r="K4470" s="118"/>
      <c r="L4470" s="118"/>
    </row>
    <row r="4471" spans="9:12" x14ac:dyDescent="0.25">
      <c r="I4471" s="118"/>
      <c r="J4471" s="118"/>
      <c r="K4471" s="118"/>
      <c r="L4471" s="118"/>
    </row>
    <row r="4472" spans="9:12" x14ac:dyDescent="0.25">
      <c r="I4472" s="118"/>
      <c r="J4472" s="118"/>
      <c r="K4472" s="118"/>
      <c r="L4472" s="118"/>
    </row>
    <row r="4473" spans="9:12" x14ac:dyDescent="0.25">
      <c r="I4473" s="118"/>
      <c r="J4473" s="118"/>
      <c r="K4473" s="118"/>
      <c r="L4473" s="118"/>
    </row>
    <row r="4474" spans="9:12" x14ac:dyDescent="0.25">
      <c r="I4474" s="118"/>
      <c r="J4474" s="118"/>
      <c r="K4474" s="118"/>
      <c r="L4474" s="118"/>
    </row>
    <row r="4475" spans="9:12" x14ac:dyDescent="0.25">
      <c r="I4475" s="118"/>
      <c r="J4475" s="118"/>
      <c r="K4475" s="118"/>
      <c r="L4475" s="118"/>
    </row>
    <row r="4476" spans="9:12" x14ac:dyDescent="0.25">
      <c r="I4476" s="118"/>
      <c r="J4476" s="118"/>
      <c r="K4476" s="118"/>
      <c r="L4476" s="118"/>
    </row>
    <row r="4477" spans="9:12" x14ac:dyDescent="0.25">
      <c r="I4477" s="118"/>
      <c r="J4477" s="118"/>
      <c r="K4477" s="118"/>
      <c r="L4477" s="118"/>
    </row>
    <row r="4478" spans="9:12" x14ac:dyDescent="0.25">
      <c r="I4478" s="118"/>
      <c r="J4478" s="118"/>
      <c r="K4478" s="118"/>
      <c r="L4478" s="118"/>
    </row>
    <row r="4479" spans="9:12" x14ac:dyDescent="0.25">
      <c r="I4479" s="118"/>
      <c r="J4479" s="118"/>
      <c r="K4479" s="118"/>
      <c r="L4479" s="118"/>
    </row>
    <row r="4480" spans="9:12" x14ac:dyDescent="0.25">
      <c r="I4480" s="118"/>
      <c r="J4480" s="118"/>
      <c r="K4480" s="118"/>
      <c r="L4480" s="118"/>
    </row>
    <row r="4481" spans="9:12" x14ac:dyDescent="0.25">
      <c r="I4481" s="118"/>
      <c r="J4481" s="118"/>
      <c r="K4481" s="118"/>
      <c r="L4481" s="118"/>
    </row>
    <row r="4482" spans="9:12" x14ac:dyDescent="0.25">
      <c r="I4482" s="118"/>
      <c r="J4482" s="118"/>
      <c r="K4482" s="118"/>
      <c r="L4482" s="118"/>
    </row>
    <row r="4483" spans="9:12" x14ac:dyDescent="0.25">
      <c r="I4483" s="118"/>
      <c r="J4483" s="118"/>
      <c r="K4483" s="118"/>
      <c r="L4483" s="118"/>
    </row>
    <row r="4484" spans="9:12" x14ac:dyDescent="0.25">
      <c r="I4484" s="118"/>
      <c r="J4484" s="118"/>
      <c r="K4484" s="118"/>
      <c r="L4484" s="118"/>
    </row>
    <row r="4485" spans="9:12" x14ac:dyDescent="0.25">
      <c r="I4485" s="118"/>
      <c r="J4485" s="118"/>
      <c r="K4485" s="118"/>
      <c r="L4485" s="118"/>
    </row>
    <row r="4486" spans="9:12" x14ac:dyDescent="0.25">
      <c r="I4486" s="118"/>
      <c r="J4486" s="118"/>
      <c r="K4486" s="118"/>
      <c r="L4486" s="118"/>
    </row>
    <row r="4487" spans="9:12" x14ac:dyDescent="0.25">
      <c r="I4487" s="118"/>
      <c r="J4487" s="118"/>
      <c r="K4487" s="118"/>
      <c r="L4487" s="118"/>
    </row>
    <row r="4488" spans="9:12" x14ac:dyDescent="0.25">
      <c r="I4488" s="118"/>
      <c r="J4488" s="118"/>
      <c r="K4488" s="118"/>
      <c r="L4488" s="118"/>
    </row>
    <row r="4489" spans="9:12" x14ac:dyDescent="0.25">
      <c r="I4489" s="118"/>
      <c r="J4489" s="118"/>
      <c r="K4489" s="118"/>
      <c r="L4489" s="118"/>
    </row>
    <row r="4490" spans="9:12" x14ac:dyDescent="0.25">
      <c r="I4490" s="118"/>
      <c r="J4490" s="118"/>
      <c r="K4490" s="118"/>
      <c r="L4490" s="118"/>
    </row>
    <row r="4491" spans="9:12" x14ac:dyDescent="0.25">
      <c r="I4491" s="118"/>
      <c r="J4491" s="118"/>
      <c r="K4491" s="118"/>
      <c r="L4491" s="118"/>
    </row>
    <row r="4492" spans="9:12" x14ac:dyDescent="0.25">
      <c r="I4492" s="118"/>
      <c r="J4492" s="118"/>
      <c r="K4492" s="118"/>
      <c r="L4492" s="118"/>
    </row>
    <row r="4493" spans="9:12" x14ac:dyDescent="0.25">
      <c r="I4493" s="118"/>
      <c r="J4493" s="118"/>
      <c r="K4493" s="118"/>
      <c r="L4493" s="118"/>
    </row>
    <row r="4494" spans="9:12" x14ac:dyDescent="0.25">
      <c r="I4494" s="118"/>
      <c r="J4494" s="118"/>
      <c r="K4494" s="118"/>
      <c r="L4494" s="118"/>
    </row>
    <row r="4495" spans="9:12" x14ac:dyDescent="0.25">
      <c r="I4495" s="118"/>
      <c r="J4495" s="118"/>
      <c r="K4495" s="118"/>
      <c r="L4495" s="118"/>
    </row>
    <row r="4496" spans="9:12" x14ac:dyDescent="0.25">
      <c r="I4496" s="118"/>
      <c r="J4496" s="118"/>
      <c r="K4496" s="118"/>
      <c r="L4496" s="118"/>
    </row>
    <row r="4497" spans="9:12" x14ac:dyDescent="0.25">
      <c r="I4497" s="118"/>
      <c r="J4497" s="118"/>
      <c r="K4497" s="118"/>
      <c r="L4497" s="118"/>
    </row>
    <row r="4498" spans="9:12" x14ac:dyDescent="0.25">
      <c r="I4498" s="118"/>
      <c r="J4498" s="118"/>
      <c r="K4498" s="118"/>
      <c r="L4498" s="118"/>
    </row>
    <row r="4499" spans="9:12" x14ac:dyDescent="0.25">
      <c r="I4499" s="118"/>
      <c r="J4499" s="118"/>
      <c r="K4499" s="118"/>
      <c r="L4499" s="118"/>
    </row>
    <row r="4500" spans="9:12" x14ac:dyDescent="0.25">
      <c r="I4500" s="118"/>
      <c r="J4500" s="118"/>
      <c r="K4500" s="118"/>
      <c r="L4500" s="118"/>
    </row>
    <row r="4501" spans="9:12" x14ac:dyDescent="0.25">
      <c r="I4501" s="118"/>
      <c r="J4501" s="118"/>
      <c r="K4501" s="118"/>
      <c r="L4501" s="118"/>
    </row>
    <row r="4502" spans="9:12" x14ac:dyDescent="0.25">
      <c r="I4502" s="118"/>
      <c r="J4502" s="118"/>
      <c r="K4502" s="118"/>
      <c r="L4502" s="118"/>
    </row>
    <row r="4503" spans="9:12" x14ac:dyDescent="0.25">
      <c r="I4503" s="118"/>
      <c r="J4503" s="118"/>
      <c r="K4503" s="118"/>
      <c r="L4503" s="118"/>
    </row>
    <row r="4504" spans="9:12" x14ac:dyDescent="0.25">
      <c r="I4504" s="118"/>
      <c r="J4504" s="118"/>
      <c r="K4504" s="118"/>
      <c r="L4504" s="118"/>
    </row>
    <row r="4505" spans="9:12" x14ac:dyDescent="0.25">
      <c r="I4505" s="118"/>
      <c r="J4505" s="118"/>
      <c r="K4505" s="118"/>
      <c r="L4505" s="118"/>
    </row>
    <row r="4506" spans="9:12" x14ac:dyDescent="0.25">
      <c r="I4506" s="118"/>
      <c r="J4506" s="118"/>
      <c r="K4506" s="118"/>
      <c r="L4506" s="118"/>
    </row>
    <row r="4507" spans="9:12" x14ac:dyDescent="0.25">
      <c r="I4507" s="118"/>
      <c r="J4507" s="118"/>
      <c r="K4507" s="118"/>
      <c r="L4507" s="118"/>
    </row>
    <row r="4508" spans="9:12" x14ac:dyDescent="0.25">
      <c r="I4508" s="118"/>
      <c r="J4508" s="118"/>
      <c r="K4508" s="118"/>
      <c r="L4508" s="118"/>
    </row>
    <row r="4509" spans="9:12" x14ac:dyDescent="0.25">
      <c r="I4509" s="118"/>
      <c r="J4509" s="118"/>
      <c r="K4509" s="118"/>
      <c r="L4509" s="118"/>
    </row>
    <row r="4510" spans="9:12" x14ac:dyDescent="0.25">
      <c r="I4510" s="118"/>
      <c r="J4510" s="118"/>
      <c r="K4510" s="118"/>
      <c r="L4510" s="118"/>
    </row>
    <row r="4511" spans="9:12" x14ac:dyDescent="0.25">
      <c r="I4511" s="118"/>
      <c r="J4511" s="118"/>
      <c r="K4511" s="118"/>
      <c r="L4511" s="118"/>
    </row>
    <row r="4512" spans="9:12" x14ac:dyDescent="0.25">
      <c r="I4512" s="118"/>
      <c r="J4512" s="118"/>
      <c r="K4512" s="118"/>
      <c r="L4512" s="118"/>
    </row>
    <row r="4513" spans="9:12" x14ac:dyDescent="0.25">
      <c r="I4513" s="118"/>
      <c r="J4513" s="118"/>
      <c r="K4513" s="118"/>
      <c r="L4513" s="118"/>
    </row>
    <row r="4514" spans="9:12" x14ac:dyDescent="0.25">
      <c r="I4514" s="118"/>
      <c r="J4514" s="118"/>
      <c r="K4514" s="118"/>
      <c r="L4514" s="118"/>
    </row>
    <row r="4515" spans="9:12" x14ac:dyDescent="0.25">
      <c r="I4515" s="118"/>
      <c r="J4515" s="118"/>
      <c r="K4515" s="118"/>
      <c r="L4515" s="118"/>
    </row>
    <row r="4516" spans="9:12" x14ac:dyDescent="0.25">
      <c r="I4516" s="118"/>
      <c r="J4516" s="118"/>
      <c r="K4516" s="118"/>
      <c r="L4516" s="118"/>
    </row>
    <row r="4517" spans="9:12" x14ac:dyDescent="0.25">
      <c r="I4517" s="118"/>
      <c r="J4517" s="118"/>
      <c r="K4517" s="118"/>
      <c r="L4517" s="118"/>
    </row>
    <row r="4518" spans="9:12" x14ac:dyDescent="0.25">
      <c r="I4518" s="118"/>
      <c r="J4518" s="118"/>
      <c r="K4518" s="118"/>
      <c r="L4518" s="118"/>
    </row>
    <row r="4519" spans="9:12" x14ac:dyDescent="0.25">
      <c r="I4519" s="118"/>
      <c r="J4519" s="118"/>
      <c r="K4519" s="118"/>
      <c r="L4519" s="118"/>
    </row>
    <row r="4520" spans="9:12" x14ac:dyDescent="0.25">
      <c r="I4520" s="118"/>
      <c r="J4520" s="118"/>
      <c r="K4520" s="118"/>
      <c r="L4520" s="118"/>
    </row>
    <row r="4521" spans="9:12" x14ac:dyDescent="0.25">
      <c r="I4521" s="118"/>
      <c r="J4521" s="118"/>
      <c r="K4521" s="118"/>
      <c r="L4521" s="118"/>
    </row>
  </sheetData>
  <mergeCells count="2">
    <mergeCell ref="A1:N1"/>
    <mergeCell ref="A2:N2"/>
  </mergeCells>
  <pageMargins left="0" right="0" top="0" bottom="0" header="0.3" footer="0.3"/>
  <pageSetup paperSize="9" scale="9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E9FA-2D16-4E07-AFE9-DA3030991AE1}">
  <dimension ref="A1:O4402"/>
  <sheetViews>
    <sheetView topLeftCell="A64" zoomScale="110" zoomScaleNormal="85" workbookViewId="0">
      <selection activeCell="A71" sqref="A71:E72"/>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3" t="s">
        <v>45</v>
      </c>
      <c r="B1" s="973"/>
      <c r="C1" s="973"/>
      <c r="D1" s="973"/>
      <c r="E1" s="973"/>
      <c r="F1" s="973"/>
      <c r="G1" s="973"/>
      <c r="H1" s="973"/>
      <c r="I1" s="973"/>
      <c r="J1" s="973"/>
      <c r="K1" s="973"/>
      <c r="L1" s="973"/>
      <c r="M1" s="973"/>
      <c r="N1" s="973"/>
    </row>
    <row r="2" spans="1:15" s="84" customFormat="1" ht="18.75" x14ac:dyDescent="0.25">
      <c r="A2" s="974" t="s">
        <v>120</v>
      </c>
      <c r="B2" s="974"/>
      <c r="C2" s="974"/>
      <c r="D2" s="974"/>
      <c r="E2" s="974"/>
      <c r="F2" s="974"/>
      <c r="G2" s="974"/>
      <c r="H2" s="974"/>
      <c r="I2" s="974"/>
      <c r="J2" s="974"/>
      <c r="K2" s="974"/>
      <c r="L2" s="974"/>
      <c r="M2" s="974"/>
      <c r="N2" s="974"/>
    </row>
    <row r="3" spans="1:15" s="84" customFormat="1" ht="45" x14ac:dyDescent="0.25">
      <c r="A3" s="186" t="s">
        <v>0</v>
      </c>
      <c r="B3" s="187" t="s">
        <v>5</v>
      </c>
      <c r="C3" s="86" t="s">
        <v>10</v>
      </c>
      <c r="D3" s="87" t="s">
        <v>8</v>
      </c>
      <c r="E3" s="87" t="s">
        <v>13</v>
      </c>
      <c r="F3" s="88" t="s">
        <v>34</v>
      </c>
      <c r="G3" s="87" t="s">
        <v>41</v>
      </c>
      <c r="H3" s="87" t="s">
        <v>2</v>
      </c>
      <c r="I3" s="87" t="s">
        <v>3</v>
      </c>
      <c r="J3" s="86" t="s">
        <v>9</v>
      </c>
      <c r="K3" s="86" t="s">
        <v>1</v>
      </c>
      <c r="L3" s="86" t="s">
        <v>4</v>
      </c>
      <c r="M3" s="86" t="s">
        <v>12</v>
      </c>
      <c r="N3" s="88" t="s">
        <v>11</v>
      </c>
    </row>
    <row r="4" spans="1:15" s="23" customFormat="1" ht="27.95" customHeight="1" x14ac:dyDescent="0.25">
      <c r="A4" s="766">
        <v>44409</v>
      </c>
      <c r="B4" s="767" t="s">
        <v>168</v>
      </c>
      <c r="C4" s="277"/>
      <c r="D4" s="278"/>
      <c r="E4" s="279"/>
      <c r="F4" s="578"/>
      <c r="G4" s="743">
        <v>257000</v>
      </c>
      <c r="H4" s="280"/>
      <c r="I4" s="579" t="s">
        <v>18</v>
      </c>
      <c r="J4" s="580"/>
      <c r="K4" s="581" t="s">
        <v>157</v>
      </c>
      <c r="L4" s="580" t="s">
        <v>46</v>
      </c>
      <c r="M4" s="281"/>
      <c r="N4" s="282"/>
    </row>
    <row r="5" spans="1:15" s="23" customFormat="1" ht="15" customHeight="1" x14ac:dyDescent="0.25">
      <c r="A5" s="853">
        <v>44410</v>
      </c>
      <c r="B5" s="854" t="s">
        <v>104</v>
      </c>
      <c r="C5" s="855" t="s">
        <v>50</v>
      </c>
      <c r="D5" s="856" t="s">
        <v>90</v>
      </c>
      <c r="E5" s="857"/>
      <c r="F5" s="250">
        <v>70000</v>
      </c>
      <c r="G5" s="858">
        <f>G4-E5+F5</f>
        <v>327000</v>
      </c>
      <c r="H5" s="859" t="s">
        <v>121</v>
      </c>
      <c r="I5" s="713" t="s">
        <v>18</v>
      </c>
      <c r="J5" s="639" t="s">
        <v>169</v>
      </c>
      <c r="K5" s="860" t="s">
        <v>157</v>
      </c>
      <c r="L5" s="861" t="s">
        <v>46</v>
      </c>
      <c r="M5" s="862"/>
      <c r="N5" s="863"/>
    </row>
    <row r="6" spans="1:15" x14ac:dyDescent="0.25">
      <c r="A6" s="224">
        <v>44410</v>
      </c>
      <c r="B6" s="195" t="s">
        <v>68</v>
      </c>
      <c r="C6" s="195" t="s">
        <v>67</v>
      </c>
      <c r="D6" s="209" t="s">
        <v>90</v>
      </c>
      <c r="E6" s="190">
        <v>17000</v>
      </c>
      <c r="F6" s="190"/>
      <c r="G6" s="238">
        <f>G5-E6+F6</f>
        <v>310000</v>
      </c>
      <c r="H6" s="211" t="s">
        <v>121</v>
      </c>
      <c r="I6" s="195" t="s">
        <v>18</v>
      </c>
      <c r="J6" s="225" t="s">
        <v>169</v>
      </c>
      <c r="K6" s="195" t="s">
        <v>157</v>
      </c>
      <c r="L6" s="598" t="s">
        <v>46</v>
      </c>
      <c r="M6" s="195"/>
      <c r="N6" s="197" t="s">
        <v>170</v>
      </c>
    </row>
    <row r="7" spans="1:15" x14ac:dyDescent="0.25">
      <c r="A7" s="224">
        <v>44410</v>
      </c>
      <c r="B7" s="195" t="s">
        <v>68</v>
      </c>
      <c r="C7" s="195" t="s">
        <v>67</v>
      </c>
      <c r="D7" s="209" t="s">
        <v>90</v>
      </c>
      <c r="E7" s="210">
        <v>15000</v>
      </c>
      <c r="F7" s="210"/>
      <c r="G7" s="238">
        <f t="shared" ref="G7:G70" si="0">G6-E7+F7</f>
        <v>295000</v>
      </c>
      <c r="H7" s="195" t="s">
        <v>121</v>
      </c>
      <c r="I7" s="195" t="s">
        <v>18</v>
      </c>
      <c r="J7" s="225" t="s">
        <v>169</v>
      </c>
      <c r="K7" s="195" t="s">
        <v>157</v>
      </c>
      <c r="L7" s="598" t="s">
        <v>46</v>
      </c>
      <c r="M7" s="195"/>
      <c r="N7" s="197" t="s">
        <v>171</v>
      </c>
    </row>
    <row r="8" spans="1:15" x14ac:dyDescent="0.25">
      <c r="A8" s="224">
        <v>44410</v>
      </c>
      <c r="B8" s="195" t="s">
        <v>68</v>
      </c>
      <c r="C8" s="195" t="s">
        <v>67</v>
      </c>
      <c r="D8" s="209" t="s">
        <v>90</v>
      </c>
      <c r="E8" s="190">
        <v>9000</v>
      </c>
      <c r="F8" s="190"/>
      <c r="G8" s="238">
        <f t="shared" si="0"/>
        <v>286000</v>
      </c>
      <c r="H8" s="195" t="s">
        <v>121</v>
      </c>
      <c r="I8" s="195" t="s">
        <v>18</v>
      </c>
      <c r="J8" s="225" t="s">
        <v>169</v>
      </c>
      <c r="K8" s="195" t="s">
        <v>157</v>
      </c>
      <c r="L8" s="598" t="s">
        <v>46</v>
      </c>
      <c r="M8" s="195"/>
      <c r="N8" s="197" t="s">
        <v>172</v>
      </c>
    </row>
    <row r="9" spans="1:15" x14ac:dyDescent="0.25">
      <c r="A9" s="224">
        <v>44410</v>
      </c>
      <c r="B9" s="195" t="s">
        <v>68</v>
      </c>
      <c r="C9" s="195" t="s">
        <v>67</v>
      </c>
      <c r="D9" s="209" t="s">
        <v>90</v>
      </c>
      <c r="E9" s="391">
        <v>10000</v>
      </c>
      <c r="F9" s="190"/>
      <c r="G9" s="238">
        <f t="shared" si="0"/>
        <v>276000</v>
      </c>
      <c r="H9" s="195" t="s">
        <v>121</v>
      </c>
      <c r="I9" s="195" t="s">
        <v>18</v>
      </c>
      <c r="J9" s="225" t="s">
        <v>169</v>
      </c>
      <c r="K9" s="195" t="s">
        <v>157</v>
      </c>
      <c r="L9" s="598" t="s">
        <v>46</v>
      </c>
      <c r="M9" s="195"/>
      <c r="N9" s="197" t="s">
        <v>173</v>
      </c>
    </row>
    <row r="10" spans="1:15" x14ac:dyDescent="0.25">
      <c r="A10" s="224">
        <v>44410</v>
      </c>
      <c r="B10" s="197" t="s">
        <v>92</v>
      </c>
      <c r="C10" s="197" t="s">
        <v>92</v>
      </c>
      <c r="D10" s="197" t="s">
        <v>90</v>
      </c>
      <c r="E10" s="190">
        <v>8000</v>
      </c>
      <c r="F10" s="190"/>
      <c r="G10" s="238">
        <f t="shared" si="0"/>
        <v>268000</v>
      </c>
      <c r="H10" s="195" t="s">
        <v>121</v>
      </c>
      <c r="I10" s="195" t="s">
        <v>18</v>
      </c>
      <c r="J10" s="225" t="s">
        <v>169</v>
      </c>
      <c r="K10" s="195" t="s">
        <v>157</v>
      </c>
      <c r="L10" s="598" t="s">
        <v>46</v>
      </c>
      <c r="M10" s="195"/>
      <c r="N10" s="197"/>
    </row>
    <row r="11" spans="1:15" x14ac:dyDescent="0.25">
      <c r="A11" s="224">
        <v>44410</v>
      </c>
      <c r="B11" s="197" t="s">
        <v>92</v>
      </c>
      <c r="C11" s="197" t="s">
        <v>92</v>
      </c>
      <c r="D11" s="197" t="s">
        <v>90</v>
      </c>
      <c r="E11" s="190">
        <v>6000</v>
      </c>
      <c r="F11" s="190"/>
      <c r="G11" s="238">
        <f t="shared" si="0"/>
        <v>262000</v>
      </c>
      <c r="H11" s="195" t="s">
        <v>121</v>
      </c>
      <c r="I11" s="195" t="s">
        <v>18</v>
      </c>
      <c r="J11" s="225" t="s">
        <v>169</v>
      </c>
      <c r="K11" s="195" t="s">
        <v>157</v>
      </c>
      <c r="L11" s="598" t="s">
        <v>46</v>
      </c>
      <c r="M11" s="195"/>
      <c r="N11" s="197"/>
    </row>
    <row r="12" spans="1:15" x14ac:dyDescent="0.25">
      <c r="A12" s="224">
        <v>44410</v>
      </c>
      <c r="B12" s="197" t="s">
        <v>92</v>
      </c>
      <c r="C12" s="197" t="s">
        <v>92</v>
      </c>
      <c r="D12" s="197" t="s">
        <v>90</v>
      </c>
      <c r="E12" s="190">
        <v>4000</v>
      </c>
      <c r="F12" s="190"/>
      <c r="G12" s="238">
        <f t="shared" si="0"/>
        <v>258000</v>
      </c>
      <c r="H12" s="211" t="s">
        <v>121</v>
      </c>
      <c r="I12" s="195" t="s">
        <v>18</v>
      </c>
      <c r="J12" s="225" t="s">
        <v>169</v>
      </c>
      <c r="K12" s="195" t="s">
        <v>157</v>
      </c>
      <c r="L12" s="598" t="s">
        <v>46</v>
      </c>
      <c r="M12" s="195"/>
      <c r="N12" s="197"/>
    </row>
    <row r="13" spans="1:15" x14ac:dyDescent="0.25">
      <c r="A13" s="224">
        <v>44411</v>
      </c>
      <c r="B13" s="195" t="s">
        <v>155</v>
      </c>
      <c r="C13" s="195" t="s">
        <v>50</v>
      </c>
      <c r="D13" s="195" t="s">
        <v>90</v>
      </c>
      <c r="E13" s="190"/>
      <c r="F13" s="190">
        <v>-1000</v>
      </c>
      <c r="G13" s="238">
        <f t="shared" si="0"/>
        <v>257000</v>
      </c>
      <c r="H13" s="195" t="s">
        <v>121</v>
      </c>
      <c r="I13" s="195" t="s">
        <v>18</v>
      </c>
      <c r="J13" s="225" t="s">
        <v>169</v>
      </c>
      <c r="K13" s="195" t="s">
        <v>157</v>
      </c>
      <c r="L13" s="598" t="s">
        <v>46</v>
      </c>
      <c r="M13" s="195"/>
      <c r="N13" s="197"/>
      <c r="O13" s="106"/>
    </row>
    <row r="14" spans="1:15" x14ac:dyDescent="0.25">
      <c r="A14" s="771">
        <v>44411</v>
      </c>
      <c r="B14" s="244" t="s">
        <v>104</v>
      </c>
      <c r="C14" s="244" t="s">
        <v>50</v>
      </c>
      <c r="D14" s="244" t="s">
        <v>90</v>
      </c>
      <c r="E14" s="247"/>
      <c r="F14" s="247">
        <v>83000</v>
      </c>
      <c r="G14" s="605">
        <f t="shared" si="0"/>
        <v>340000</v>
      </c>
      <c r="H14" s="244" t="s">
        <v>121</v>
      </c>
      <c r="I14" s="244" t="s">
        <v>18</v>
      </c>
      <c r="J14" s="251" t="s">
        <v>183</v>
      </c>
      <c r="K14" s="244" t="s">
        <v>157</v>
      </c>
      <c r="L14" s="639" t="s">
        <v>46</v>
      </c>
      <c r="M14" s="244"/>
      <c r="N14" s="243"/>
      <c r="O14" s="106"/>
    </row>
    <row r="15" spans="1:15" x14ac:dyDescent="0.25">
      <c r="A15" s="200">
        <v>44411</v>
      </c>
      <c r="B15" s="195" t="s">
        <v>68</v>
      </c>
      <c r="C15" s="195" t="s">
        <v>67</v>
      </c>
      <c r="D15" s="195" t="s">
        <v>90</v>
      </c>
      <c r="E15" s="190">
        <v>15000</v>
      </c>
      <c r="F15" s="190"/>
      <c r="G15" s="238">
        <f t="shared" si="0"/>
        <v>325000</v>
      </c>
      <c r="H15" s="195" t="s">
        <v>121</v>
      </c>
      <c r="I15" s="195" t="s">
        <v>18</v>
      </c>
      <c r="J15" s="225" t="s">
        <v>183</v>
      </c>
      <c r="K15" s="195" t="s">
        <v>157</v>
      </c>
      <c r="L15" s="598" t="s">
        <v>46</v>
      </c>
      <c r="M15" s="195"/>
      <c r="N15" s="197" t="s">
        <v>184</v>
      </c>
      <c r="O15" s="106"/>
    </row>
    <row r="16" spans="1:15" x14ac:dyDescent="0.25">
      <c r="A16" s="200">
        <v>44411</v>
      </c>
      <c r="B16" s="195" t="s">
        <v>68</v>
      </c>
      <c r="C16" s="195" t="s">
        <v>67</v>
      </c>
      <c r="D16" s="195" t="s">
        <v>90</v>
      </c>
      <c r="E16" s="190">
        <v>17000</v>
      </c>
      <c r="F16" s="190"/>
      <c r="G16" s="238">
        <f t="shared" si="0"/>
        <v>308000</v>
      </c>
      <c r="H16" s="195" t="s">
        <v>121</v>
      </c>
      <c r="I16" s="195" t="s">
        <v>18</v>
      </c>
      <c r="J16" s="225" t="s">
        <v>183</v>
      </c>
      <c r="K16" s="195" t="s">
        <v>157</v>
      </c>
      <c r="L16" s="598" t="s">
        <v>46</v>
      </c>
      <c r="M16" s="195"/>
      <c r="N16" s="197" t="s">
        <v>185</v>
      </c>
      <c r="O16" s="106"/>
    </row>
    <row r="17" spans="1:15" x14ac:dyDescent="0.25">
      <c r="A17" s="200">
        <v>44411</v>
      </c>
      <c r="B17" s="195" t="s">
        <v>68</v>
      </c>
      <c r="C17" s="195" t="s">
        <v>67</v>
      </c>
      <c r="D17" s="195" t="s">
        <v>90</v>
      </c>
      <c r="E17" s="190">
        <v>10000</v>
      </c>
      <c r="F17" s="190"/>
      <c r="G17" s="238">
        <f t="shared" si="0"/>
        <v>298000</v>
      </c>
      <c r="H17" s="195" t="s">
        <v>121</v>
      </c>
      <c r="I17" s="195" t="s">
        <v>18</v>
      </c>
      <c r="J17" s="225" t="s">
        <v>183</v>
      </c>
      <c r="K17" s="195" t="s">
        <v>157</v>
      </c>
      <c r="L17" s="598" t="s">
        <v>46</v>
      </c>
      <c r="M17" s="195"/>
      <c r="N17" s="197" t="s">
        <v>186</v>
      </c>
      <c r="O17" s="106"/>
    </row>
    <row r="18" spans="1:15" x14ac:dyDescent="0.25">
      <c r="A18" s="200">
        <v>44411</v>
      </c>
      <c r="B18" s="195" t="s">
        <v>68</v>
      </c>
      <c r="C18" s="195" t="s">
        <v>67</v>
      </c>
      <c r="D18" s="195" t="s">
        <v>90</v>
      </c>
      <c r="E18" s="190">
        <v>12000</v>
      </c>
      <c r="F18" s="190"/>
      <c r="G18" s="238">
        <f t="shared" si="0"/>
        <v>286000</v>
      </c>
      <c r="H18" s="195" t="s">
        <v>121</v>
      </c>
      <c r="I18" s="195" t="s">
        <v>18</v>
      </c>
      <c r="J18" s="225" t="s">
        <v>183</v>
      </c>
      <c r="K18" s="195" t="s">
        <v>157</v>
      </c>
      <c r="L18" s="598" t="s">
        <v>46</v>
      </c>
      <c r="M18" s="195"/>
      <c r="N18" s="197" t="s">
        <v>187</v>
      </c>
      <c r="O18" s="106"/>
    </row>
    <row r="19" spans="1:15" x14ac:dyDescent="0.25">
      <c r="A19" s="200">
        <v>44411</v>
      </c>
      <c r="B19" s="195" t="s">
        <v>68</v>
      </c>
      <c r="C19" s="195" t="s">
        <v>67</v>
      </c>
      <c r="D19" s="195" t="s">
        <v>90</v>
      </c>
      <c r="E19" s="190">
        <v>7000</v>
      </c>
      <c r="F19" s="190"/>
      <c r="G19" s="238">
        <f t="shared" si="0"/>
        <v>279000</v>
      </c>
      <c r="H19" s="195" t="s">
        <v>121</v>
      </c>
      <c r="I19" s="195" t="s">
        <v>18</v>
      </c>
      <c r="J19" s="225" t="s">
        <v>183</v>
      </c>
      <c r="K19" s="195" t="s">
        <v>157</v>
      </c>
      <c r="L19" s="598" t="s">
        <v>46</v>
      </c>
      <c r="M19" s="195"/>
      <c r="N19" s="197" t="s">
        <v>188</v>
      </c>
      <c r="O19" s="106"/>
    </row>
    <row r="20" spans="1:15" x14ac:dyDescent="0.25">
      <c r="A20" s="200">
        <v>44411</v>
      </c>
      <c r="B20" s="195" t="s">
        <v>68</v>
      </c>
      <c r="C20" s="195" t="s">
        <v>67</v>
      </c>
      <c r="D20" s="195" t="s">
        <v>90</v>
      </c>
      <c r="E20" s="422">
        <v>8000</v>
      </c>
      <c r="F20" s="690"/>
      <c r="G20" s="238">
        <f t="shared" si="0"/>
        <v>271000</v>
      </c>
      <c r="H20" s="195" t="s">
        <v>121</v>
      </c>
      <c r="I20" s="195" t="s">
        <v>18</v>
      </c>
      <c r="J20" s="225" t="s">
        <v>183</v>
      </c>
      <c r="K20" s="195" t="s">
        <v>157</v>
      </c>
      <c r="L20" s="598" t="s">
        <v>46</v>
      </c>
      <c r="M20" s="195"/>
      <c r="N20" s="197" t="s">
        <v>122</v>
      </c>
      <c r="O20" s="106"/>
    </row>
    <row r="21" spans="1:15" x14ac:dyDescent="0.25">
      <c r="A21" s="200">
        <v>44411</v>
      </c>
      <c r="B21" s="195" t="s">
        <v>92</v>
      </c>
      <c r="C21" s="195" t="s">
        <v>92</v>
      </c>
      <c r="D21" s="209" t="s">
        <v>90</v>
      </c>
      <c r="E21" s="190">
        <v>7000</v>
      </c>
      <c r="F21" s="190"/>
      <c r="G21" s="238">
        <f t="shared" si="0"/>
        <v>264000</v>
      </c>
      <c r="H21" s="211" t="s">
        <v>121</v>
      </c>
      <c r="I21" s="195" t="s">
        <v>18</v>
      </c>
      <c r="J21" s="225" t="s">
        <v>183</v>
      </c>
      <c r="K21" s="195" t="s">
        <v>157</v>
      </c>
      <c r="L21" s="598" t="s">
        <v>46</v>
      </c>
      <c r="M21" s="195"/>
      <c r="N21" s="197"/>
      <c r="O21" s="106"/>
    </row>
    <row r="22" spans="1:15" x14ac:dyDescent="0.25">
      <c r="A22" s="200">
        <v>44411</v>
      </c>
      <c r="B22" s="195" t="s">
        <v>92</v>
      </c>
      <c r="C22" s="195" t="s">
        <v>92</v>
      </c>
      <c r="D22" s="209" t="s">
        <v>90</v>
      </c>
      <c r="E22" s="210">
        <v>3000</v>
      </c>
      <c r="F22" s="210"/>
      <c r="G22" s="238">
        <f t="shared" si="0"/>
        <v>261000</v>
      </c>
      <c r="H22" s="195" t="s">
        <v>121</v>
      </c>
      <c r="I22" s="195" t="s">
        <v>18</v>
      </c>
      <c r="J22" s="225" t="s">
        <v>183</v>
      </c>
      <c r="K22" s="195" t="s">
        <v>157</v>
      </c>
      <c r="L22" s="598" t="s">
        <v>46</v>
      </c>
      <c r="M22" s="195"/>
      <c r="N22" s="197"/>
      <c r="O22" s="106"/>
    </row>
    <row r="23" spans="1:15" x14ac:dyDescent="0.25">
      <c r="A23" s="200">
        <v>44412</v>
      </c>
      <c r="B23" s="195" t="s">
        <v>155</v>
      </c>
      <c r="C23" s="195" t="s">
        <v>50</v>
      </c>
      <c r="D23" s="209" t="s">
        <v>90</v>
      </c>
      <c r="E23" s="190"/>
      <c r="F23" s="190">
        <v>-4000</v>
      </c>
      <c r="G23" s="238">
        <f t="shared" si="0"/>
        <v>257000</v>
      </c>
      <c r="H23" s="195" t="s">
        <v>121</v>
      </c>
      <c r="I23" s="195" t="s">
        <v>18</v>
      </c>
      <c r="J23" s="225" t="s">
        <v>183</v>
      </c>
      <c r="K23" s="195" t="s">
        <v>157</v>
      </c>
      <c r="L23" s="598" t="s">
        <v>46</v>
      </c>
      <c r="M23" s="195"/>
      <c r="N23" s="197"/>
      <c r="O23" s="106"/>
    </row>
    <row r="24" spans="1:15" x14ac:dyDescent="0.25">
      <c r="A24" s="771">
        <v>44412</v>
      </c>
      <c r="B24" s="244" t="s">
        <v>104</v>
      </c>
      <c r="C24" s="244" t="s">
        <v>50</v>
      </c>
      <c r="D24" s="773" t="s">
        <v>90</v>
      </c>
      <c r="E24" s="247"/>
      <c r="F24" s="247">
        <v>83000</v>
      </c>
      <c r="G24" s="605">
        <f t="shared" si="0"/>
        <v>340000</v>
      </c>
      <c r="H24" s="244" t="s">
        <v>121</v>
      </c>
      <c r="I24" s="244" t="s">
        <v>18</v>
      </c>
      <c r="J24" s="251" t="s">
        <v>229</v>
      </c>
      <c r="K24" s="244" t="s">
        <v>157</v>
      </c>
      <c r="L24" s="639" t="s">
        <v>46</v>
      </c>
      <c r="M24" s="244"/>
      <c r="N24" s="243"/>
      <c r="O24" s="106"/>
    </row>
    <row r="25" spans="1:15" x14ac:dyDescent="0.25">
      <c r="A25" s="200">
        <v>44412</v>
      </c>
      <c r="B25" s="195" t="s">
        <v>68</v>
      </c>
      <c r="C25" s="195" t="s">
        <v>67</v>
      </c>
      <c r="D25" s="209" t="s">
        <v>90</v>
      </c>
      <c r="E25" s="190">
        <v>15000</v>
      </c>
      <c r="F25" s="190"/>
      <c r="G25" s="238">
        <f t="shared" si="0"/>
        <v>325000</v>
      </c>
      <c r="H25" s="195" t="s">
        <v>121</v>
      </c>
      <c r="I25" s="195" t="s">
        <v>18</v>
      </c>
      <c r="J25" s="225" t="s">
        <v>229</v>
      </c>
      <c r="K25" s="195" t="s">
        <v>157</v>
      </c>
      <c r="L25" s="598" t="s">
        <v>46</v>
      </c>
      <c r="M25" s="195"/>
      <c r="N25" s="197" t="s">
        <v>230</v>
      </c>
      <c r="O25" s="106"/>
    </row>
    <row r="26" spans="1:15" x14ac:dyDescent="0.25">
      <c r="A26" s="200">
        <v>44412</v>
      </c>
      <c r="B26" s="195" t="s">
        <v>68</v>
      </c>
      <c r="C26" s="195" t="s">
        <v>67</v>
      </c>
      <c r="D26" s="209" t="s">
        <v>90</v>
      </c>
      <c r="E26" s="190">
        <v>20000</v>
      </c>
      <c r="F26" s="190"/>
      <c r="G26" s="238">
        <f t="shared" si="0"/>
        <v>305000</v>
      </c>
      <c r="H26" s="195" t="s">
        <v>121</v>
      </c>
      <c r="I26" s="195" t="s">
        <v>18</v>
      </c>
      <c r="J26" s="225" t="s">
        <v>229</v>
      </c>
      <c r="K26" s="195" t="s">
        <v>157</v>
      </c>
      <c r="L26" s="598" t="s">
        <v>46</v>
      </c>
      <c r="M26" s="195"/>
      <c r="N26" s="197" t="s">
        <v>231</v>
      </c>
      <c r="O26" s="106"/>
    </row>
    <row r="27" spans="1:15" x14ac:dyDescent="0.25">
      <c r="A27" s="200">
        <v>44412</v>
      </c>
      <c r="B27" s="195" t="s">
        <v>68</v>
      </c>
      <c r="C27" s="195" t="s">
        <v>67</v>
      </c>
      <c r="D27" s="209" t="s">
        <v>90</v>
      </c>
      <c r="E27" s="190">
        <v>10000</v>
      </c>
      <c r="F27" s="190"/>
      <c r="G27" s="238">
        <f t="shared" si="0"/>
        <v>295000</v>
      </c>
      <c r="H27" s="195" t="s">
        <v>121</v>
      </c>
      <c r="I27" s="195" t="s">
        <v>18</v>
      </c>
      <c r="J27" s="225" t="s">
        <v>229</v>
      </c>
      <c r="K27" s="195" t="s">
        <v>157</v>
      </c>
      <c r="L27" s="598" t="s">
        <v>46</v>
      </c>
      <c r="M27" s="195"/>
      <c r="N27" s="197" t="s">
        <v>232</v>
      </c>
      <c r="O27" s="106"/>
    </row>
    <row r="28" spans="1:15" x14ac:dyDescent="0.25">
      <c r="A28" s="200">
        <v>44412</v>
      </c>
      <c r="B28" s="195" t="s">
        <v>68</v>
      </c>
      <c r="C28" s="195" t="s">
        <v>67</v>
      </c>
      <c r="D28" s="209" t="s">
        <v>90</v>
      </c>
      <c r="E28" s="206">
        <v>17000</v>
      </c>
      <c r="F28" s="206"/>
      <c r="G28" s="238">
        <f t="shared" si="0"/>
        <v>278000</v>
      </c>
      <c r="H28" s="195" t="s">
        <v>121</v>
      </c>
      <c r="I28" s="195" t="s">
        <v>18</v>
      </c>
      <c r="J28" s="225" t="s">
        <v>229</v>
      </c>
      <c r="K28" s="195" t="s">
        <v>157</v>
      </c>
      <c r="L28" s="598" t="s">
        <v>46</v>
      </c>
      <c r="M28" s="195"/>
      <c r="N28" s="197" t="s">
        <v>233</v>
      </c>
      <c r="O28" s="106"/>
    </row>
    <row r="29" spans="1:15" x14ac:dyDescent="0.25">
      <c r="A29" s="200">
        <v>44412</v>
      </c>
      <c r="B29" s="195" t="s">
        <v>68</v>
      </c>
      <c r="C29" s="195" t="s">
        <v>67</v>
      </c>
      <c r="D29" s="209" t="s">
        <v>90</v>
      </c>
      <c r="E29" s="190">
        <v>8000</v>
      </c>
      <c r="F29" s="190"/>
      <c r="G29" s="238">
        <f t="shared" si="0"/>
        <v>270000</v>
      </c>
      <c r="H29" s="211" t="s">
        <v>121</v>
      </c>
      <c r="I29" s="195" t="s">
        <v>18</v>
      </c>
      <c r="J29" s="225" t="s">
        <v>229</v>
      </c>
      <c r="K29" s="195" t="s">
        <v>157</v>
      </c>
      <c r="L29" s="598" t="s">
        <v>46</v>
      </c>
      <c r="M29" s="195"/>
      <c r="N29" s="197" t="s">
        <v>122</v>
      </c>
      <c r="O29" s="106"/>
    </row>
    <row r="30" spans="1:15" x14ac:dyDescent="0.25">
      <c r="A30" s="200">
        <v>44412</v>
      </c>
      <c r="B30" s="195" t="s">
        <v>92</v>
      </c>
      <c r="C30" s="195" t="s">
        <v>92</v>
      </c>
      <c r="D30" s="195" t="s">
        <v>90</v>
      </c>
      <c r="E30" s="210">
        <v>7000</v>
      </c>
      <c r="F30" s="210"/>
      <c r="G30" s="238">
        <f t="shared" si="0"/>
        <v>263000</v>
      </c>
      <c r="H30" s="195" t="s">
        <v>121</v>
      </c>
      <c r="I30" s="195" t="s">
        <v>18</v>
      </c>
      <c r="J30" s="225" t="s">
        <v>229</v>
      </c>
      <c r="K30" s="195" t="s">
        <v>157</v>
      </c>
      <c r="L30" s="598" t="s">
        <v>46</v>
      </c>
      <c r="M30" s="195"/>
      <c r="N30" s="197"/>
      <c r="O30" s="106"/>
    </row>
    <row r="31" spans="1:15" x14ac:dyDescent="0.25">
      <c r="A31" s="200">
        <v>44412</v>
      </c>
      <c r="B31" s="195" t="s">
        <v>92</v>
      </c>
      <c r="C31" s="195" t="s">
        <v>92</v>
      </c>
      <c r="D31" s="195" t="s">
        <v>90</v>
      </c>
      <c r="E31" s="190">
        <v>3000</v>
      </c>
      <c r="F31" s="190"/>
      <c r="G31" s="238">
        <f t="shared" si="0"/>
        <v>260000</v>
      </c>
      <c r="H31" s="195" t="s">
        <v>121</v>
      </c>
      <c r="I31" s="195" t="s">
        <v>18</v>
      </c>
      <c r="J31" s="225" t="s">
        <v>229</v>
      </c>
      <c r="K31" s="195" t="s">
        <v>157</v>
      </c>
      <c r="L31" s="598" t="s">
        <v>46</v>
      </c>
      <c r="M31" s="195"/>
      <c r="N31" s="197"/>
      <c r="O31" s="106"/>
    </row>
    <row r="32" spans="1:15" x14ac:dyDescent="0.25">
      <c r="A32" s="200">
        <v>44413</v>
      </c>
      <c r="B32" s="195" t="s">
        <v>155</v>
      </c>
      <c r="C32" s="195" t="s">
        <v>50</v>
      </c>
      <c r="D32" s="195" t="s">
        <v>90</v>
      </c>
      <c r="E32" s="190"/>
      <c r="F32" s="190">
        <v>-3000</v>
      </c>
      <c r="G32" s="238">
        <f t="shared" si="0"/>
        <v>257000</v>
      </c>
      <c r="H32" s="195" t="s">
        <v>121</v>
      </c>
      <c r="I32" s="195" t="s">
        <v>18</v>
      </c>
      <c r="J32" s="225" t="s">
        <v>229</v>
      </c>
      <c r="K32" s="195" t="s">
        <v>157</v>
      </c>
      <c r="L32" s="598" t="s">
        <v>46</v>
      </c>
      <c r="M32" s="195"/>
      <c r="N32" s="197"/>
      <c r="O32" s="106"/>
    </row>
    <row r="33" spans="1:15" x14ac:dyDescent="0.25">
      <c r="A33" s="771">
        <v>44413</v>
      </c>
      <c r="B33" s="244" t="s">
        <v>104</v>
      </c>
      <c r="C33" s="244" t="s">
        <v>50</v>
      </c>
      <c r="D33" s="244" t="s">
        <v>90</v>
      </c>
      <c r="E33" s="247"/>
      <c r="F33" s="247">
        <v>71000</v>
      </c>
      <c r="G33" s="605">
        <f t="shared" si="0"/>
        <v>328000</v>
      </c>
      <c r="H33" s="244" t="s">
        <v>121</v>
      </c>
      <c r="I33" s="244" t="s">
        <v>18</v>
      </c>
      <c r="J33" s="251" t="s">
        <v>240</v>
      </c>
      <c r="K33" s="244" t="s">
        <v>157</v>
      </c>
      <c r="L33" s="639" t="s">
        <v>46</v>
      </c>
      <c r="M33" s="244"/>
      <c r="N33" s="243"/>
      <c r="O33" s="106"/>
    </row>
    <row r="34" spans="1:15" x14ac:dyDescent="0.25">
      <c r="A34" s="200">
        <v>44413</v>
      </c>
      <c r="B34" s="195" t="s">
        <v>68</v>
      </c>
      <c r="C34" s="195" t="s">
        <v>67</v>
      </c>
      <c r="D34" s="195" t="s">
        <v>90</v>
      </c>
      <c r="E34" s="190">
        <v>6000</v>
      </c>
      <c r="F34" s="190"/>
      <c r="G34" s="238">
        <f t="shared" si="0"/>
        <v>322000</v>
      </c>
      <c r="H34" s="195" t="s">
        <v>121</v>
      </c>
      <c r="I34" s="195" t="s">
        <v>18</v>
      </c>
      <c r="J34" s="225" t="s">
        <v>240</v>
      </c>
      <c r="K34" s="195" t="s">
        <v>157</v>
      </c>
      <c r="L34" s="598" t="s">
        <v>46</v>
      </c>
      <c r="M34" s="195"/>
      <c r="N34" s="197" t="s">
        <v>241</v>
      </c>
      <c r="O34" s="106"/>
    </row>
    <row r="35" spans="1:15" x14ac:dyDescent="0.25">
      <c r="A35" s="200">
        <v>44413</v>
      </c>
      <c r="B35" s="195" t="s">
        <v>68</v>
      </c>
      <c r="C35" s="195" t="s">
        <v>67</v>
      </c>
      <c r="D35" s="195" t="s">
        <v>90</v>
      </c>
      <c r="E35" s="190">
        <v>20000</v>
      </c>
      <c r="F35" s="190"/>
      <c r="G35" s="238">
        <f t="shared" si="0"/>
        <v>302000</v>
      </c>
      <c r="H35" s="195" t="s">
        <v>121</v>
      </c>
      <c r="I35" s="195" t="s">
        <v>18</v>
      </c>
      <c r="J35" s="225" t="s">
        <v>240</v>
      </c>
      <c r="K35" s="195" t="s">
        <v>157</v>
      </c>
      <c r="L35" s="598" t="s">
        <v>46</v>
      </c>
      <c r="M35" s="195"/>
      <c r="N35" s="197" t="s">
        <v>242</v>
      </c>
      <c r="O35" s="106"/>
    </row>
    <row r="36" spans="1:15" x14ac:dyDescent="0.25">
      <c r="A36" s="200">
        <v>44413</v>
      </c>
      <c r="B36" s="195" t="s">
        <v>68</v>
      </c>
      <c r="C36" s="195" t="s">
        <v>67</v>
      </c>
      <c r="D36" s="195" t="s">
        <v>90</v>
      </c>
      <c r="E36" s="190">
        <v>15000</v>
      </c>
      <c r="F36" s="190"/>
      <c r="G36" s="238">
        <f t="shared" si="0"/>
        <v>287000</v>
      </c>
      <c r="H36" s="195" t="s">
        <v>121</v>
      </c>
      <c r="I36" s="195" t="s">
        <v>18</v>
      </c>
      <c r="J36" s="225" t="s">
        <v>240</v>
      </c>
      <c r="K36" s="195" t="s">
        <v>157</v>
      </c>
      <c r="L36" s="598" t="s">
        <v>46</v>
      </c>
      <c r="M36" s="195"/>
      <c r="N36" s="197" t="s">
        <v>243</v>
      </c>
      <c r="O36" s="106"/>
    </row>
    <row r="37" spans="1:15" x14ac:dyDescent="0.25">
      <c r="A37" s="200">
        <v>44413</v>
      </c>
      <c r="B37" s="195" t="s">
        <v>68</v>
      </c>
      <c r="C37" s="195" t="s">
        <v>67</v>
      </c>
      <c r="D37" s="195" t="s">
        <v>90</v>
      </c>
      <c r="E37" s="190">
        <v>9000</v>
      </c>
      <c r="F37" s="190"/>
      <c r="G37" s="238">
        <f t="shared" si="0"/>
        <v>278000</v>
      </c>
      <c r="H37" s="195" t="s">
        <v>121</v>
      </c>
      <c r="I37" s="195" t="s">
        <v>18</v>
      </c>
      <c r="J37" s="225" t="s">
        <v>240</v>
      </c>
      <c r="K37" s="195" t="s">
        <v>157</v>
      </c>
      <c r="L37" s="598" t="s">
        <v>46</v>
      </c>
      <c r="M37" s="195"/>
      <c r="N37" s="197" t="s">
        <v>244</v>
      </c>
      <c r="O37" s="106"/>
    </row>
    <row r="38" spans="1:15" x14ac:dyDescent="0.25">
      <c r="A38" s="200">
        <v>44413</v>
      </c>
      <c r="B38" s="195" t="s">
        <v>68</v>
      </c>
      <c r="C38" s="195" t="s">
        <v>67</v>
      </c>
      <c r="D38" s="195" t="s">
        <v>90</v>
      </c>
      <c r="E38" s="213">
        <v>8000</v>
      </c>
      <c r="F38" s="213"/>
      <c r="G38" s="238">
        <f t="shared" si="0"/>
        <v>270000</v>
      </c>
      <c r="H38" s="195" t="s">
        <v>121</v>
      </c>
      <c r="I38" s="195" t="s">
        <v>18</v>
      </c>
      <c r="J38" s="225" t="s">
        <v>240</v>
      </c>
      <c r="K38" s="195" t="s">
        <v>157</v>
      </c>
      <c r="L38" s="598" t="s">
        <v>46</v>
      </c>
      <c r="M38" s="195"/>
      <c r="N38" s="197" t="s">
        <v>122</v>
      </c>
      <c r="O38" s="106"/>
    </row>
    <row r="39" spans="1:15" x14ac:dyDescent="0.25">
      <c r="A39" s="200">
        <v>44413</v>
      </c>
      <c r="B39" s="195" t="s">
        <v>92</v>
      </c>
      <c r="C39" s="195" t="s">
        <v>92</v>
      </c>
      <c r="D39" s="195" t="s">
        <v>90</v>
      </c>
      <c r="E39" s="213">
        <v>7000</v>
      </c>
      <c r="F39" s="213"/>
      <c r="G39" s="238">
        <f t="shared" si="0"/>
        <v>263000</v>
      </c>
      <c r="H39" s="195" t="s">
        <v>121</v>
      </c>
      <c r="I39" s="195" t="s">
        <v>18</v>
      </c>
      <c r="J39" s="225" t="s">
        <v>240</v>
      </c>
      <c r="K39" s="195" t="s">
        <v>157</v>
      </c>
      <c r="L39" s="598" t="s">
        <v>46</v>
      </c>
      <c r="M39" s="195"/>
      <c r="N39" s="197"/>
      <c r="O39" s="106"/>
    </row>
    <row r="40" spans="1:15" x14ac:dyDescent="0.25">
      <c r="A40" s="200">
        <v>44413</v>
      </c>
      <c r="B40" s="195" t="s">
        <v>92</v>
      </c>
      <c r="C40" s="195" t="s">
        <v>92</v>
      </c>
      <c r="D40" s="195" t="s">
        <v>90</v>
      </c>
      <c r="E40" s="213">
        <v>3000</v>
      </c>
      <c r="F40" s="213"/>
      <c r="G40" s="238">
        <f t="shared" si="0"/>
        <v>260000</v>
      </c>
      <c r="H40" s="195" t="s">
        <v>121</v>
      </c>
      <c r="I40" s="195" t="s">
        <v>18</v>
      </c>
      <c r="J40" s="225" t="s">
        <v>240</v>
      </c>
      <c r="K40" s="195" t="s">
        <v>157</v>
      </c>
      <c r="L40" s="598" t="s">
        <v>46</v>
      </c>
      <c r="M40" s="195"/>
      <c r="N40" s="197"/>
      <c r="O40" s="106"/>
    </row>
    <row r="41" spans="1:15" x14ac:dyDescent="0.25">
      <c r="A41" s="200">
        <v>44414</v>
      </c>
      <c r="B41" s="195" t="s">
        <v>155</v>
      </c>
      <c r="C41" s="195" t="s">
        <v>50</v>
      </c>
      <c r="D41" s="195" t="s">
        <v>90</v>
      </c>
      <c r="E41" s="213"/>
      <c r="F41" s="213">
        <v>-3000</v>
      </c>
      <c r="G41" s="238">
        <f t="shared" si="0"/>
        <v>257000</v>
      </c>
      <c r="H41" s="195" t="s">
        <v>121</v>
      </c>
      <c r="I41" s="195" t="s">
        <v>18</v>
      </c>
      <c r="J41" s="225" t="s">
        <v>240</v>
      </c>
      <c r="K41" s="195" t="s">
        <v>157</v>
      </c>
      <c r="L41" s="598" t="s">
        <v>46</v>
      </c>
      <c r="M41" s="195"/>
      <c r="N41" s="197"/>
      <c r="O41" s="106"/>
    </row>
    <row r="42" spans="1:15" x14ac:dyDescent="0.25">
      <c r="A42" s="771">
        <v>44414</v>
      </c>
      <c r="B42" s="244" t="s">
        <v>104</v>
      </c>
      <c r="C42" s="244" t="s">
        <v>50</v>
      </c>
      <c r="D42" s="244" t="s">
        <v>90</v>
      </c>
      <c r="E42" s="775"/>
      <c r="F42" s="775">
        <v>63000</v>
      </c>
      <c r="G42" s="605">
        <f t="shared" si="0"/>
        <v>320000</v>
      </c>
      <c r="H42" s="244" t="s">
        <v>121</v>
      </c>
      <c r="I42" s="244" t="s">
        <v>18</v>
      </c>
      <c r="J42" s="251" t="s">
        <v>257</v>
      </c>
      <c r="K42" s="244" t="s">
        <v>157</v>
      </c>
      <c r="L42" s="639" t="s">
        <v>46</v>
      </c>
      <c r="M42" s="244"/>
      <c r="N42" s="243"/>
      <c r="O42" s="106"/>
    </row>
    <row r="43" spans="1:15" x14ac:dyDescent="0.25">
      <c r="A43" s="200">
        <v>44414</v>
      </c>
      <c r="B43" s="195" t="s">
        <v>68</v>
      </c>
      <c r="C43" s="195" t="s">
        <v>67</v>
      </c>
      <c r="D43" s="195" t="s">
        <v>90</v>
      </c>
      <c r="E43" s="213">
        <v>12000</v>
      </c>
      <c r="F43" s="213"/>
      <c r="G43" s="238">
        <f t="shared" si="0"/>
        <v>308000</v>
      </c>
      <c r="H43" s="195" t="s">
        <v>121</v>
      </c>
      <c r="I43" s="195" t="s">
        <v>18</v>
      </c>
      <c r="J43" s="225" t="s">
        <v>257</v>
      </c>
      <c r="K43" s="195" t="s">
        <v>157</v>
      </c>
      <c r="L43" s="598" t="s">
        <v>46</v>
      </c>
      <c r="M43" s="195"/>
      <c r="N43" s="197" t="s">
        <v>258</v>
      </c>
      <c r="O43" s="106"/>
    </row>
    <row r="44" spans="1:15" x14ac:dyDescent="0.25">
      <c r="A44" s="200">
        <v>44414</v>
      </c>
      <c r="B44" s="195" t="s">
        <v>68</v>
      </c>
      <c r="C44" s="195" t="s">
        <v>67</v>
      </c>
      <c r="D44" s="195" t="s">
        <v>90</v>
      </c>
      <c r="E44" s="213">
        <v>10000</v>
      </c>
      <c r="F44" s="213"/>
      <c r="G44" s="238">
        <f t="shared" si="0"/>
        <v>298000</v>
      </c>
      <c r="H44" s="195" t="s">
        <v>121</v>
      </c>
      <c r="I44" s="195" t="s">
        <v>18</v>
      </c>
      <c r="J44" s="225" t="s">
        <v>257</v>
      </c>
      <c r="K44" s="195" t="s">
        <v>157</v>
      </c>
      <c r="L44" s="598" t="s">
        <v>46</v>
      </c>
      <c r="M44" s="195"/>
      <c r="N44" s="197" t="s">
        <v>259</v>
      </c>
      <c r="O44" s="106"/>
    </row>
    <row r="45" spans="1:15" x14ac:dyDescent="0.25">
      <c r="A45" s="200">
        <v>44414</v>
      </c>
      <c r="B45" s="195" t="s">
        <v>68</v>
      </c>
      <c r="C45" s="195" t="s">
        <v>67</v>
      </c>
      <c r="D45" s="195" t="s">
        <v>90</v>
      </c>
      <c r="E45" s="213">
        <v>13000</v>
      </c>
      <c r="F45" s="213"/>
      <c r="G45" s="238">
        <f t="shared" si="0"/>
        <v>285000</v>
      </c>
      <c r="H45" s="195" t="s">
        <v>121</v>
      </c>
      <c r="I45" s="195" t="s">
        <v>18</v>
      </c>
      <c r="J45" s="225" t="s">
        <v>257</v>
      </c>
      <c r="K45" s="195" t="s">
        <v>157</v>
      </c>
      <c r="L45" s="598" t="s">
        <v>46</v>
      </c>
      <c r="M45" s="195"/>
      <c r="N45" s="197" t="s">
        <v>260</v>
      </c>
      <c r="O45" s="106"/>
    </row>
    <row r="46" spans="1:15" x14ac:dyDescent="0.25">
      <c r="A46" s="200">
        <v>44414</v>
      </c>
      <c r="B46" s="195" t="s">
        <v>68</v>
      </c>
      <c r="C46" s="195" t="s">
        <v>67</v>
      </c>
      <c r="D46" s="195" t="s">
        <v>90</v>
      </c>
      <c r="E46" s="213">
        <v>8000</v>
      </c>
      <c r="F46" s="213"/>
      <c r="G46" s="238">
        <f t="shared" si="0"/>
        <v>277000</v>
      </c>
      <c r="H46" s="195" t="s">
        <v>121</v>
      </c>
      <c r="I46" s="195" t="s">
        <v>18</v>
      </c>
      <c r="J46" s="225" t="s">
        <v>257</v>
      </c>
      <c r="K46" s="195" t="s">
        <v>157</v>
      </c>
      <c r="L46" s="598" t="s">
        <v>46</v>
      </c>
      <c r="M46" s="195"/>
      <c r="N46" s="197" t="s">
        <v>188</v>
      </c>
      <c r="O46" s="106"/>
    </row>
    <row r="47" spans="1:15" x14ac:dyDescent="0.25">
      <c r="A47" s="200">
        <v>44414</v>
      </c>
      <c r="B47" s="195" t="s">
        <v>68</v>
      </c>
      <c r="C47" s="195" t="s">
        <v>67</v>
      </c>
      <c r="D47" s="195" t="s">
        <v>90</v>
      </c>
      <c r="E47" s="213">
        <v>8000</v>
      </c>
      <c r="F47" s="213"/>
      <c r="G47" s="238">
        <f t="shared" si="0"/>
        <v>269000</v>
      </c>
      <c r="H47" s="195" t="s">
        <v>121</v>
      </c>
      <c r="I47" s="195" t="s">
        <v>18</v>
      </c>
      <c r="J47" s="225" t="s">
        <v>257</v>
      </c>
      <c r="K47" s="195" t="s">
        <v>157</v>
      </c>
      <c r="L47" s="598" t="s">
        <v>46</v>
      </c>
      <c r="M47" s="195"/>
      <c r="N47" s="197" t="s">
        <v>122</v>
      </c>
      <c r="O47" s="106"/>
    </row>
    <row r="48" spans="1:15" x14ac:dyDescent="0.25">
      <c r="A48" s="200">
        <v>44414</v>
      </c>
      <c r="B48" s="195" t="s">
        <v>92</v>
      </c>
      <c r="C48" s="195" t="s">
        <v>92</v>
      </c>
      <c r="D48" s="195" t="s">
        <v>90</v>
      </c>
      <c r="E48" s="213">
        <v>7000</v>
      </c>
      <c r="F48" s="213"/>
      <c r="G48" s="238">
        <f t="shared" si="0"/>
        <v>262000</v>
      </c>
      <c r="H48" s="195" t="s">
        <v>121</v>
      </c>
      <c r="I48" s="195" t="s">
        <v>18</v>
      </c>
      <c r="J48" s="225" t="s">
        <v>257</v>
      </c>
      <c r="K48" s="195" t="s">
        <v>157</v>
      </c>
      <c r="L48" s="598" t="s">
        <v>46</v>
      </c>
      <c r="M48" s="195"/>
      <c r="N48" s="197"/>
      <c r="O48" s="106"/>
    </row>
    <row r="49" spans="1:15" x14ac:dyDescent="0.25">
      <c r="A49" s="200">
        <v>44414</v>
      </c>
      <c r="B49" s="195" t="s">
        <v>92</v>
      </c>
      <c r="C49" s="195" t="s">
        <v>92</v>
      </c>
      <c r="D49" s="195" t="s">
        <v>90</v>
      </c>
      <c r="E49" s="213">
        <v>3000</v>
      </c>
      <c r="F49" s="213"/>
      <c r="G49" s="238">
        <f t="shared" si="0"/>
        <v>259000</v>
      </c>
      <c r="H49" s="195" t="s">
        <v>121</v>
      </c>
      <c r="I49" s="195" t="s">
        <v>18</v>
      </c>
      <c r="J49" s="225" t="s">
        <v>257</v>
      </c>
      <c r="K49" s="195" t="s">
        <v>157</v>
      </c>
      <c r="L49" s="598" t="s">
        <v>46</v>
      </c>
      <c r="M49" s="195"/>
      <c r="N49" s="197"/>
      <c r="O49" s="106"/>
    </row>
    <row r="50" spans="1:15" x14ac:dyDescent="0.25">
      <c r="A50" s="200">
        <v>44415</v>
      </c>
      <c r="B50" s="195" t="s">
        <v>155</v>
      </c>
      <c r="C50" s="195" t="s">
        <v>50</v>
      </c>
      <c r="D50" s="195" t="s">
        <v>90</v>
      </c>
      <c r="E50" s="213"/>
      <c r="F50" s="213">
        <v>-2000</v>
      </c>
      <c r="G50" s="238">
        <f t="shared" si="0"/>
        <v>257000</v>
      </c>
      <c r="H50" s="195" t="s">
        <v>121</v>
      </c>
      <c r="I50" s="195" t="s">
        <v>18</v>
      </c>
      <c r="J50" s="225" t="s">
        <v>257</v>
      </c>
      <c r="K50" s="195" t="s">
        <v>157</v>
      </c>
      <c r="L50" s="598" t="s">
        <v>46</v>
      </c>
      <c r="M50" s="195"/>
      <c r="N50" s="197"/>
      <c r="O50" s="106"/>
    </row>
    <row r="51" spans="1:15" x14ac:dyDescent="0.25">
      <c r="A51" s="771">
        <v>44415</v>
      </c>
      <c r="B51" s="244" t="s">
        <v>104</v>
      </c>
      <c r="C51" s="244" t="s">
        <v>50</v>
      </c>
      <c r="D51" s="244" t="s">
        <v>90</v>
      </c>
      <c r="E51" s="775"/>
      <c r="F51" s="775">
        <v>120000</v>
      </c>
      <c r="G51" s="605">
        <f t="shared" si="0"/>
        <v>377000</v>
      </c>
      <c r="H51" s="244" t="s">
        <v>121</v>
      </c>
      <c r="I51" s="244" t="s">
        <v>18</v>
      </c>
      <c r="J51" s="251" t="s">
        <v>300</v>
      </c>
      <c r="K51" s="244" t="s">
        <v>157</v>
      </c>
      <c r="L51" s="639" t="s">
        <v>46</v>
      </c>
      <c r="M51" s="244"/>
      <c r="N51" s="243"/>
      <c r="O51" s="106"/>
    </row>
    <row r="52" spans="1:15" x14ac:dyDescent="0.25">
      <c r="A52" s="200">
        <v>44415</v>
      </c>
      <c r="B52" s="195" t="s">
        <v>68</v>
      </c>
      <c r="C52" s="195" t="s">
        <v>67</v>
      </c>
      <c r="D52" s="195" t="s">
        <v>90</v>
      </c>
      <c r="E52" s="213">
        <v>40000</v>
      </c>
      <c r="F52" s="213"/>
      <c r="G52" s="238">
        <f t="shared" si="0"/>
        <v>337000</v>
      </c>
      <c r="H52" s="195" t="s">
        <v>121</v>
      </c>
      <c r="I52" s="195" t="s">
        <v>18</v>
      </c>
      <c r="J52" s="225" t="s">
        <v>300</v>
      </c>
      <c r="K52" s="195" t="s">
        <v>157</v>
      </c>
      <c r="L52" s="598" t="s">
        <v>46</v>
      </c>
      <c r="M52" s="195"/>
      <c r="N52" s="197" t="s">
        <v>270</v>
      </c>
      <c r="O52" s="106"/>
    </row>
    <row r="53" spans="1:15" x14ac:dyDescent="0.25">
      <c r="A53" s="200">
        <v>44415</v>
      </c>
      <c r="B53" s="195" t="s">
        <v>68</v>
      </c>
      <c r="C53" s="195" t="s">
        <v>67</v>
      </c>
      <c r="D53" s="195" t="s">
        <v>90</v>
      </c>
      <c r="E53" s="774">
        <v>30000</v>
      </c>
      <c r="F53" s="774"/>
      <c r="G53" s="238">
        <f t="shared" si="0"/>
        <v>307000</v>
      </c>
      <c r="H53" s="183" t="s">
        <v>121</v>
      </c>
      <c r="I53" s="195" t="s">
        <v>18</v>
      </c>
      <c r="J53" s="225" t="s">
        <v>300</v>
      </c>
      <c r="K53" s="195" t="s">
        <v>157</v>
      </c>
      <c r="L53" s="598" t="s">
        <v>46</v>
      </c>
      <c r="M53" s="183"/>
      <c r="N53" s="107" t="s">
        <v>271</v>
      </c>
      <c r="O53" s="106"/>
    </row>
    <row r="54" spans="1:15" x14ac:dyDescent="0.25">
      <c r="A54" s="200">
        <v>44415</v>
      </c>
      <c r="B54" s="195" t="s">
        <v>68</v>
      </c>
      <c r="C54" s="195" t="s">
        <v>67</v>
      </c>
      <c r="D54" s="195" t="s">
        <v>90</v>
      </c>
      <c r="E54" s="774">
        <v>19000</v>
      </c>
      <c r="F54" s="774"/>
      <c r="G54" s="238">
        <f t="shared" si="0"/>
        <v>288000</v>
      </c>
      <c r="H54" s="183" t="s">
        <v>121</v>
      </c>
      <c r="I54" s="195" t="s">
        <v>18</v>
      </c>
      <c r="J54" s="225" t="s">
        <v>300</v>
      </c>
      <c r="K54" s="195" t="s">
        <v>157</v>
      </c>
      <c r="L54" s="598" t="s">
        <v>46</v>
      </c>
      <c r="M54" s="183"/>
      <c r="N54" s="107" t="s">
        <v>272</v>
      </c>
      <c r="O54" s="106"/>
    </row>
    <row r="55" spans="1:15" x14ac:dyDescent="0.25">
      <c r="A55" s="200">
        <v>44415</v>
      </c>
      <c r="B55" s="195" t="s">
        <v>68</v>
      </c>
      <c r="C55" s="195" t="s">
        <v>67</v>
      </c>
      <c r="D55" s="195" t="s">
        <v>90</v>
      </c>
      <c r="E55" s="777">
        <v>20000</v>
      </c>
      <c r="F55" s="777"/>
      <c r="G55" s="238">
        <f t="shared" si="0"/>
        <v>268000</v>
      </c>
      <c r="H55" s="183" t="s">
        <v>121</v>
      </c>
      <c r="I55" s="183" t="s">
        <v>18</v>
      </c>
      <c r="J55" s="225" t="s">
        <v>300</v>
      </c>
      <c r="K55" s="195" t="s">
        <v>157</v>
      </c>
      <c r="L55" s="273" t="s">
        <v>46</v>
      </c>
      <c r="M55" s="183"/>
      <c r="N55" s="107" t="s">
        <v>273</v>
      </c>
      <c r="O55" s="106"/>
    </row>
    <row r="56" spans="1:15" x14ac:dyDescent="0.25">
      <c r="A56" s="200">
        <v>44415</v>
      </c>
      <c r="B56" s="195" t="s">
        <v>68</v>
      </c>
      <c r="C56" s="195" t="s">
        <v>67</v>
      </c>
      <c r="D56" s="195" t="s">
        <v>90</v>
      </c>
      <c r="E56" s="777">
        <v>8000</v>
      </c>
      <c r="F56" s="777"/>
      <c r="G56" s="238">
        <f t="shared" si="0"/>
        <v>260000</v>
      </c>
      <c r="H56" s="183" t="s">
        <v>121</v>
      </c>
      <c r="I56" s="183" t="s">
        <v>18</v>
      </c>
      <c r="J56" s="225" t="s">
        <v>300</v>
      </c>
      <c r="K56" s="195" t="s">
        <v>157</v>
      </c>
      <c r="L56" s="273" t="s">
        <v>46</v>
      </c>
      <c r="M56" s="183"/>
      <c r="N56" s="107" t="s">
        <v>122</v>
      </c>
      <c r="O56" s="106"/>
    </row>
    <row r="57" spans="1:15" x14ac:dyDescent="0.25">
      <c r="A57" s="219">
        <v>44417</v>
      </c>
      <c r="B57" s="183" t="s">
        <v>155</v>
      </c>
      <c r="C57" s="183" t="s">
        <v>50</v>
      </c>
      <c r="D57" s="183" t="s">
        <v>90</v>
      </c>
      <c r="E57" s="777"/>
      <c r="F57" s="777">
        <v>-3000</v>
      </c>
      <c r="G57" s="238">
        <f t="shared" si="0"/>
        <v>257000</v>
      </c>
      <c r="H57" s="183" t="s">
        <v>121</v>
      </c>
      <c r="I57" s="183" t="s">
        <v>18</v>
      </c>
      <c r="J57" s="225" t="s">
        <v>300</v>
      </c>
      <c r="K57" s="195" t="s">
        <v>157</v>
      </c>
      <c r="L57" s="273" t="s">
        <v>46</v>
      </c>
      <c r="M57" s="183"/>
      <c r="N57" s="107"/>
      <c r="O57" s="106"/>
    </row>
    <row r="58" spans="1:15" x14ac:dyDescent="0.25">
      <c r="A58" s="771">
        <v>44417</v>
      </c>
      <c r="B58" s="244" t="s">
        <v>104</v>
      </c>
      <c r="C58" s="244" t="s">
        <v>50</v>
      </c>
      <c r="D58" s="244" t="s">
        <v>90</v>
      </c>
      <c r="E58" s="788"/>
      <c r="F58" s="788">
        <v>148000</v>
      </c>
      <c r="G58" s="605">
        <f t="shared" si="0"/>
        <v>405000</v>
      </c>
      <c r="H58" s="244" t="s">
        <v>121</v>
      </c>
      <c r="I58" s="244" t="s">
        <v>18</v>
      </c>
      <c r="J58" s="251" t="s">
        <v>316</v>
      </c>
      <c r="K58" s="244" t="s">
        <v>157</v>
      </c>
      <c r="L58" s="375" t="s">
        <v>46</v>
      </c>
      <c r="M58" s="244"/>
      <c r="N58" s="243"/>
      <c r="O58" s="106"/>
    </row>
    <row r="59" spans="1:15" x14ac:dyDescent="0.25">
      <c r="A59" s="219">
        <v>44417</v>
      </c>
      <c r="B59" s="183" t="s">
        <v>68</v>
      </c>
      <c r="C59" s="183" t="s">
        <v>67</v>
      </c>
      <c r="D59" s="183" t="s">
        <v>90</v>
      </c>
      <c r="E59" s="777">
        <v>40000</v>
      </c>
      <c r="F59" s="777"/>
      <c r="G59" s="238">
        <f t="shared" si="0"/>
        <v>365000</v>
      </c>
      <c r="H59" s="183" t="s">
        <v>121</v>
      </c>
      <c r="I59" s="183" t="s">
        <v>18</v>
      </c>
      <c r="J59" s="225" t="s">
        <v>316</v>
      </c>
      <c r="K59" s="195" t="s">
        <v>157</v>
      </c>
      <c r="L59" s="273" t="s">
        <v>46</v>
      </c>
      <c r="M59" s="183"/>
      <c r="N59" s="107" t="s">
        <v>301</v>
      </c>
      <c r="O59" s="106"/>
    </row>
    <row r="60" spans="1:15" x14ac:dyDescent="0.25">
      <c r="A60" s="219">
        <v>44417</v>
      </c>
      <c r="B60" s="183" t="s">
        <v>68</v>
      </c>
      <c r="C60" s="183" t="s">
        <v>67</v>
      </c>
      <c r="D60" s="183" t="s">
        <v>90</v>
      </c>
      <c r="E60" s="777">
        <v>30000</v>
      </c>
      <c r="F60" s="777"/>
      <c r="G60" s="238">
        <f t="shared" si="0"/>
        <v>335000</v>
      </c>
      <c r="H60" s="183" t="s">
        <v>121</v>
      </c>
      <c r="I60" s="183" t="s">
        <v>18</v>
      </c>
      <c r="J60" s="225" t="s">
        <v>316</v>
      </c>
      <c r="K60" s="195" t="s">
        <v>157</v>
      </c>
      <c r="L60" s="273" t="s">
        <v>46</v>
      </c>
      <c r="M60" s="183"/>
      <c r="N60" s="107" t="s">
        <v>302</v>
      </c>
      <c r="O60" s="106"/>
    </row>
    <row r="61" spans="1:15" x14ac:dyDescent="0.25">
      <c r="A61" s="219">
        <v>44417</v>
      </c>
      <c r="B61" s="183" t="s">
        <v>68</v>
      </c>
      <c r="C61" s="183" t="s">
        <v>67</v>
      </c>
      <c r="D61" s="183" t="s">
        <v>90</v>
      </c>
      <c r="E61" s="777">
        <v>46000</v>
      </c>
      <c r="F61" s="777"/>
      <c r="G61" s="238">
        <f t="shared" si="0"/>
        <v>289000</v>
      </c>
      <c r="H61" s="183" t="s">
        <v>121</v>
      </c>
      <c r="I61" s="183" t="s">
        <v>18</v>
      </c>
      <c r="J61" s="225" t="s">
        <v>316</v>
      </c>
      <c r="K61" s="195" t="s">
        <v>157</v>
      </c>
      <c r="L61" s="273" t="s">
        <v>46</v>
      </c>
      <c r="M61" s="183"/>
      <c r="N61" s="107" t="s">
        <v>303</v>
      </c>
      <c r="O61" s="106"/>
    </row>
    <row r="62" spans="1:15" x14ac:dyDescent="0.25">
      <c r="A62" s="219">
        <v>44417</v>
      </c>
      <c r="B62" s="183" t="s">
        <v>68</v>
      </c>
      <c r="C62" s="183" t="s">
        <v>67</v>
      </c>
      <c r="D62" s="183" t="s">
        <v>90</v>
      </c>
      <c r="E62" s="777">
        <v>20000</v>
      </c>
      <c r="F62" s="777"/>
      <c r="G62" s="238">
        <f t="shared" si="0"/>
        <v>269000</v>
      </c>
      <c r="H62" s="183" t="s">
        <v>121</v>
      </c>
      <c r="I62" s="183" t="s">
        <v>18</v>
      </c>
      <c r="J62" s="225" t="s">
        <v>316</v>
      </c>
      <c r="K62" s="195" t="s">
        <v>157</v>
      </c>
      <c r="L62" s="273" t="s">
        <v>46</v>
      </c>
      <c r="M62" s="183"/>
      <c r="N62" s="107" t="s">
        <v>304</v>
      </c>
      <c r="O62" s="106"/>
    </row>
    <row r="63" spans="1:15" x14ac:dyDescent="0.25">
      <c r="A63" s="219">
        <v>44417</v>
      </c>
      <c r="B63" s="183" t="s">
        <v>68</v>
      </c>
      <c r="C63" s="183" t="s">
        <v>67</v>
      </c>
      <c r="D63" s="183" t="s">
        <v>90</v>
      </c>
      <c r="E63" s="777">
        <v>8000</v>
      </c>
      <c r="F63" s="777"/>
      <c r="G63" s="238">
        <f t="shared" si="0"/>
        <v>261000</v>
      </c>
      <c r="H63" s="183" t="s">
        <v>121</v>
      </c>
      <c r="I63" s="183" t="s">
        <v>18</v>
      </c>
      <c r="J63" s="225" t="s">
        <v>316</v>
      </c>
      <c r="K63" s="195" t="s">
        <v>157</v>
      </c>
      <c r="L63" s="273" t="s">
        <v>46</v>
      </c>
      <c r="M63" s="183"/>
      <c r="N63" s="107" t="s">
        <v>122</v>
      </c>
      <c r="O63" s="106"/>
    </row>
    <row r="64" spans="1:15" x14ac:dyDescent="0.25">
      <c r="A64" s="219">
        <v>44417</v>
      </c>
      <c r="B64" s="183" t="s">
        <v>155</v>
      </c>
      <c r="C64" s="183" t="s">
        <v>50</v>
      </c>
      <c r="D64" s="183" t="s">
        <v>90</v>
      </c>
      <c r="E64" s="183"/>
      <c r="F64" s="774">
        <v>-4000</v>
      </c>
      <c r="G64" s="238">
        <f t="shared" si="0"/>
        <v>257000</v>
      </c>
      <c r="H64" s="183" t="s">
        <v>121</v>
      </c>
      <c r="I64" s="183" t="s">
        <v>18</v>
      </c>
      <c r="J64" s="225" t="s">
        <v>316</v>
      </c>
      <c r="K64" s="195" t="s">
        <v>157</v>
      </c>
      <c r="L64" s="273" t="s">
        <v>46</v>
      </c>
      <c r="M64" s="183"/>
      <c r="N64" s="107"/>
      <c r="O64" s="106"/>
    </row>
    <row r="65" spans="1:15" x14ac:dyDescent="0.25">
      <c r="A65" s="771">
        <v>44418</v>
      </c>
      <c r="B65" s="244" t="s">
        <v>104</v>
      </c>
      <c r="C65" s="244" t="s">
        <v>50</v>
      </c>
      <c r="D65" s="244" t="s">
        <v>90</v>
      </c>
      <c r="E65" s="244"/>
      <c r="F65" s="775">
        <v>83000</v>
      </c>
      <c r="G65" s="605">
        <f t="shared" si="0"/>
        <v>340000</v>
      </c>
      <c r="H65" s="244" t="s">
        <v>121</v>
      </c>
      <c r="I65" s="244" t="s">
        <v>18</v>
      </c>
      <c r="J65" s="251" t="s">
        <v>404</v>
      </c>
      <c r="K65" s="244" t="s">
        <v>157</v>
      </c>
      <c r="L65" s="375" t="s">
        <v>46</v>
      </c>
      <c r="M65" s="244"/>
      <c r="N65" s="243"/>
      <c r="O65" s="106"/>
    </row>
    <row r="66" spans="1:15" x14ac:dyDescent="0.25">
      <c r="A66" s="219">
        <v>44418</v>
      </c>
      <c r="B66" s="183" t="s">
        <v>68</v>
      </c>
      <c r="C66" s="183" t="s">
        <v>67</v>
      </c>
      <c r="D66" s="183" t="s">
        <v>90</v>
      </c>
      <c r="E66" s="774">
        <v>15000</v>
      </c>
      <c r="F66" s="774"/>
      <c r="G66" s="238">
        <f t="shared" si="0"/>
        <v>325000</v>
      </c>
      <c r="H66" s="183" t="s">
        <v>121</v>
      </c>
      <c r="I66" s="183" t="s">
        <v>18</v>
      </c>
      <c r="J66" s="225" t="s">
        <v>404</v>
      </c>
      <c r="K66" s="195" t="s">
        <v>157</v>
      </c>
      <c r="L66" s="273" t="s">
        <v>46</v>
      </c>
      <c r="M66" s="183"/>
      <c r="N66" s="107" t="s">
        <v>230</v>
      </c>
      <c r="O66" s="106"/>
    </row>
    <row r="67" spans="1:15" x14ac:dyDescent="0.25">
      <c r="A67" s="219">
        <v>44418</v>
      </c>
      <c r="B67" s="183" t="s">
        <v>68</v>
      </c>
      <c r="C67" s="183" t="s">
        <v>67</v>
      </c>
      <c r="D67" s="183" t="s">
        <v>90</v>
      </c>
      <c r="E67" s="774">
        <v>18000</v>
      </c>
      <c r="F67" s="774"/>
      <c r="G67" s="238">
        <f t="shared" si="0"/>
        <v>307000</v>
      </c>
      <c r="H67" s="183" t="s">
        <v>121</v>
      </c>
      <c r="I67" s="183" t="s">
        <v>18</v>
      </c>
      <c r="J67" s="225" t="s">
        <v>404</v>
      </c>
      <c r="K67" s="195" t="s">
        <v>157</v>
      </c>
      <c r="L67" s="273" t="s">
        <v>46</v>
      </c>
      <c r="M67" s="183"/>
      <c r="N67" s="107" t="s">
        <v>317</v>
      </c>
      <c r="O67" s="106"/>
    </row>
    <row r="68" spans="1:15" x14ac:dyDescent="0.25">
      <c r="A68" s="219">
        <v>44418</v>
      </c>
      <c r="B68" s="183" t="s">
        <v>68</v>
      </c>
      <c r="C68" s="183" t="s">
        <v>67</v>
      </c>
      <c r="D68" s="183" t="s">
        <v>90</v>
      </c>
      <c r="E68" s="774">
        <v>19000</v>
      </c>
      <c r="F68" s="774"/>
      <c r="G68" s="238">
        <f t="shared" si="0"/>
        <v>288000</v>
      </c>
      <c r="H68" s="183" t="s">
        <v>121</v>
      </c>
      <c r="I68" s="183" t="s">
        <v>18</v>
      </c>
      <c r="J68" s="225" t="s">
        <v>404</v>
      </c>
      <c r="K68" s="195" t="s">
        <v>157</v>
      </c>
      <c r="L68" s="273" t="s">
        <v>46</v>
      </c>
      <c r="M68" s="183"/>
      <c r="N68" s="107" t="s">
        <v>318</v>
      </c>
      <c r="O68" s="106"/>
    </row>
    <row r="69" spans="1:15" x14ac:dyDescent="0.25">
      <c r="A69" s="219">
        <v>44418</v>
      </c>
      <c r="B69" s="183" t="s">
        <v>68</v>
      </c>
      <c r="C69" s="183" t="s">
        <v>67</v>
      </c>
      <c r="D69" s="183" t="s">
        <v>90</v>
      </c>
      <c r="E69" s="774">
        <v>10000</v>
      </c>
      <c r="F69" s="774"/>
      <c r="G69" s="238">
        <f t="shared" si="0"/>
        <v>278000</v>
      </c>
      <c r="H69" s="183" t="s">
        <v>121</v>
      </c>
      <c r="I69" s="183" t="s">
        <v>18</v>
      </c>
      <c r="J69" s="225" t="s">
        <v>404</v>
      </c>
      <c r="K69" s="195" t="s">
        <v>157</v>
      </c>
      <c r="L69" s="273" t="s">
        <v>46</v>
      </c>
      <c r="M69" s="183"/>
      <c r="N69" s="107" t="s">
        <v>319</v>
      </c>
      <c r="O69" s="106"/>
    </row>
    <row r="70" spans="1:15" x14ac:dyDescent="0.25">
      <c r="A70" s="219">
        <v>44418</v>
      </c>
      <c r="B70" s="183" t="s">
        <v>68</v>
      </c>
      <c r="C70" s="183" t="s">
        <v>67</v>
      </c>
      <c r="D70" s="183" t="s">
        <v>90</v>
      </c>
      <c r="E70" s="774">
        <v>8000</v>
      </c>
      <c r="F70" s="774"/>
      <c r="G70" s="238">
        <f t="shared" si="0"/>
        <v>270000</v>
      </c>
      <c r="H70" s="183" t="s">
        <v>121</v>
      </c>
      <c r="I70" s="183" t="s">
        <v>18</v>
      </c>
      <c r="J70" s="225" t="s">
        <v>404</v>
      </c>
      <c r="K70" s="195" t="s">
        <v>157</v>
      </c>
      <c r="L70" s="273" t="s">
        <v>46</v>
      </c>
      <c r="M70" s="183"/>
      <c r="N70" s="107" t="s">
        <v>320</v>
      </c>
      <c r="O70" s="106"/>
    </row>
    <row r="71" spans="1:15" x14ac:dyDescent="0.25">
      <c r="A71" s="219">
        <v>44418</v>
      </c>
      <c r="B71" s="183" t="s">
        <v>92</v>
      </c>
      <c r="C71" s="183" t="s">
        <v>92</v>
      </c>
      <c r="D71" s="183" t="s">
        <v>90</v>
      </c>
      <c r="E71" s="774">
        <v>7000</v>
      </c>
      <c r="F71" s="774"/>
      <c r="G71" s="238">
        <f t="shared" ref="G71:G134" si="1">G70-E71+F71</f>
        <v>263000</v>
      </c>
      <c r="H71" s="183" t="s">
        <v>121</v>
      </c>
      <c r="I71" s="183" t="s">
        <v>18</v>
      </c>
      <c r="J71" s="225" t="s">
        <v>404</v>
      </c>
      <c r="K71" s="195" t="s">
        <v>157</v>
      </c>
      <c r="L71" s="273" t="s">
        <v>46</v>
      </c>
      <c r="M71" s="183"/>
      <c r="N71" s="107"/>
      <c r="O71" s="106"/>
    </row>
    <row r="72" spans="1:15" x14ac:dyDescent="0.25">
      <c r="A72" s="219">
        <v>44418</v>
      </c>
      <c r="B72" s="183" t="s">
        <v>92</v>
      </c>
      <c r="C72" s="183" t="s">
        <v>92</v>
      </c>
      <c r="D72" s="183" t="s">
        <v>90</v>
      </c>
      <c r="E72" s="774">
        <v>3000</v>
      </c>
      <c r="F72" s="774"/>
      <c r="G72" s="238">
        <f t="shared" si="1"/>
        <v>260000</v>
      </c>
      <c r="H72" s="183" t="s">
        <v>121</v>
      </c>
      <c r="I72" s="183" t="s">
        <v>18</v>
      </c>
      <c r="J72" s="225" t="s">
        <v>404</v>
      </c>
      <c r="K72" s="195" t="s">
        <v>157</v>
      </c>
      <c r="L72" s="273" t="s">
        <v>46</v>
      </c>
      <c r="M72" s="183"/>
      <c r="N72" s="107"/>
      <c r="O72" s="106"/>
    </row>
    <row r="73" spans="1:15" x14ac:dyDescent="0.25">
      <c r="A73" s="219">
        <v>44419</v>
      </c>
      <c r="B73" s="183" t="s">
        <v>155</v>
      </c>
      <c r="C73" s="183" t="s">
        <v>50</v>
      </c>
      <c r="D73" s="183" t="s">
        <v>90</v>
      </c>
      <c r="E73" s="183"/>
      <c r="F73" s="774">
        <v>-3000</v>
      </c>
      <c r="G73" s="238">
        <f t="shared" si="1"/>
        <v>257000</v>
      </c>
      <c r="H73" s="183" t="s">
        <v>121</v>
      </c>
      <c r="I73" s="183" t="s">
        <v>18</v>
      </c>
      <c r="J73" s="225" t="s">
        <v>404</v>
      </c>
      <c r="K73" s="183" t="s">
        <v>157</v>
      </c>
      <c r="L73" s="183" t="s">
        <v>46</v>
      </c>
      <c r="M73" s="183"/>
      <c r="N73" s="107"/>
      <c r="O73" s="106"/>
    </row>
    <row r="74" spans="1:15" x14ac:dyDescent="0.25">
      <c r="A74" s="771">
        <v>44424</v>
      </c>
      <c r="B74" s="244" t="s">
        <v>104</v>
      </c>
      <c r="C74" s="244" t="s">
        <v>50</v>
      </c>
      <c r="D74" s="244" t="s">
        <v>90</v>
      </c>
      <c r="E74" s="247"/>
      <c r="F74" s="247">
        <v>84000</v>
      </c>
      <c r="G74" s="605">
        <f t="shared" si="1"/>
        <v>341000</v>
      </c>
      <c r="H74" s="244" t="s">
        <v>121</v>
      </c>
      <c r="I74" s="244" t="s">
        <v>18</v>
      </c>
      <c r="J74" s="251" t="s">
        <v>417</v>
      </c>
      <c r="K74" s="244" t="s">
        <v>157</v>
      </c>
      <c r="L74" s="244" t="s">
        <v>46</v>
      </c>
      <c r="M74" s="244"/>
      <c r="N74" s="243"/>
      <c r="O74" s="106"/>
    </row>
    <row r="75" spans="1:15" x14ac:dyDescent="0.25">
      <c r="A75" s="219">
        <v>44424</v>
      </c>
      <c r="B75" s="183" t="s">
        <v>68</v>
      </c>
      <c r="C75" s="183" t="s">
        <v>67</v>
      </c>
      <c r="D75" s="183" t="s">
        <v>90</v>
      </c>
      <c r="E75" s="198">
        <v>10000</v>
      </c>
      <c r="F75" s="198"/>
      <c r="G75" s="238">
        <f t="shared" si="1"/>
        <v>331000</v>
      </c>
      <c r="H75" s="183" t="s">
        <v>121</v>
      </c>
      <c r="I75" s="183" t="s">
        <v>18</v>
      </c>
      <c r="J75" s="225" t="s">
        <v>417</v>
      </c>
      <c r="K75" s="183" t="s">
        <v>157</v>
      </c>
      <c r="L75" s="183" t="s">
        <v>46</v>
      </c>
      <c r="M75" s="183"/>
      <c r="N75" s="107" t="s">
        <v>362</v>
      </c>
      <c r="O75" s="106"/>
    </row>
    <row r="76" spans="1:15" x14ac:dyDescent="0.25">
      <c r="A76" s="219">
        <v>44424</v>
      </c>
      <c r="B76" s="183" t="s">
        <v>68</v>
      </c>
      <c r="C76" s="183" t="s">
        <v>67</v>
      </c>
      <c r="D76" s="183" t="s">
        <v>90</v>
      </c>
      <c r="E76" s="198">
        <v>7000</v>
      </c>
      <c r="F76" s="198"/>
      <c r="G76" s="238">
        <f t="shared" si="1"/>
        <v>324000</v>
      </c>
      <c r="H76" s="183" t="s">
        <v>121</v>
      </c>
      <c r="I76" s="183" t="s">
        <v>18</v>
      </c>
      <c r="J76" s="225" t="s">
        <v>417</v>
      </c>
      <c r="K76" s="183" t="s">
        <v>157</v>
      </c>
      <c r="L76" s="183" t="s">
        <v>46</v>
      </c>
      <c r="M76" s="183"/>
      <c r="N76" s="107" t="s">
        <v>405</v>
      </c>
      <c r="O76" s="106"/>
    </row>
    <row r="77" spans="1:15" x14ac:dyDescent="0.25">
      <c r="A77" s="219">
        <v>44424</v>
      </c>
      <c r="B77" s="183" t="s">
        <v>68</v>
      </c>
      <c r="C77" s="183" t="s">
        <v>67</v>
      </c>
      <c r="D77" s="183" t="s">
        <v>90</v>
      </c>
      <c r="E77" s="198">
        <v>20000</v>
      </c>
      <c r="F77" s="198"/>
      <c r="G77" s="238">
        <f t="shared" si="1"/>
        <v>304000</v>
      </c>
      <c r="H77" s="183" t="s">
        <v>121</v>
      </c>
      <c r="I77" s="183" t="s">
        <v>18</v>
      </c>
      <c r="J77" s="225" t="s">
        <v>417</v>
      </c>
      <c r="K77" s="183" t="s">
        <v>157</v>
      </c>
      <c r="L77" s="183" t="s">
        <v>46</v>
      </c>
      <c r="M77" s="183"/>
      <c r="N77" s="107" t="s">
        <v>406</v>
      </c>
      <c r="O77" s="106"/>
    </row>
    <row r="78" spans="1:15" x14ac:dyDescent="0.25">
      <c r="A78" s="219">
        <v>44424</v>
      </c>
      <c r="B78" s="183" t="s">
        <v>68</v>
      </c>
      <c r="C78" s="183" t="s">
        <v>67</v>
      </c>
      <c r="D78" s="183" t="s">
        <v>90</v>
      </c>
      <c r="E78" s="198">
        <v>17000</v>
      </c>
      <c r="F78" s="198"/>
      <c r="G78" s="238">
        <f t="shared" si="1"/>
        <v>287000</v>
      </c>
      <c r="H78" s="183" t="s">
        <v>121</v>
      </c>
      <c r="I78" s="183" t="s">
        <v>18</v>
      </c>
      <c r="J78" s="225" t="s">
        <v>417</v>
      </c>
      <c r="K78" s="183" t="s">
        <v>157</v>
      </c>
      <c r="L78" s="183" t="s">
        <v>46</v>
      </c>
      <c r="M78" s="183"/>
      <c r="N78" s="107" t="s">
        <v>407</v>
      </c>
      <c r="O78" s="106"/>
    </row>
    <row r="79" spans="1:15" x14ac:dyDescent="0.25">
      <c r="A79" s="219">
        <v>44424</v>
      </c>
      <c r="B79" s="183" t="s">
        <v>68</v>
      </c>
      <c r="C79" s="183" t="s">
        <v>67</v>
      </c>
      <c r="D79" s="183" t="s">
        <v>90</v>
      </c>
      <c r="E79" s="198">
        <v>20000</v>
      </c>
      <c r="F79" s="198"/>
      <c r="G79" s="238">
        <f t="shared" si="1"/>
        <v>267000</v>
      </c>
      <c r="H79" s="183" t="s">
        <v>121</v>
      </c>
      <c r="I79" s="183" t="s">
        <v>18</v>
      </c>
      <c r="J79" s="225" t="s">
        <v>417</v>
      </c>
      <c r="K79" s="183" t="s">
        <v>157</v>
      </c>
      <c r="L79" s="183" t="s">
        <v>46</v>
      </c>
      <c r="M79" s="183"/>
      <c r="N79" s="107" t="s">
        <v>408</v>
      </c>
      <c r="O79" s="106"/>
    </row>
    <row r="80" spans="1:15" x14ac:dyDescent="0.25">
      <c r="A80" s="219">
        <v>44424</v>
      </c>
      <c r="B80" s="183" t="s">
        <v>68</v>
      </c>
      <c r="C80" s="183" t="s">
        <v>67</v>
      </c>
      <c r="D80" s="183" t="s">
        <v>90</v>
      </c>
      <c r="E80" s="198">
        <v>8000</v>
      </c>
      <c r="F80" s="198"/>
      <c r="G80" s="238">
        <f t="shared" si="1"/>
        <v>259000</v>
      </c>
      <c r="H80" s="183" t="s">
        <v>121</v>
      </c>
      <c r="I80" s="183" t="s">
        <v>18</v>
      </c>
      <c r="J80" s="225" t="s">
        <v>417</v>
      </c>
      <c r="K80" s="183" t="s">
        <v>157</v>
      </c>
      <c r="L80" s="183" t="s">
        <v>46</v>
      </c>
      <c r="M80" s="183"/>
      <c r="N80" s="107" t="s">
        <v>122</v>
      </c>
      <c r="O80" s="106"/>
    </row>
    <row r="81" spans="1:15" x14ac:dyDescent="0.25">
      <c r="A81" s="219">
        <v>44424</v>
      </c>
      <c r="B81" s="183" t="s">
        <v>92</v>
      </c>
      <c r="C81" s="183" t="s">
        <v>92</v>
      </c>
      <c r="D81" s="183" t="s">
        <v>90</v>
      </c>
      <c r="E81" s="198">
        <v>7000</v>
      </c>
      <c r="F81" s="198"/>
      <c r="G81" s="238">
        <f t="shared" si="1"/>
        <v>252000</v>
      </c>
      <c r="H81" s="183" t="s">
        <v>121</v>
      </c>
      <c r="I81" s="183" t="s">
        <v>18</v>
      </c>
      <c r="J81" s="225" t="s">
        <v>417</v>
      </c>
      <c r="K81" s="183" t="s">
        <v>157</v>
      </c>
      <c r="L81" s="183" t="s">
        <v>46</v>
      </c>
      <c r="M81" s="183"/>
      <c r="N81" s="107"/>
      <c r="O81" s="106"/>
    </row>
    <row r="82" spans="1:15" x14ac:dyDescent="0.25">
      <c r="A82" s="219">
        <v>44424</v>
      </c>
      <c r="B82" s="183" t="s">
        <v>92</v>
      </c>
      <c r="C82" s="183" t="s">
        <v>92</v>
      </c>
      <c r="D82" s="183" t="s">
        <v>90</v>
      </c>
      <c r="E82" s="198">
        <v>3000</v>
      </c>
      <c r="F82" s="198"/>
      <c r="G82" s="238">
        <f t="shared" si="1"/>
        <v>249000</v>
      </c>
      <c r="H82" s="183" t="s">
        <v>121</v>
      </c>
      <c r="I82" s="183" t="s">
        <v>18</v>
      </c>
      <c r="J82" s="225" t="s">
        <v>417</v>
      </c>
      <c r="K82" s="183" t="s">
        <v>157</v>
      </c>
      <c r="L82" s="183" t="s">
        <v>46</v>
      </c>
      <c r="M82" s="183"/>
      <c r="N82" s="107"/>
      <c r="O82" s="106"/>
    </row>
    <row r="83" spans="1:15" x14ac:dyDescent="0.25">
      <c r="A83" s="219">
        <v>44425</v>
      </c>
      <c r="B83" s="183" t="s">
        <v>155</v>
      </c>
      <c r="C83" s="183" t="s">
        <v>50</v>
      </c>
      <c r="D83" s="183" t="s">
        <v>90</v>
      </c>
      <c r="E83" s="198"/>
      <c r="F83" s="198">
        <v>8000</v>
      </c>
      <c r="G83" s="238">
        <f t="shared" si="1"/>
        <v>257000</v>
      </c>
      <c r="H83" s="183" t="s">
        <v>121</v>
      </c>
      <c r="I83" s="183" t="s">
        <v>18</v>
      </c>
      <c r="J83" s="225" t="s">
        <v>417</v>
      </c>
      <c r="K83" s="183" t="s">
        <v>157</v>
      </c>
      <c r="L83" s="183" t="s">
        <v>46</v>
      </c>
      <c r="M83" s="183"/>
      <c r="N83" s="107"/>
      <c r="O83" s="106"/>
    </row>
    <row r="84" spans="1:15" x14ac:dyDescent="0.25">
      <c r="A84" s="771">
        <v>44425</v>
      </c>
      <c r="B84" s="244" t="s">
        <v>104</v>
      </c>
      <c r="C84" s="244" t="s">
        <v>50</v>
      </c>
      <c r="D84" s="244" t="s">
        <v>90</v>
      </c>
      <c r="E84" s="247"/>
      <c r="F84" s="247">
        <v>118000</v>
      </c>
      <c r="G84" s="605">
        <f t="shared" si="1"/>
        <v>375000</v>
      </c>
      <c r="H84" s="244" t="s">
        <v>121</v>
      </c>
      <c r="I84" s="244" t="s">
        <v>18</v>
      </c>
      <c r="J84" s="251" t="s">
        <v>458</v>
      </c>
      <c r="K84" s="244" t="s">
        <v>157</v>
      </c>
      <c r="L84" s="244" t="s">
        <v>46</v>
      </c>
      <c r="M84" s="244"/>
      <c r="N84" s="243"/>
    </row>
    <row r="85" spans="1:15" x14ac:dyDescent="0.25">
      <c r="A85" s="51">
        <v>44425</v>
      </c>
      <c r="B85" s="26" t="s">
        <v>68</v>
      </c>
      <c r="C85" s="26" t="s">
        <v>67</v>
      </c>
      <c r="D85" s="26" t="s">
        <v>90</v>
      </c>
      <c r="E85" s="813">
        <v>30000</v>
      </c>
      <c r="F85" s="813"/>
      <c r="G85" s="238">
        <f t="shared" si="1"/>
        <v>345000</v>
      </c>
      <c r="H85" s="26" t="s">
        <v>121</v>
      </c>
      <c r="I85" s="183" t="s">
        <v>18</v>
      </c>
      <c r="J85" s="225" t="s">
        <v>458</v>
      </c>
      <c r="K85" s="183" t="s">
        <v>157</v>
      </c>
      <c r="L85" s="183" t="s">
        <v>46</v>
      </c>
      <c r="M85" s="26"/>
      <c r="N85" s="25" t="s">
        <v>418</v>
      </c>
    </row>
    <row r="86" spans="1:15" x14ac:dyDescent="0.25">
      <c r="A86" s="51">
        <v>44425</v>
      </c>
      <c r="B86" s="26" t="s">
        <v>68</v>
      </c>
      <c r="C86" s="26" t="s">
        <v>67</v>
      </c>
      <c r="D86" s="26" t="s">
        <v>90</v>
      </c>
      <c r="E86" s="813">
        <v>18000</v>
      </c>
      <c r="F86" s="813"/>
      <c r="G86" s="238">
        <f t="shared" si="1"/>
        <v>327000</v>
      </c>
      <c r="H86" s="26" t="s">
        <v>121</v>
      </c>
      <c r="I86" s="183" t="s">
        <v>18</v>
      </c>
      <c r="J86" s="225" t="s">
        <v>458</v>
      </c>
      <c r="K86" s="183" t="s">
        <v>157</v>
      </c>
      <c r="L86" s="183" t="s">
        <v>46</v>
      </c>
      <c r="M86" s="26"/>
      <c r="N86" s="25" t="s">
        <v>419</v>
      </c>
    </row>
    <row r="87" spans="1:15" x14ac:dyDescent="0.25">
      <c r="A87" s="51">
        <v>44425</v>
      </c>
      <c r="B87" s="26" t="s">
        <v>68</v>
      </c>
      <c r="C87" s="26" t="s">
        <v>67</v>
      </c>
      <c r="D87" s="26" t="s">
        <v>90</v>
      </c>
      <c r="E87" s="813">
        <v>30000</v>
      </c>
      <c r="F87" s="813"/>
      <c r="G87" s="238">
        <f t="shared" si="1"/>
        <v>297000</v>
      </c>
      <c r="H87" s="26" t="s">
        <v>121</v>
      </c>
      <c r="I87" s="183" t="s">
        <v>18</v>
      </c>
      <c r="J87" s="225" t="s">
        <v>458</v>
      </c>
      <c r="K87" s="183" t="s">
        <v>157</v>
      </c>
      <c r="L87" s="183" t="s">
        <v>46</v>
      </c>
      <c r="M87" s="26"/>
      <c r="N87" s="25" t="s">
        <v>420</v>
      </c>
    </row>
    <row r="88" spans="1:15" x14ac:dyDescent="0.25">
      <c r="A88" s="51">
        <v>44425</v>
      </c>
      <c r="B88" s="26" t="s">
        <v>68</v>
      </c>
      <c r="C88" s="26" t="s">
        <v>67</v>
      </c>
      <c r="D88" s="26" t="s">
        <v>90</v>
      </c>
      <c r="E88" s="820">
        <v>15000</v>
      </c>
      <c r="F88" s="820"/>
      <c r="G88" s="238">
        <f t="shared" si="1"/>
        <v>282000</v>
      </c>
      <c r="H88" s="26" t="s">
        <v>121</v>
      </c>
      <c r="I88" s="183" t="s">
        <v>18</v>
      </c>
      <c r="J88" s="225" t="s">
        <v>458</v>
      </c>
      <c r="K88" s="183" t="s">
        <v>157</v>
      </c>
      <c r="L88" s="183" t="s">
        <v>46</v>
      </c>
      <c r="M88" s="26"/>
      <c r="N88" s="25" t="s">
        <v>421</v>
      </c>
    </row>
    <row r="89" spans="1:15" x14ac:dyDescent="0.25">
      <c r="A89" s="51">
        <v>44425</v>
      </c>
      <c r="B89" s="26" t="s">
        <v>68</v>
      </c>
      <c r="C89" s="26" t="s">
        <v>67</v>
      </c>
      <c r="D89" s="26" t="s">
        <v>90</v>
      </c>
      <c r="E89" s="821">
        <v>17000</v>
      </c>
      <c r="F89" s="821"/>
      <c r="G89" s="238">
        <f t="shared" si="1"/>
        <v>265000</v>
      </c>
      <c r="H89" s="26" t="s">
        <v>121</v>
      </c>
      <c r="I89" s="183" t="s">
        <v>18</v>
      </c>
      <c r="J89" s="225" t="s">
        <v>458</v>
      </c>
      <c r="K89" s="183" t="s">
        <v>157</v>
      </c>
      <c r="L89" s="183" t="s">
        <v>46</v>
      </c>
      <c r="M89" s="26"/>
      <c r="N89" s="25" t="s">
        <v>422</v>
      </c>
    </row>
    <row r="90" spans="1:15" x14ac:dyDescent="0.25">
      <c r="A90" s="51">
        <v>44425</v>
      </c>
      <c r="B90" s="26" t="s">
        <v>68</v>
      </c>
      <c r="C90" s="26" t="s">
        <v>67</v>
      </c>
      <c r="D90" s="26" t="s">
        <v>90</v>
      </c>
      <c r="E90" s="821">
        <v>8000</v>
      </c>
      <c r="F90" s="821"/>
      <c r="G90" s="238">
        <f t="shared" si="1"/>
        <v>257000</v>
      </c>
      <c r="H90" s="26" t="s">
        <v>121</v>
      </c>
      <c r="I90" s="183" t="s">
        <v>18</v>
      </c>
      <c r="J90" s="225" t="s">
        <v>458</v>
      </c>
      <c r="K90" s="183" t="s">
        <v>157</v>
      </c>
      <c r="L90" s="183" t="s">
        <v>46</v>
      </c>
      <c r="M90" s="26"/>
      <c r="N90" s="25" t="s">
        <v>122</v>
      </c>
    </row>
    <row r="91" spans="1:15" x14ac:dyDescent="0.25">
      <c r="A91" s="771">
        <v>44426</v>
      </c>
      <c r="B91" s="244" t="s">
        <v>104</v>
      </c>
      <c r="C91" s="244" t="s">
        <v>50</v>
      </c>
      <c r="D91" s="244" t="s">
        <v>90</v>
      </c>
      <c r="E91" s="807"/>
      <c r="F91" s="807">
        <v>70000</v>
      </c>
      <c r="G91" s="605">
        <f t="shared" si="1"/>
        <v>327000</v>
      </c>
      <c r="H91" s="244" t="s">
        <v>121</v>
      </c>
      <c r="I91" s="244" t="s">
        <v>18</v>
      </c>
      <c r="J91" s="251" t="s">
        <v>483</v>
      </c>
      <c r="K91" s="244" t="s">
        <v>157</v>
      </c>
      <c r="L91" s="244" t="s">
        <v>46</v>
      </c>
      <c r="M91" s="244"/>
      <c r="N91" s="243"/>
    </row>
    <row r="92" spans="1:15" x14ac:dyDescent="0.25">
      <c r="A92" s="51">
        <v>44426</v>
      </c>
      <c r="B92" s="26" t="s">
        <v>68</v>
      </c>
      <c r="C92" s="26" t="s">
        <v>67</v>
      </c>
      <c r="D92" s="26" t="s">
        <v>90</v>
      </c>
      <c r="E92" s="821">
        <v>15000</v>
      </c>
      <c r="F92" s="821"/>
      <c r="G92" s="238">
        <f t="shared" si="1"/>
        <v>312000</v>
      </c>
      <c r="H92" s="26" t="s">
        <v>121</v>
      </c>
      <c r="I92" s="183" t="s">
        <v>18</v>
      </c>
      <c r="J92" s="225" t="s">
        <v>483</v>
      </c>
      <c r="K92" s="183" t="s">
        <v>157</v>
      </c>
      <c r="L92" s="183" t="s">
        <v>46</v>
      </c>
      <c r="M92" s="26"/>
      <c r="N92" s="25" t="s">
        <v>230</v>
      </c>
    </row>
    <row r="93" spans="1:15" x14ac:dyDescent="0.25">
      <c r="A93" s="51">
        <v>44426</v>
      </c>
      <c r="B93" s="26" t="s">
        <v>68</v>
      </c>
      <c r="C93" s="26" t="s">
        <v>67</v>
      </c>
      <c r="D93" s="26" t="s">
        <v>90</v>
      </c>
      <c r="E93" s="821">
        <v>8000</v>
      </c>
      <c r="F93" s="821"/>
      <c r="G93" s="238">
        <f t="shared" si="1"/>
        <v>304000</v>
      </c>
      <c r="H93" s="26" t="s">
        <v>121</v>
      </c>
      <c r="I93" s="183" t="s">
        <v>18</v>
      </c>
      <c r="J93" s="225" t="s">
        <v>483</v>
      </c>
      <c r="K93" s="183" t="s">
        <v>157</v>
      </c>
      <c r="L93" s="183" t="s">
        <v>46</v>
      </c>
      <c r="M93" s="26"/>
      <c r="N93" s="25" t="s">
        <v>459</v>
      </c>
    </row>
    <row r="94" spans="1:15" x14ac:dyDescent="0.25">
      <c r="A94" s="51">
        <v>44426</v>
      </c>
      <c r="B94" s="26" t="s">
        <v>68</v>
      </c>
      <c r="C94" s="26" t="s">
        <v>67</v>
      </c>
      <c r="D94" s="26" t="s">
        <v>90</v>
      </c>
      <c r="E94" s="821">
        <v>18000</v>
      </c>
      <c r="F94" s="821"/>
      <c r="G94" s="238">
        <f t="shared" si="1"/>
        <v>286000</v>
      </c>
      <c r="H94" s="26" t="s">
        <v>121</v>
      </c>
      <c r="I94" s="183" t="s">
        <v>18</v>
      </c>
      <c r="J94" s="225" t="s">
        <v>483</v>
      </c>
      <c r="K94" s="183" t="s">
        <v>157</v>
      </c>
      <c r="L94" s="183" t="s">
        <v>46</v>
      </c>
      <c r="M94" s="26"/>
      <c r="N94" s="25" t="s">
        <v>460</v>
      </c>
    </row>
    <row r="95" spans="1:15" x14ac:dyDescent="0.25">
      <c r="A95" s="51">
        <v>44426</v>
      </c>
      <c r="B95" s="26" t="s">
        <v>68</v>
      </c>
      <c r="C95" s="26" t="s">
        <v>67</v>
      </c>
      <c r="D95" s="26" t="s">
        <v>90</v>
      </c>
      <c r="E95" s="821">
        <v>8000</v>
      </c>
      <c r="F95" s="821"/>
      <c r="G95" s="238">
        <f t="shared" si="1"/>
        <v>278000</v>
      </c>
      <c r="H95" s="26" t="s">
        <v>121</v>
      </c>
      <c r="I95" s="183" t="s">
        <v>18</v>
      </c>
      <c r="J95" s="225" t="s">
        <v>483</v>
      </c>
      <c r="K95" s="183" t="s">
        <v>157</v>
      </c>
      <c r="L95" s="183" t="s">
        <v>46</v>
      </c>
      <c r="M95" s="26"/>
      <c r="N95" s="25" t="s">
        <v>461</v>
      </c>
    </row>
    <row r="96" spans="1:15" x14ac:dyDescent="0.25">
      <c r="A96" s="51">
        <v>44426</v>
      </c>
      <c r="B96" s="26" t="s">
        <v>68</v>
      </c>
      <c r="C96" s="26" t="s">
        <v>67</v>
      </c>
      <c r="D96" s="26" t="s">
        <v>90</v>
      </c>
      <c r="E96" s="821">
        <v>8000</v>
      </c>
      <c r="F96" s="821"/>
      <c r="G96" s="238">
        <f t="shared" si="1"/>
        <v>270000</v>
      </c>
      <c r="H96" s="26" t="s">
        <v>121</v>
      </c>
      <c r="I96" s="183" t="s">
        <v>18</v>
      </c>
      <c r="J96" s="225" t="s">
        <v>483</v>
      </c>
      <c r="K96" s="183" t="s">
        <v>157</v>
      </c>
      <c r="L96" s="183" t="s">
        <v>46</v>
      </c>
      <c r="M96" s="26"/>
      <c r="N96" s="25" t="s">
        <v>122</v>
      </c>
    </row>
    <row r="97" spans="1:14" x14ac:dyDescent="0.25">
      <c r="A97" s="51">
        <v>44426</v>
      </c>
      <c r="B97" s="26" t="s">
        <v>92</v>
      </c>
      <c r="C97" s="26" t="s">
        <v>92</v>
      </c>
      <c r="D97" s="26" t="s">
        <v>90</v>
      </c>
      <c r="E97" s="821">
        <v>8000</v>
      </c>
      <c r="F97" s="821"/>
      <c r="G97" s="238">
        <f t="shared" si="1"/>
        <v>262000</v>
      </c>
      <c r="H97" s="26" t="s">
        <v>121</v>
      </c>
      <c r="I97" s="183" t="s">
        <v>18</v>
      </c>
      <c r="J97" s="225" t="s">
        <v>483</v>
      </c>
      <c r="K97" s="183" t="s">
        <v>157</v>
      </c>
      <c r="L97" s="183" t="s">
        <v>46</v>
      </c>
      <c r="M97" s="26"/>
      <c r="N97" s="25"/>
    </row>
    <row r="98" spans="1:14" x14ac:dyDescent="0.25">
      <c r="A98" s="51">
        <v>44426</v>
      </c>
      <c r="B98" s="26" t="s">
        <v>92</v>
      </c>
      <c r="C98" s="26" t="s">
        <v>92</v>
      </c>
      <c r="D98" s="26" t="s">
        <v>90</v>
      </c>
      <c r="E98" s="821">
        <v>2000</v>
      </c>
      <c r="F98" s="821"/>
      <c r="G98" s="238">
        <f t="shared" si="1"/>
        <v>260000</v>
      </c>
      <c r="H98" s="26" t="s">
        <v>121</v>
      </c>
      <c r="I98" s="183" t="s">
        <v>18</v>
      </c>
      <c r="J98" s="225" t="s">
        <v>483</v>
      </c>
      <c r="K98" s="183" t="s">
        <v>157</v>
      </c>
      <c r="L98" s="183" t="s">
        <v>46</v>
      </c>
      <c r="M98" s="26"/>
      <c r="N98" s="25"/>
    </row>
    <row r="99" spans="1:14" x14ac:dyDescent="0.25">
      <c r="A99" s="51">
        <v>44427</v>
      </c>
      <c r="B99" s="26" t="s">
        <v>155</v>
      </c>
      <c r="C99" s="26" t="s">
        <v>50</v>
      </c>
      <c r="D99" s="26" t="s">
        <v>90</v>
      </c>
      <c r="E99" s="821"/>
      <c r="F99" s="821">
        <v>-3000</v>
      </c>
      <c r="G99" s="238">
        <f t="shared" si="1"/>
        <v>257000</v>
      </c>
      <c r="H99" s="26" t="s">
        <v>121</v>
      </c>
      <c r="I99" s="183" t="s">
        <v>18</v>
      </c>
      <c r="J99" s="225" t="s">
        <v>483</v>
      </c>
      <c r="K99" s="183" t="s">
        <v>157</v>
      </c>
      <c r="L99" s="183" t="s">
        <v>46</v>
      </c>
      <c r="M99" s="26"/>
      <c r="N99" s="25"/>
    </row>
    <row r="100" spans="1:14" x14ac:dyDescent="0.25">
      <c r="A100" s="771">
        <v>44427</v>
      </c>
      <c r="B100" s="244" t="s">
        <v>104</v>
      </c>
      <c r="C100" s="244" t="s">
        <v>50</v>
      </c>
      <c r="D100" s="244" t="s">
        <v>90</v>
      </c>
      <c r="E100" s="807"/>
      <c r="F100" s="807">
        <v>86000</v>
      </c>
      <c r="G100" s="605">
        <f t="shared" si="1"/>
        <v>343000</v>
      </c>
      <c r="H100" s="244" t="s">
        <v>121</v>
      </c>
      <c r="I100" s="244" t="s">
        <v>18</v>
      </c>
      <c r="J100" s="251" t="s">
        <v>511</v>
      </c>
      <c r="K100" s="244" t="s">
        <v>157</v>
      </c>
      <c r="L100" s="244" t="s">
        <v>46</v>
      </c>
      <c r="M100" s="244"/>
      <c r="N100" s="243"/>
    </row>
    <row r="101" spans="1:14" x14ac:dyDescent="0.25">
      <c r="A101" s="51">
        <v>44427</v>
      </c>
      <c r="B101" s="26" t="s">
        <v>68</v>
      </c>
      <c r="C101" s="26" t="s">
        <v>67</v>
      </c>
      <c r="D101" s="26" t="s">
        <v>90</v>
      </c>
      <c r="E101" s="821">
        <v>17000</v>
      </c>
      <c r="F101" s="821"/>
      <c r="G101" s="238">
        <f t="shared" si="1"/>
        <v>326000</v>
      </c>
      <c r="H101" s="26" t="s">
        <v>121</v>
      </c>
      <c r="I101" s="183" t="s">
        <v>18</v>
      </c>
      <c r="J101" s="225" t="s">
        <v>511</v>
      </c>
      <c r="K101" s="183" t="s">
        <v>157</v>
      </c>
      <c r="L101" s="183" t="s">
        <v>46</v>
      </c>
      <c r="M101" s="26"/>
      <c r="N101" s="25" t="s">
        <v>484</v>
      </c>
    </row>
    <row r="102" spans="1:14" x14ac:dyDescent="0.25">
      <c r="A102" s="51">
        <v>44427</v>
      </c>
      <c r="B102" s="26" t="s">
        <v>68</v>
      </c>
      <c r="C102" s="26" t="s">
        <v>67</v>
      </c>
      <c r="D102" s="26" t="s">
        <v>90</v>
      </c>
      <c r="E102" s="821">
        <v>15000</v>
      </c>
      <c r="F102" s="821"/>
      <c r="G102" s="238">
        <f t="shared" si="1"/>
        <v>311000</v>
      </c>
      <c r="H102" s="26" t="s">
        <v>121</v>
      </c>
      <c r="I102" s="183" t="s">
        <v>18</v>
      </c>
      <c r="J102" s="225" t="s">
        <v>511</v>
      </c>
      <c r="K102" s="183" t="s">
        <v>157</v>
      </c>
      <c r="L102" s="183" t="s">
        <v>46</v>
      </c>
      <c r="M102" s="26"/>
      <c r="N102" s="25" t="s">
        <v>485</v>
      </c>
    </row>
    <row r="103" spans="1:14" x14ac:dyDescent="0.25">
      <c r="A103" s="51">
        <v>44427</v>
      </c>
      <c r="B103" s="26" t="s">
        <v>68</v>
      </c>
      <c r="C103" s="26" t="s">
        <v>67</v>
      </c>
      <c r="D103" s="26" t="s">
        <v>90</v>
      </c>
      <c r="E103" s="828">
        <v>16000</v>
      </c>
      <c r="F103" s="828"/>
      <c r="G103" s="238">
        <f t="shared" si="1"/>
        <v>295000</v>
      </c>
      <c r="H103" s="26" t="s">
        <v>121</v>
      </c>
      <c r="I103" s="183" t="s">
        <v>18</v>
      </c>
      <c r="J103" s="225" t="s">
        <v>511</v>
      </c>
      <c r="K103" s="183" t="s">
        <v>157</v>
      </c>
      <c r="L103" s="183" t="s">
        <v>46</v>
      </c>
      <c r="M103" s="26"/>
      <c r="N103" s="25" t="s">
        <v>486</v>
      </c>
    </row>
    <row r="104" spans="1:14" x14ac:dyDescent="0.25">
      <c r="A104" s="51">
        <v>44427</v>
      </c>
      <c r="B104" s="26" t="s">
        <v>68</v>
      </c>
      <c r="C104" s="26" t="s">
        <v>67</v>
      </c>
      <c r="D104" s="26" t="s">
        <v>90</v>
      </c>
      <c r="E104" s="828">
        <v>20000</v>
      </c>
      <c r="F104" s="828"/>
      <c r="G104" s="238">
        <f t="shared" si="1"/>
        <v>275000</v>
      </c>
      <c r="H104" s="26" t="s">
        <v>121</v>
      </c>
      <c r="I104" s="183" t="s">
        <v>18</v>
      </c>
      <c r="J104" s="225" t="s">
        <v>511</v>
      </c>
      <c r="K104" s="183" t="s">
        <v>157</v>
      </c>
      <c r="L104" s="183" t="s">
        <v>46</v>
      </c>
      <c r="M104" s="26"/>
      <c r="N104" s="25" t="s">
        <v>487</v>
      </c>
    </row>
    <row r="105" spans="1:14" x14ac:dyDescent="0.25">
      <c r="A105" s="51">
        <v>44427</v>
      </c>
      <c r="B105" s="26" t="s">
        <v>68</v>
      </c>
      <c r="C105" s="26" t="s">
        <v>67</v>
      </c>
      <c r="D105" s="26" t="s">
        <v>90</v>
      </c>
      <c r="E105" s="828">
        <v>8000</v>
      </c>
      <c r="F105" s="828"/>
      <c r="G105" s="238">
        <f t="shared" si="1"/>
        <v>267000</v>
      </c>
      <c r="H105" s="26" t="s">
        <v>121</v>
      </c>
      <c r="I105" s="183" t="s">
        <v>18</v>
      </c>
      <c r="J105" s="225" t="s">
        <v>511</v>
      </c>
      <c r="K105" s="183" t="s">
        <v>157</v>
      </c>
      <c r="L105" s="183" t="s">
        <v>46</v>
      </c>
      <c r="M105" s="26"/>
      <c r="N105" s="25" t="s">
        <v>122</v>
      </c>
    </row>
    <row r="106" spans="1:14" x14ac:dyDescent="0.25">
      <c r="A106" s="51">
        <v>44427</v>
      </c>
      <c r="B106" s="26" t="s">
        <v>92</v>
      </c>
      <c r="C106" s="26" t="s">
        <v>92</v>
      </c>
      <c r="D106" s="26" t="s">
        <v>90</v>
      </c>
      <c r="E106" s="828">
        <v>7000</v>
      </c>
      <c r="F106" s="828"/>
      <c r="G106" s="238">
        <f t="shared" si="1"/>
        <v>260000</v>
      </c>
      <c r="H106" s="26" t="s">
        <v>121</v>
      </c>
      <c r="I106" s="183" t="s">
        <v>18</v>
      </c>
      <c r="J106" s="225" t="s">
        <v>511</v>
      </c>
      <c r="K106" s="183" t="s">
        <v>157</v>
      </c>
      <c r="L106" s="183" t="s">
        <v>46</v>
      </c>
      <c r="M106" s="26"/>
      <c r="N106" s="25"/>
    </row>
    <row r="107" spans="1:14" x14ac:dyDescent="0.25">
      <c r="A107" s="51">
        <v>44427</v>
      </c>
      <c r="B107" s="26" t="s">
        <v>92</v>
      </c>
      <c r="C107" s="26" t="s">
        <v>92</v>
      </c>
      <c r="D107" s="26" t="s">
        <v>90</v>
      </c>
      <c r="E107" s="828">
        <v>3000</v>
      </c>
      <c r="F107" s="828"/>
      <c r="G107" s="238">
        <f t="shared" si="1"/>
        <v>257000</v>
      </c>
      <c r="H107" s="26" t="s">
        <v>121</v>
      </c>
      <c r="I107" s="183" t="s">
        <v>18</v>
      </c>
      <c r="J107" s="225" t="s">
        <v>511</v>
      </c>
      <c r="K107" s="183" t="s">
        <v>157</v>
      </c>
      <c r="L107" s="183" t="s">
        <v>46</v>
      </c>
      <c r="M107" s="26"/>
      <c r="N107" s="25"/>
    </row>
    <row r="108" spans="1:14" x14ac:dyDescent="0.25">
      <c r="A108" s="771">
        <v>44428</v>
      </c>
      <c r="B108" s="244" t="s">
        <v>104</v>
      </c>
      <c r="C108" s="244" t="s">
        <v>50</v>
      </c>
      <c r="D108" s="244" t="s">
        <v>90</v>
      </c>
      <c r="E108" s="775"/>
      <c r="F108" s="775">
        <v>87000</v>
      </c>
      <c r="G108" s="605">
        <f t="shared" si="1"/>
        <v>344000</v>
      </c>
      <c r="H108" s="244" t="s">
        <v>121</v>
      </c>
      <c r="I108" s="244" t="s">
        <v>18</v>
      </c>
      <c r="J108" s="251" t="s">
        <v>528</v>
      </c>
      <c r="K108" s="244" t="s">
        <v>157</v>
      </c>
      <c r="L108" s="244" t="s">
        <v>46</v>
      </c>
      <c r="M108" s="244"/>
      <c r="N108" s="243"/>
    </row>
    <row r="109" spans="1:14" x14ac:dyDescent="0.25">
      <c r="A109" s="51">
        <v>44428</v>
      </c>
      <c r="B109" s="26" t="s">
        <v>68</v>
      </c>
      <c r="C109" s="26" t="s">
        <v>67</v>
      </c>
      <c r="D109" s="26" t="s">
        <v>90</v>
      </c>
      <c r="E109" s="828">
        <v>20000</v>
      </c>
      <c r="F109" s="828"/>
      <c r="G109" s="238">
        <f t="shared" si="1"/>
        <v>324000</v>
      </c>
      <c r="H109" s="26" t="s">
        <v>121</v>
      </c>
      <c r="I109" s="183" t="s">
        <v>18</v>
      </c>
      <c r="J109" s="225" t="s">
        <v>528</v>
      </c>
      <c r="K109" s="183" t="s">
        <v>157</v>
      </c>
      <c r="L109" s="183" t="s">
        <v>46</v>
      </c>
      <c r="M109" s="26"/>
      <c r="N109" s="25" t="s">
        <v>301</v>
      </c>
    </row>
    <row r="110" spans="1:14" x14ac:dyDescent="0.25">
      <c r="A110" s="51">
        <v>44428</v>
      </c>
      <c r="B110" s="26" t="s">
        <v>68</v>
      </c>
      <c r="C110" s="26" t="s">
        <v>67</v>
      </c>
      <c r="D110" s="26" t="s">
        <v>90</v>
      </c>
      <c r="E110" s="828">
        <v>24000</v>
      </c>
      <c r="F110" s="828"/>
      <c r="G110" s="238">
        <f t="shared" si="1"/>
        <v>300000</v>
      </c>
      <c r="H110" s="26" t="s">
        <v>121</v>
      </c>
      <c r="I110" s="183" t="s">
        <v>18</v>
      </c>
      <c r="J110" s="225" t="s">
        <v>528</v>
      </c>
      <c r="K110" s="183" t="s">
        <v>157</v>
      </c>
      <c r="L110" s="183" t="s">
        <v>46</v>
      </c>
      <c r="M110" s="26"/>
      <c r="N110" s="25" t="s">
        <v>512</v>
      </c>
    </row>
    <row r="111" spans="1:14" x14ac:dyDescent="0.25">
      <c r="A111" s="51">
        <v>44428</v>
      </c>
      <c r="B111" s="26" t="s">
        <v>68</v>
      </c>
      <c r="C111" s="26" t="s">
        <v>67</v>
      </c>
      <c r="D111" s="26" t="s">
        <v>90</v>
      </c>
      <c r="E111" s="828">
        <v>15000</v>
      </c>
      <c r="F111" s="828"/>
      <c r="G111" s="238">
        <f t="shared" si="1"/>
        <v>285000</v>
      </c>
      <c r="H111" s="26" t="s">
        <v>121</v>
      </c>
      <c r="I111" s="183" t="s">
        <v>18</v>
      </c>
      <c r="J111" s="225" t="s">
        <v>528</v>
      </c>
      <c r="K111" s="183" t="s">
        <v>157</v>
      </c>
      <c r="L111" s="183" t="s">
        <v>46</v>
      </c>
      <c r="M111" s="26"/>
      <c r="N111" s="25" t="s">
        <v>513</v>
      </c>
    </row>
    <row r="112" spans="1:14" x14ac:dyDescent="0.25">
      <c r="A112" s="51">
        <v>44428</v>
      </c>
      <c r="B112" s="26" t="s">
        <v>68</v>
      </c>
      <c r="C112" s="26" t="s">
        <v>67</v>
      </c>
      <c r="D112" s="26" t="s">
        <v>90</v>
      </c>
      <c r="E112" s="828">
        <v>9000</v>
      </c>
      <c r="F112" s="828"/>
      <c r="G112" s="238">
        <f t="shared" si="1"/>
        <v>276000</v>
      </c>
      <c r="H112" s="26" t="s">
        <v>121</v>
      </c>
      <c r="I112" s="183" t="s">
        <v>18</v>
      </c>
      <c r="J112" s="225" t="s">
        <v>528</v>
      </c>
      <c r="K112" s="183" t="s">
        <v>157</v>
      </c>
      <c r="L112" s="183" t="s">
        <v>46</v>
      </c>
      <c r="M112" s="26"/>
      <c r="N112" s="25" t="s">
        <v>244</v>
      </c>
    </row>
    <row r="113" spans="1:14" x14ac:dyDescent="0.25">
      <c r="A113" s="51">
        <v>44428</v>
      </c>
      <c r="B113" s="26" t="s">
        <v>68</v>
      </c>
      <c r="C113" s="26" t="s">
        <v>67</v>
      </c>
      <c r="D113" s="26" t="s">
        <v>90</v>
      </c>
      <c r="E113" s="828">
        <v>8000</v>
      </c>
      <c r="F113" s="828"/>
      <c r="G113" s="238">
        <f t="shared" si="1"/>
        <v>268000</v>
      </c>
      <c r="H113" s="26" t="s">
        <v>121</v>
      </c>
      <c r="I113" s="183" t="s">
        <v>18</v>
      </c>
      <c r="J113" s="225" t="s">
        <v>528</v>
      </c>
      <c r="K113" s="183" t="s">
        <v>157</v>
      </c>
      <c r="L113" s="183" t="s">
        <v>46</v>
      </c>
      <c r="M113" s="26"/>
      <c r="N113" s="25" t="s">
        <v>122</v>
      </c>
    </row>
    <row r="114" spans="1:14" x14ac:dyDescent="0.25">
      <c r="A114" s="51">
        <v>44428</v>
      </c>
      <c r="B114" s="26" t="s">
        <v>92</v>
      </c>
      <c r="C114" s="26" t="s">
        <v>92</v>
      </c>
      <c r="D114" s="26" t="s">
        <v>90</v>
      </c>
      <c r="E114" s="828">
        <v>7000</v>
      </c>
      <c r="F114" s="828"/>
      <c r="G114" s="238">
        <f t="shared" si="1"/>
        <v>261000</v>
      </c>
      <c r="H114" s="26" t="s">
        <v>121</v>
      </c>
      <c r="I114" s="183" t="s">
        <v>18</v>
      </c>
      <c r="J114" s="225" t="s">
        <v>528</v>
      </c>
      <c r="K114" s="183" t="s">
        <v>157</v>
      </c>
      <c r="L114" s="183" t="s">
        <v>46</v>
      </c>
      <c r="M114" s="26"/>
      <c r="N114" s="25"/>
    </row>
    <row r="115" spans="1:14" x14ac:dyDescent="0.25">
      <c r="A115" s="51">
        <v>44428</v>
      </c>
      <c r="B115" s="26" t="s">
        <v>92</v>
      </c>
      <c r="C115" s="26" t="s">
        <v>92</v>
      </c>
      <c r="D115" s="26" t="s">
        <v>90</v>
      </c>
      <c r="E115" s="828">
        <v>3000</v>
      </c>
      <c r="F115" s="828"/>
      <c r="G115" s="238">
        <f t="shared" si="1"/>
        <v>258000</v>
      </c>
      <c r="H115" s="26" t="s">
        <v>121</v>
      </c>
      <c r="I115" s="183" t="s">
        <v>18</v>
      </c>
      <c r="J115" s="225" t="s">
        <v>528</v>
      </c>
      <c r="K115" s="183" t="s">
        <v>157</v>
      </c>
      <c r="L115" s="183" t="s">
        <v>46</v>
      </c>
      <c r="M115" s="26"/>
      <c r="N115" s="25"/>
    </row>
    <row r="116" spans="1:14" x14ac:dyDescent="0.25">
      <c r="A116" s="51">
        <v>44429</v>
      </c>
      <c r="B116" s="26" t="s">
        <v>68</v>
      </c>
      <c r="C116" s="26" t="s">
        <v>67</v>
      </c>
      <c r="D116" s="26" t="s">
        <v>90</v>
      </c>
      <c r="E116" s="828">
        <v>8000</v>
      </c>
      <c r="F116" s="828"/>
      <c r="G116" s="238">
        <f t="shared" si="1"/>
        <v>250000</v>
      </c>
      <c r="H116" s="26" t="s">
        <v>121</v>
      </c>
      <c r="I116" s="183" t="s">
        <v>18</v>
      </c>
      <c r="J116" s="225" t="s">
        <v>528</v>
      </c>
      <c r="K116" s="183" t="s">
        <v>157</v>
      </c>
      <c r="L116" s="183" t="s">
        <v>46</v>
      </c>
      <c r="M116" s="26"/>
      <c r="N116" s="25" t="s">
        <v>366</v>
      </c>
    </row>
    <row r="117" spans="1:14" x14ac:dyDescent="0.25">
      <c r="A117" s="51">
        <v>44431</v>
      </c>
      <c r="B117" s="26" t="s">
        <v>155</v>
      </c>
      <c r="C117" s="26" t="s">
        <v>50</v>
      </c>
      <c r="D117" s="26" t="s">
        <v>90</v>
      </c>
      <c r="E117" s="828"/>
      <c r="F117" s="828">
        <v>-1000</v>
      </c>
      <c r="G117" s="238">
        <f t="shared" si="1"/>
        <v>249000</v>
      </c>
      <c r="H117" s="26" t="s">
        <v>121</v>
      </c>
      <c r="I117" s="183" t="s">
        <v>18</v>
      </c>
      <c r="J117" s="225" t="s">
        <v>528</v>
      </c>
      <c r="K117" s="183" t="s">
        <v>157</v>
      </c>
      <c r="L117" s="183" t="s">
        <v>46</v>
      </c>
      <c r="M117" s="26"/>
      <c r="N117" s="25"/>
    </row>
    <row r="118" spans="1:14" x14ac:dyDescent="0.25">
      <c r="A118" s="771">
        <v>44431</v>
      </c>
      <c r="B118" s="244" t="s">
        <v>104</v>
      </c>
      <c r="C118" s="244" t="s">
        <v>50</v>
      </c>
      <c r="D118" s="244" t="s">
        <v>90</v>
      </c>
      <c r="E118" s="775"/>
      <c r="F118" s="775">
        <v>102000</v>
      </c>
      <c r="G118" s="605">
        <f t="shared" si="1"/>
        <v>351000</v>
      </c>
      <c r="H118" s="244" t="s">
        <v>121</v>
      </c>
      <c r="I118" s="244" t="s">
        <v>18</v>
      </c>
      <c r="J118" s="251" t="s">
        <v>544</v>
      </c>
      <c r="K118" s="244" t="s">
        <v>157</v>
      </c>
      <c r="L118" s="244" t="s">
        <v>46</v>
      </c>
      <c r="M118" s="244"/>
      <c r="N118" s="243"/>
    </row>
    <row r="119" spans="1:14" x14ac:dyDescent="0.25">
      <c r="A119" s="51">
        <v>44431</v>
      </c>
      <c r="B119" s="26" t="s">
        <v>68</v>
      </c>
      <c r="C119" s="26" t="s">
        <v>67</v>
      </c>
      <c r="D119" s="26" t="s">
        <v>90</v>
      </c>
      <c r="E119" s="828">
        <v>5000</v>
      </c>
      <c r="F119" s="828"/>
      <c r="G119" s="238">
        <f t="shared" si="1"/>
        <v>346000</v>
      </c>
      <c r="H119" s="26" t="s">
        <v>121</v>
      </c>
      <c r="I119" s="183" t="s">
        <v>18</v>
      </c>
      <c r="J119" s="225" t="s">
        <v>544</v>
      </c>
      <c r="K119" s="183" t="s">
        <v>157</v>
      </c>
      <c r="L119" s="183" t="s">
        <v>46</v>
      </c>
      <c r="M119" s="26"/>
      <c r="N119" s="25" t="s">
        <v>529</v>
      </c>
    </row>
    <row r="120" spans="1:14" x14ac:dyDescent="0.25">
      <c r="A120" s="51">
        <v>44431</v>
      </c>
      <c r="B120" s="26" t="s">
        <v>68</v>
      </c>
      <c r="C120" s="26" t="s">
        <v>67</v>
      </c>
      <c r="D120" s="26" t="s">
        <v>90</v>
      </c>
      <c r="E120" s="828">
        <v>30000</v>
      </c>
      <c r="F120" s="828"/>
      <c r="G120" s="238">
        <f t="shared" si="1"/>
        <v>316000</v>
      </c>
      <c r="H120" s="26" t="s">
        <v>121</v>
      </c>
      <c r="I120" s="183" t="s">
        <v>18</v>
      </c>
      <c r="J120" s="225" t="s">
        <v>544</v>
      </c>
      <c r="K120" s="183" t="s">
        <v>157</v>
      </c>
      <c r="L120" s="183" t="s">
        <v>46</v>
      </c>
      <c r="M120" s="26"/>
      <c r="N120" s="25" t="s">
        <v>530</v>
      </c>
    </row>
    <row r="121" spans="1:14" x14ac:dyDescent="0.25">
      <c r="A121" s="51">
        <v>44431</v>
      </c>
      <c r="B121" s="26" t="s">
        <v>68</v>
      </c>
      <c r="C121" s="26" t="s">
        <v>67</v>
      </c>
      <c r="D121" s="26" t="s">
        <v>90</v>
      </c>
      <c r="E121" s="828">
        <v>18000</v>
      </c>
      <c r="F121" s="828"/>
      <c r="G121" s="238">
        <f t="shared" si="1"/>
        <v>298000</v>
      </c>
      <c r="H121" s="26" t="s">
        <v>121</v>
      </c>
      <c r="I121" s="183" t="s">
        <v>18</v>
      </c>
      <c r="J121" s="225" t="s">
        <v>544</v>
      </c>
      <c r="K121" s="183" t="s">
        <v>157</v>
      </c>
      <c r="L121" s="183" t="s">
        <v>46</v>
      </c>
      <c r="M121" s="26"/>
      <c r="N121" s="25" t="s">
        <v>531</v>
      </c>
    </row>
    <row r="122" spans="1:14" x14ac:dyDescent="0.25">
      <c r="A122" s="51">
        <v>44431</v>
      </c>
      <c r="B122" s="26" t="s">
        <v>68</v>
      </c>
      <c r="C122" s="26" t="s">
        <v>67</v>
      </c>
      <c r="D122" s="26" t="s">
        <v>90</v>
      </c>
      <c r="E122" s="828">
        <v>14000</v>
      </c>
      <c r="F122" s="828"/>
      <c r="G122" s="238">
        <f t="shared" si="1"/>
        <v>284000</v>
      </c>
      <c r="H122" s="26" t="s">
        <v>121</v>
      </c>
      <c r="I122" s="183" t="s">
        <v>18</v>
      </c>
      <c r="J122" s="225" t="s">
        <v>544</v>
      </c>
      <c r="K122" s="183" t="s">
        <v>157</v>
      </c>
      <c r="L122" s="183" t="s">
        <v>46</v>
      </c>
      <c r="M122" s="26"/>
      <c r="N122" s="25" t="s">
        <v>532</v>
      </c>
    </row>
    <row r="123" spans="1:14" x14ac:dyDescent="0.25">
      <c r="A123" s="51">
        <v>44431</v>
      </c>
      <c r="B123" s="26" t="s">
        <v>68</v>
      </c>
      <c r="C123" s="26" t="s">
        <v>67</v>
      </c>
      <c r="D123" s="26" t="s">
        <v>90</v>
      </c>
      <c r="E123" s="828">
        <v>8000</v>
      </c>
      <c r="F123" s="828"/>
      <c r="G123" s="238">
        <f t="shared" si="1"/>
        <v>276000</v>
      </c>
      <c r="H123" s="26" t="s">
        <v>121</v>
      </c>
      <c r="I123" s="183" t="s">
        <v>18</v>
      </c>
      <c r="J123" s="225" t="s">
        <v>544</v>
      </c>
      <c r="K123" s="183" t="s">
        <v>157</v>
      </c>
      <c r="L123" s="183" t="s">
        <v>46</v>
      </c>
      <c r="M123" s="26"/>
      <c r="N123" s="25" t="s">
        <v>122</v>
      </c>
    </row>
    <row r="124" spans="1:14" x14ac:dyDescent="0.25">
      <c r="A124" s="51">
        <v>44431</v>
      </c>
      <c r="B124" s="26" t="s">
        <v>68</v>
      </c>
      <c r="C124" s="26" t="s">
        <v>67</v>
      </c>
      <c r="D124" s="26" t="s">
        <v>90</v>
      </c>
      <c r="E124" s="828">
        <v>8000</v>
      </c>
      <c r="F124" s="828"/>
      <c r="G124" s="238">
        <f t="shared" si="1"/>
        <v>268000</v>
      </c>
      <c r="H124" s="26" t="s">
        <v>121</v>
      </c>
      <c r="I124" s="183" t="s">
        <v>18</v>
      </c>
      <c r="J124" s="225" t="s">
        <v>544</v>
      </c>
      <c r="K124" s="183" t="s">
        <v>157</v>
      </c>
      <c r="L124" s="183" t="s">
        <v>46</v>
      </c>
      <c r="M124" s="26"/>
      <c r="N124" s="25" t="s">
        <v>366</v>
      </c>
    </row>
    <row r="125" spans="1:14" x14ac:dyDescent="0.25">
      <c r="A125" s="51">
        <v>44431</v>
      </c>
      <c r="B125" s="26" t="s">
        <v>92</v>
      </c>
      <c r="C125" s="26" t="s">
        <v>92</v>
      </c>
      <c r="D125" s="26" t="s">
        <v>90</v>
      </c>
      <c r="E125" s="828">
        <v>7000</v>
      </c>
      <c r="F125" s="828"/>
      <c r="G125" s="238">
        <f t="shared" si="1"/>
        <v>261000</v>
      </c>
      <c r="H125" s="26" t="s">
        <v>121</v>
      </c>
      <c r="I125" s="183" t="s">
        <v>18</v>
      </c>
      <c r="J125" s="225" t="s">
        <v>544</v>
      </c>
      <c r="K125" s="183" t="s">
        <v>157</v>
      </c>
      <c r="L125" s="183" t="s">
        <v>46</v>
      </c>
      <c r="M125" s="26"/>
      <c r="N125" s="25"/>
    </row>
    <row r="126" spans="1:14" x14ac:dyDescent="0.25">
      <c r="A126" s="51">
        <v>44431</v>
      </c>
      <c r="B126" s="26" t="s">
        <v>92</v>
      </c>
      <c r="C126" s="26" t="s">
        <v>92</v>
      </c>
      <c r="D126" s="26" t="s">
        <v>90</v>
      </c>
      <c r="E126" s="828">
        <v>3000</v>
      </c>
      <c r="F126" s="828"/>
      <c r="G126" s="238">
        <f t="shared" si="1"/>
        <v>258000</v>
      </c>
      <c r="H126" s="26" t="s">
        <v>121</v>
      </c>
      <c r="I126" s="183" t="s">
        <v>18</v>
      </c>
      <c r="J126" s="225" t="s">
        <v>544</v>
      </c>
      <c r="K126" s="183" t="s">
        <v>157</v>
      </c>
      <c r="L126" s="183" t="s">
        <v>46</v>
      </c>
      <c r="M126" s="26"/>
      <c r="N126" s="25"/>
    </row>
    <row r="127" spans="1:14" x14ac:dyDescent="0.25">
      <c r="A127" s="51">
        <v>44432</v>
      </c>
      <c r="B127" s="26" t="s">
        <v>155</v>
      </c>
      <c r="C127" s="26" t="s">
        <v>50</v>
      </c>
      <c r="D127" s="26" t="s">
        <v>90</v>
      </c>
      <c r="E127" s="828"/>
      <c r="F127" s="828">
        <v>-1000</v>
      </c>
      <c r="G127" s="238">
        <f t="shared" si="1"/>
        <v>257000</v>
      </c>
      <c r="H127" s="26" t="s">
        <v>121</v>
      </c>
      <c r="I127" s="183" t="s">
        <v>18</v>
      </c>
      <c r="J127" s="225" t="s">
        <v>544</v>
      </c>
      <c r="K127" s="183" t="s">
        <v>157</v>
      </c>
      <c r="L127" s="183" t="s">
        <v>46</v>
      </c>
      <c r="M127" s="26"/>
      <c r="N127" s="25"/>
    </row>
    <row r="128" spans="1:14" x14ac:dyDescent="0.25">
      <c r="A128" s="771">
        <v>44432</v>
      </c>
      <c r="B128" s="244" t="s">
        <v>104</v>
      </c>
      <c r="C128" s="244" t="s">
        <v>50</v>
      </c>
      <c r="D128" s="244" t="s">
        <v>90</v>
      </c>
      <c r="E128" s="775"/>
      <c r="F128" s="775">
        <v>83000</v>
      </c>
      <c r="G128" s="605">
        <f t="shared" si="1"/>
        <v>340000</v>
      </c>
      <c r="H128" s="244" t="s">
        <v>121</v>
      </c>
      <c r="I128" s="244" t="s">
        <v>18</v>
      </c>
      <c r="J128" s="251" t="s">
        <v>564</v>
      </c>
      <c r="K128" s="244" t="s">
        <v>157</v>
      </c>
      <c r="L128" s="244" t="s">
        <v>46</v>
      </c>
      <c r="M128" s="244"/>
      <c r="N128" s="243"/>
    </row>
    <row r="129" spans="1:14" x14ac:dyDescent="0.25">
      <c r="A129" s="51">
        <v>44432</v>
      </c>
      <c r="B129" s="26" t="s">
        <v>68</v>
      </c>
      <c r="C129" s="26" t="s">
        <v>67</v>
      </c>
      <c r="D129" s="26" t="s">
        <v>90</v>
      </c>
      <c r="E129" s="844">
        <v>20000</v>
      </c>
      <c r="F129" s="844"/>
      <c r="G129" s="238">
        <f t="shared" si="1"/>
        <v>320000</v>
      </c>
      <c r="H129" s="26" t="s">
        <v>121</v>
      </c>
      <c r="I129" s="183" t="s">
        <v>18</v>
      </c>
      <c r="J129" s="225" t="s">
        <v>564</v>
      </c>
      <c r="K129" s="183" t="s">
        <v>157</v>
      </c>
      <c r="L129" s="183" t="s">
        <v>46</v>
      </c>
      <c r="M129" s="26"/>
      <c r="N129" s="25" t="s">
        <v>545</v>
      </c>
    </row>
    <row r="130" spans="1:14" x14ac:dyDescent="0.25">
      <c r="A130" s="51">
        <v>44432</v>
      </c>
      <c r="B130" s="26" t="s">
        <v>68</v>
      </c>
      <c r="C130" s="26" t="s">
        <v>67</v>
      </c>
      <c r="D130" s="26" t="s">
        <v>90</v>
      </c>
      <c r="E130" s="844">
        <v>18000</v>
      </c>
      <c r="F130" s="844"/>
      <c r="G130" s="238">
        <f t="shared" si="1"/>
        <v>302000</v>
      </c>
      <c r="H130" s="26" t="s">
        <v>121</v>
      </c>
      <c r="I130" s="183" t="s">
        <v>18</v>
      </c>
      <c r="J130" s="225" t="s">
        <v>564</v>
      </c>
      <c r="K130" s="183" t="s">
        <v>157</v>
      </c>
      <c r="L130" s="183" t="s">
        <v>46</v>
      </c>
      <c r="M130" s="26"/>
      <c r="N130" s="25" t="s">
        <v>546</v>
      </c>
    </row>
    <row r="131" spans="1:14" x14ac:dyDescent="0.25">
      <c r="A131" s="51">
        <v>44432</v>
      </c>
      <c r="B131" s="26" t="s">
        <v>68</v>
      </c>
      <c r="C131" s="26" t="s">
        <v>67</v>
      </c>
      <c r="D131" s="26" t="s">
        <v>90</v>
      </c>
      <c r="E131" s="844">
        <v>13000</v>
      </c>
      <c r="F131" s="844"/>
      <c r="G131" s="238">
        <f t="shared" si="1"/>
        <v>289000</v>
      </c>
      <c r="H131" s="26" t="s">
        <v>121</v>
      </c>
      <c r="I131" s="183" t="s">
        <v>18</v>
      </c>
      <c r="J131" s="225" t="s">
        <v>564</v>
      </c>
      <c r="K131" s="183" t="s">
        <v>157</v>
      </c>
      <c r="L131" s="183" t="s">
        <v>46</v>
      </c>
      <c r="M131" s="26"/>
      <c r="N131" s="25" t="s">
        <v>547</v>
      </c>
    </row>
    <row r="132" spans="1:14" x14ac:dyDescent="0.25">
      <c r="A132" s="51">
        <v>44432</v>
      </c>
      <c r="B132" s="26" t="s">
        <v>68</v>
      </c>
      <c r="C132" s="26" t="s">
        <v>67</v>
      </c>
      <c r="D132" s="26" t="s">
        <v>90</v>
      </c>
      <c r="E132" s="844">
        <v>15000</v>
      </c>
      <c r="F132" s="844"/>
      <c r="G132" s="238">
        <f t="shared" si="1"/>
        <v>274000</v>
      </c>
      <c r="H132" s="26" t="s">
        <v>121</v>
      </c>
      <c r="I132" s="183" t="s">
        <v>18</v>
      </c>
      <c r="J132" s="225" t="s">
        <v>564</v>
      </c>
      <c r="K132" s="183" t="s">
        <v>157</v>
      </c>
      <c r="L132" s="183" t="s">
        <v>46</v>
      </c>
      <c r="M132" s="26"/>
      <c r="N132" s="25" t="s">
        <v>548</v>
      </c>
    </row>
    <row r="133" spans="1:14" x14ac:dyDescent="0.25">
      <c r="A133" s="51">
        <v>44432</v>
      </c>
      <c r="B133" s="26" t="s">
        <v>68</v>
      </c>
      <c r="C133" s="26" t="s">
        <v>67</v>
      </c>
      <c r="D133" s="26" t="s">
        <v>90</v>
      </c>
      <c r="E133" s="844">
        <v>8000</v>
      </c>
      <c r="F133" s="844"/>
      <c r="G133" s="238">
        <f t="shared" si="1"/>
        <v>266000</v>
      </c>
      <c r="H133" s="26" t="s">
        <v>121</v>
      </c>
      <c r="I133" s="183" t="s">
        <v>18</v>
      </c>
      <c r="J133" s="225" t="s">
        <v>564</v>
      </c>
      <c r="K133" s="183" t="s">
        <v>157</v>
      </c>
      <c r="L133" s="183" t="s">
        <v>46</v>
      </c>
      <c r="M133" s="26"/>
      <c r="N133" s="25" t="s">
        <v>122</v>
      </c>
    </row>
    <row r="134" spans="1:14" x14ac:dyDescent="0.25">
      <c r="A134" s="51">
        <v>44432</v>
      </c>
      <c r="B134" s="26" t="s">
        <v>92</v>
      </c>
      <c r="C134" s="26" t="s">
        <v>92</v>
      </c>
      <c r="D134" s="26" t="s">
        <v>90</v>
      </c>
      <c r="E134" s="844">
        <v>7000</v>
      </c>
      <c r="F134" s="844"/>
      <c r="G134" s="238">
        <f t="shared" si="1"/>
        <v>259000</v>
      </c>
      <c r="H134" s="26" t="s">
        <v>121</v>
      </c>
      <c r="I134" s="183" t="s">
        <v>18</v>
      </c>
      <c r="J134" s="225" t="s">
        <v>564</v>
      </c>
      <c r="K134" s="183" t="s">
        <v>157</v>
      </c>
      <c r="L134" s="183" t="s">
        <v>46</v>
      </c>
      <c r="M134" s="26"/>
      <c r="N134" s="25"/>
    </row>
    <row r="135" spans="1:14" x14ac:dyDescent="0.25">
      <c r="A135" s="51">
        <v>44432</v>
      </c>
      <c r="B135" s="26" t="s">
        <v>92</v>
      </c>
      <c r="C135" s="26" t="s">
        <v>92</v>
      </c>
      <c r="D135" s="26" t="s">
        <v>90</v>
      </c>
      <c r="E135" s="844">
        <v>3000</v>
      </c>
      <c r="F135" s="844"/>
      <c r="G135" s="238">
        <f t="shared" ref="G135:G179" si="2">G134-E135+F135</f>
        <v>256000</v>
      </c>
      <c r="H135" s="26" t="s">
        <v>121</v>
      </c>
      <c r="I135" s="183" t="s">
        <v>18</v>
      </c>
      <c r="J135" s="225" t="s">
        <v>564</v>
      </c>
      <c r="K135" s="183" t="s">
        <v>157</v>
      </c>
      <c r="L135" s="183" t="s">
        <v>46</v>
      </c>
      <c r="M135" s="26"/>
      <c r="N135" s="25"/>
    </row>
    <row r="136" spans="1:14" x14ac:dyDescent="0.25">
      <c r="A136" s="771">
        <v>44433</v>
      </c>
      <c r="B136" s="244" t="s">
        <v>104</v>
      </c>
      <c r="C136" s="244" t="s">
        <v>50</v>
      </c>
      <c r="D136" s="244" t="s">
        <v>90</v>
      </c>
      <c r="E136" s="852"/>
      <c r="F136" s="852">
        <v>93000</v>
      </c>
      <c r="G136" s="605">
        <f t="shared" si="2"/>
        <v>349000</v>
      </c>
      <c r="H136" s="244" t="s">
        <v>121</v>
      </c>
      <c r="I136" s="244" t="s">
        <v>18</v>
      </c>
      <c r="J136" s="251" t="s">
        <v>594</v>
      </c>
      <c r="K136" s="244" t="s">
        <v>157</v>
      </c>
      <c r="L136" s="244" t="s">
        <v>46</v>
      </c>
      <c r="M136" s="244"/>
      <c r="N136" s="243"/>
    </row>
    <row r="137" spans="1:14" x14ac:dyDescent="0.25">
      <c r="A137" s="51">
        <v>44433</v>
      </c>
      <c r="B137" s="26" t="s">
        <v>68</v>
      </c>
      <c r="C137" s="26" t="s">
        <v>67</v>
      </c>
      <c r="D137" s="26" t="s">
        <v>90</v>
      </c>
      <c r="E137" s="828">
        <v>15000</v>
      </c>
      <c r="F137" s="828"/>
      <c r="G137" s="238">
        <f t="shared" si="2"/>
        <v>334000</v>
      </c>
      <c r="H137" s="26" t="s">
        <v>121</v>
      </c>
      <c r="I137" s="183" t="s">
        <v>18</v>
      </c>
      <c r="J137" s="225" t="s">
        <v>594</v>
      </c>
      <c r="K137" s="183" t="s">
        <v>157</v>
      </c>
      <c r="L137" s="183" t="s">
        <v>46</v>
      </c>
      <c r="M137" s="26"/>
      <c r="N137" s="25" t="s">
        <v>258</v>
      </c>
    </row>
    <row r="138" spans="1:14" x14ac:dyDescent="0.25">
      <c r="A138" s="51">
        <v>44433</v>
      </c>
      <c r="B138" s="26" t="s">
        <v>68</v>
      </c>
      <c r="C138" s="26" t="s">
        <v>67</v>
      </c>
      <c r="D138" s="26" t="s">
        <v>90</v>
      </c>
      <c r="E138" s="828">
        <v>19000</v>
      </c>
      <c r="F138" s="828"/>
      <c r="G138" s="238">
        <f t="shared" si="2"/>
        <v>315000</v>
      </c>
      <c r="H138" s="26" t="s">
        <v>121</v>
      </c>
      <c r="I138" s="183" t="s">
        <v>18</v>
      </c>
      <c r="J138" s="225" t="s">
        <v>594</v>
      </c>
      <c r="K138" s="183" t="s">
        <v>157</v>
      </c>
      <c r="L138" s="183" t="s">
        <v>46</v>
      </c>
      <c r="M138" s="26"/>
      <c r="N138" s="25" t="s">
        <v>565</v>
      </c>
    </row>
    <row r="139" spans="1:14" x14ac:dyDescent="0.25">
      <c r="A139" s="51">
        <v>44433</v>
      </c>
      <c r="B139" s="26" t="s">
        <v>68</v>
      </c>
      <c r="C139" s="26" t="s">
        <v>67</v>
      </c>
      <c r="D139" s="26" t="s">
        <v>90</v>
      </c>
      <c r="E139" s="828">
        <v>30000</v>
      </c>
      <c r="F139" s="828"/>
      <c r="G139" s="238">
        <f t="shared" si="2"/>
        <v>285000</v>
      </c>
      <c r="H139" s="26" t="s">
        <v>121</v>
      </c>
      <c r="I139" s="183" t="s">
        <v>18</v>
      </c>
      <c r="J139" s="225" t="s">
        <v>594</v>
      </c>
      <c r="K139" s="183" t="s">
        <v>157</v>
      </c>
      <c r="L139" s="183" t="s">
        <v>46</v>
      </c>
      <c r="M139" s="26"/>
      <c r="N139" s="25" t="s">
        <v>566</v>
      </c>
    </row>
    <row r="140" spans="1:14" x14ac:dyDescent="0.25">
      <c r="A140" s="51">
        <v>44433</v>
      </c>
      <c r="B140" s="26" t="s">
        <v>68</v>
      </c>
      <c r="C140" s="26" t="s">
        <v>67</v>
      </c>
      <c r="D140" s="26" t="s">
        <v>90</v>
      </c>
      <c r="E140" s="828">
        <v>10000</v>
      </c>
      <c r="F140" s="828"/>
      <c r="G140" s="238">
        <f t="shared" si="2"/>
        <v>275000</v>
      </c>
      <c r="H140" s="26" t="s">
        <v>121</v>
      </c>
      <c r="I140" s="183" t="s">
        <v>18</v>
      </c>
      <c r="J140" s="225" t="s">
        <v>594</v>
      </c>
      <c r="K140" s="183" t="s">
        <v>157</v>
      </c>
      <c r="L140" s="183" t="s">
        <v>46</v>
      </c>
      <c r="M140" s="26"/>
      <c r="N140" s="25" t="s">
        <v>567</v>
      </c>
    </row>
    <row r="141" spans="1:14" x14ac:dyDescent="0.25">
      <c r="A141" s="51">
        <v>44433</v>
      </c>
      <c r="B141" s="26" t="s">
        <v>68</v>
      </c>
      <c r="C141" s="26" t="s">
        <v>67</v>
      </c>
      <c r="D141" s="26" t="s">
        <v>90</v>
      </c>
      <c r="E141" s="828">
        <v>8000</v>
      </c>
      <c r="F141" s="828"/>
      <c r="G141" s="238">
        <f t="shared" si="2"/>
        <v>267000</v>
      </c>
      <c r="H141" s="26" t="s">
        <v>121</v>
      </c>
      <c r="I141" s="183" t="s">
        <v>18</v>
      </c>
      <c r="J141" s="225" t="s">
        <v>594</v>
      </c>
      <c r="K141" s="183" t="s">
        <v>157</v>
      </c>
      <c r="L141" s="183" t="s">
        <v>46</v>
      </c>
      <c r="M141" s="26"/>
      <c r="N141" s="25" t="s">
        <v>122</v>
      </c>
    </row>
    <row r="142" spans="1:14" x14ac:dyDescent="0.25">
      <c r="A142" s="51">
        <v>44433</v>
      </c>
      <c r="B142" s="26" t="s">
        <v>92</v>
      </c>
      <c r="C142" s="26" t="s">
        <v>92</v>
      </c>
      <c r="D142" s="26" t="s">
        <v>90</v>
      </c>
      <c r="E142" s="828">
        <v>7000</v>
      </c>
      <c r="F142" s="828"/>
      <c r="G142" s="238">
        <f t="shared" si="2"/>
        <v>260000</v>
      </c>
      <c r="H142" s="26" t="s">
        <v>121</v>
      </c>
      <c r="I142" s="183" t="s">
        <v>18</v>
      </c>
      <c r="J142" s="225" t="s">
        <v>594</v>
      </c>
      <c r="K142" s="183" t="s">
        <v>157</v>
      </c>
      <c r="L142" s="183" t="s">
        <v>46</v>
      </c>
      <c r="M142" s="26"/>
      <c r="N142" s="25"/>
    </row>
    <row r="143" spans="1:14" x14ac:dyDescent="0.25">
      <c r="A143" s="51">
        <v>44433</v>
      </c>
      <c r="B143" s="26" t="s">
        <v>92</v>
      </c>
      <c r="C143" s="26" t="s">
        <v>92</v>
      </c>
      <c r="D143" s="26" t="s">
        <v>90</v>
      </c>
      <c r="E143" s="828">
        <v>3000</v>
      </c>
      <c r="F143" s="828"/>
      <c r="G143" s="238">
        <f t="shared" si="2"/>
        <v>257000</v>
      </c>
      <c r="H143" s="26" t="s">
        <v>121</v>
      </c>
      <c r="I143" s="183" t="s">
        <v>18</v>
      </c>
      <c r="J143" s="225" t="s">
        <v>594</v>
      </c>
      <c r="K143" s="183" t="s">
        <v>157</v>
      </c>
      <c r="L143" s="183" t="s">
        <v>46</v>
      </c>
      <c r="M143" s="26"/>
      <c r="N143" s="25"/>
    </row>
    <row r="144" spans="1:14" x14ac:dyDescent="0.25">
      <c r="A144" s="51">
        <v>44434</v>
      </c>
      <c r="B144" s="26" t="s">
        <v>155</v>
      </c>
      <c r="C144" s="26" t="s">
        <v>50</v>
      </c>
      <c r="D144" s="26" t="s">
        <v>90</v>
      </c>
      <c r="E144" s="828"/>
      <c r="F144" s="828">
        <v>-1000</v>
      </c>
      <c r="G144" s="238">
        <f t="shared" si="2"/>
        <v>256000</v>
      </c>
      <c r="H144" s="26" t="s">
        <v>121</v>
      </c>
      <c r="I144" s="183" t="s">
        <v>18</v>
      </c>
      <c r="J144" s="225" t="s">
        <v>594</v>
      </c>
      <c r="K144" s="183" t="s">
        <v>157</v>
      </c>
      <c r="L144" s="183" t="s">
        <v>46</v>
      </c>
      <c r="M144" s="26"/>
      <c r="N144" s="25"/>
    </row>
    <row r="145" spans="1:14" x14ac:dyDescent="0.25">
      <c r="A145" s="771">
        <v>44434</v>
      </c>
      <c r="B145" s="244" t="s">
        <v>104</v>
      </c>
      <c r="C145" s="244" t="s">
        <v>50</v>
      </c>
      <c r="D145" s="244" t="s">
        <v>90</v>
      </c>
      <c r="E145" s="775"/>
      <c r="F145" s="775">
        <v>66000</v>
      </c>
      <c r="G145" s="605">
        <f t="shared" si="2"/>
        <v>322000</v>
      </c>
      <c r="H145" s="244" t="s">
        <v>121</v>
      </c>
      <c r="I145" s="244" t="s">
        <v>18</v>
      </c>
      <c r="J145" s="251" t="s">
        <v>603</v>
      </c>
      <c r="K145" s="244" t="s">
        <v>157</v>
      </c>
      <c r="L145" s="244" t="s">
        <v>46</v>
      </c>
      <c r="M145" s="244"/>
      <c r="N145" s="243"/>
    </row>
    <row r="146" spans="1:14" x14ac:dyDescent="0.25">
      <c r="A146" s="51">
        <v>44434</v>
      </c>
      <c r="B146" s="26" t="s">
        <v>68</v>
      </c>
      <c r="C146" s="26" t="s">
        <v>67</v>
      </c>
      <c r="D146" s="26" t="s">
        <v>90</v>
      </c>
      <c r="E146" s="828">
        <v>15000</v>
      </c>
      <c r="F146" s="828"/>
      <c r="G146" s="238">
        <f t="shared" si="2"/>
        <v>307000</v>
      </c>
      <c r="H146" s="26" t="s">
        <v>121</v>
      </c>
      <c r="I146" s="183" t="s">
        <v>18</v>
      </c>
      <c r="J146" s="225" t="s">
        <v>603</v>
      </c>
      <c r="K146" s="183" t="s">
        <v>157</v>
      </c>
      <c r="L146" s="183" t="s">
        <v>46</v>
      </c>
      <c r="M146" s="26"/>
      <c r="N146" s="25" t="s">
        <v>595</v>
      </c>
    </row>
    <row r="147" spans="1:14" x14ac:dyDescent="0.25">
      <c r="A147" s="51">
        <v>44434</v>
      </c>
      <c r="B147" s="26" t="s">
        <v>68</v>
      </c>
      <c r="C147" s="26" t="s">
        <v>67</v>
      </c>
      <c r="D147" s="26" t="s">
        <v>90</v>
      </c>
      <c r="E147" s="828">
        <v>15000</v>
      </c>
      <c r="F147" s="828"/>
      <c r="G147" s="238">
        <f t="shared" si="2"/>
        <v>292000</v>
      </c>
      <c r="H147" s="26" t="s">
        <v>121</v>
      </c>
      <c r="I147" s="183" t="s">
        <v>18</v>
      </c>
      <c r="J147" s="225" t="s">
        <v>603</v>
      </c>
      <c r="K147" s="183" t="s">
        <v>157</v>
      </c>
      <c r="L147" s="183" t="s">
        <v>46</v>
      </c>
      <c r="M147" s="26"/>
      <c r="N147" s="25" t="s">
        <v>596</v>
      </c>
    </row>
    <row r="148" spans="1:14" x14ac:dyDescent="0.25">
      <c r="A148" s="51">
        <v>44434</v>
      </c>
      <c r="B148" s="26" t="s">
        <v>68</v>
      </c>
      <c r="C148" s="26" t="s">
        <v>67</v>
      </c>
      <c r="D148" s="26" t="s">
        <v>90</v>
      </c>
      <c r="E148" s="828">
        <v>8000</v>
      </c>
      <c r="F148" s="828"/>
      <c r="G148" s="238">
        <f t="shared" si="2"/>
        <v>284000</v>
      </c>
      <c r="H148" s="26" t="s">
        <v>121</v>
      </c>
      <c r="I148" s="183" t="s">
        <v>18</v>
      </c>
      <c r="J148" s="225" t="s">
        <v>603</v>
      </c>
      <c r="K148" s="183" t="s">
        <v>157</v>
      </c>
      <c r="L148" s="183" t="s">
        <v>46</v>
      </c>
      <c r="M148" s="26"/>
      <c r="N148" s="25" t="s">
        <v>597</v>
      </c>
    </row>
    <row r="149" spans="1:14" x14ac:dyDescent="0.25">
      <c r="A149" s="51">
        <v>44434</v>
      </c>
      <c r="B149" s="26" t="s">
        <v>68</v>
      </c>
      <c r="C149" s="26" t="s">
        <v>67</v>
      </c>
      <c r="D149" s="26" t="s">
        <v>90</v>
      </c>
      <c r="E149" s="828">
        <v>8000</v>
      </c>
      <c r="F149" s="828"/>
      <c r="G149" s="238">
        <f t="shared" si="2"/>
        <v>276000</v>
      </c>
      <c r="H149" s="26" t="s">
        <v>121</v>
      </c>
      <c r="I149" s="183" t="s">
        <v>18</v>
      </c>
      <c r="J149" s="225" t="s">
        <v>603</v>
      </c>
      <c r="K149" s="183" t="s">
        <v>157</v>
      </c>
      <c r="L149" s="183" t="s">
        <v>46</v>
      </c>
      <c r="M149" s="26"/>
      <c r="N149" s="25" t="s">
        <v>598</v>
      </c>
    </row>
    <row r="150" spans="1:14" x14ac:dyDescent="0.25">
      <c r="A150" s="51">
        <v>44434</v>
      </c>
      <c r="B150" s="26" t="s">
        <v>68</v>
      </c>
      <c r="C150" s="26" t="s">
        <v>67</v>
      </c>
      <c r="D150" s="26" t="s">
        <v>90</v>
      </c>
      <c r="E150" s="828">
        <v>8000</v>
      </c>
      <c r="F150" s="828"/>
      <c r="G150" s="238">
        <f t="shared" si="2"/>
        <v>268000</v>
      </c>
      <c r="H150" s="26" t="s">
        <v>121</v>
      </c>
      <c r="I150" s="183" t="s">
        <v>18</v>
      </c>
      <c r="J150" s="225" t="s">
        <v>603</v>
      </c>
      <c r="K150" s="183" t="s">
        <v>157</v>
      </c>
      <c r="L150" s="183" t="s">
        <v>46</v>
      </c>
      <c r="M150" s="26"/>
      <c r="N150" s="25" t="s">
        <v>122</v>
      </c>
    </row>
    <row r="151" spans="1:14" x14ac:dyDescent="0.25">
      <c r="A151" s="51">
        <v>44434</v>
      </c>
      <c r="B151" s="26" t="s">
        <v>92</v>
      </c>
      <c r="C151" s="26" t="s">
        <v>92</v>
      </c>
      <c r="D151" s="26" t="s">
        <v>90</v>
      </c>
      <c r="E151" s="828">
        <v>7000</v>
      </c>
      <c r="F151" s="828"/>
      <c r="G151" s="238">
        <f t="shared" si="2"/>
        <v>261000</v>
      </c>
      <c r="H151" s="26" t="s">
        <v>121</v>
      </c>
      <c r="I151" s="183" t="s">
        <v>18</v>
      </c>
      <c r="J151" s="225" t="s">
        <v>603</v>
      </c>
      <c r="K151" s="183" t="s">
        <v>157</v>
      </c>
      <c r="L151" s="183" t="s">
        <v>46</v>
      </c>
      <c r="M151" s="26"/>
      <c r="N151" s="25"/>
    </row>
    <row r="152" spans="1:14" x14ac:dyDescent="0.25">
      <c r="A152" s="51">
        <v>44434</v>
      </c>
      <c r="B152" s="26" t="s">
        <v>92</v>
      </c>
      <c r="C152" s="26" t="s">
        <v>92</v>
      </c>
      <c r="D152" s="26" t="s">
        <v>90</v>
      </c>
      <c r="E152" s="828">
        <v>3000</v>
      </c>
      <c r="F152" s="828"/>
      <c r="G152" s="238">
        <f t="shared" si="2"/>
        <v>258000</v>
      </c>
      <c r="H152" s="26" t="s">
        <v>121</v>
      </c>
      <c r="I152" s="183" t="s">
        <v>18</v>
      </c>
      <c r="J152" s="225" t="s">
        <v>603</v>
      </c>
      <c r="K152" s="183" t="s">
        <v>157</v>
      </c>
      <c r="L152" s="183" t="s">
        <v>46</v>
      </c>
      <c r="M152" s="26"/>
      <c r="N152" s="25"/>
    </row>
    <row r="153" spans="1:14" x14ac:dyDescent="0.25">
      <c r="A153" s="51">
        <v>44435</v>
      </c>
      <c r="B153" s="26" t="s">
        <v>155</v>
      </c>
      <c r="C153" s="26" t="s">
        <v>50</v>
      </c>
      <c r="D153" s="26" t="s">
        <v>90</v>
      </c>
      <c r="E153" s="828"/>
      <c r="F153" s="828">
        <v>-2000</v>
      </c>
      <c r="G153" s="238">
        <f t="shared" si="2"/>
        <v>256000</v>
      </c>
      <c r="H153" s="26" t="s">
        <v>121</v>
      </c>
      <c r="I153" s="183" t="s">
        <v>18</v>
      </c>
      <c r="J153" s="225" t="s">
        <v>603</v>
      </c>
      <c r="K153" s="183" t="s">
        <v>157</v>
      </c>
      <c r="L153" s="183" t="s">
        <v>46</v>
      </c>
      <c r="M153" s="26"/>
      <c r="N153" s="25"/>
    </row>
    <row r="154" spans="1:14" x14ac:dyDescent="0.25">
      <c r="A154" s="771">
        <v>44435</v>
      </c>
      <c r="B154" s="244" t="s">
        <v>104</v>
      </c>
      <c r="C154" s="244" t="s">
        <v>50</v>
      </c>
      <c r="D154" s="244" t="s">
        <v>90</v>
      </c>
      <c r="E154" s="775"/>
      <c r="F154" s="775">
        <v>81000</v>
      </c>
      <c r="G154" s="605">
        <f t="shared" si="2"/>
        <v>337000</v>
      </c>
      <c r="H154" s="244" t="s">
        <v>121</v>
      </c>
      <c r="I154" s="244" t="s">
        <v>18</v>
      </c>
      <c r="J154" s="251" t="s">
        <v>637</v>
      </c>
      <c r="K154" s="244" t="s">
        <v>157</v>
      </c>
      <c r="L154" s="244" t="s">
        <v>46</v>
      </c>
      <c r="M154" s="244"/>
      <c r="N154" s="243"/>
    </row>
    <row r="155" spans="1:14" x14ac:dyDescent="0.25">
      <c r="A155" s="51">
        <v>44435</v>
      </c>
      <c r="B155" s="26" t="s">
        <v>68</v>
      </c>
      <c r="C155" s="26" t="s">
        <v>67</v>
      </c>
      <c r="D155" s="26" t="s">
        <v>90</v>
      </c>
      <c r="E155" s="828">
        <v>8000</v>
      </c>
      <c r="F155" s="844"/>
      <c r="G155" s="238">
        <f t="shared" si="2"/>
        <v>329000</v>
      </c>
      <c r="H155" s="26" t="s">
        <v>121</v>
      </c>
      <c r="I155" s="183" t="s">
        <v>18</v>
      </c>
      <c r="J155" s="225" t="s">
        <v>637</v>
      </c>
      <c r="K155" s="183" t="s">
        <v>157</v>
      </c>
      <c r="L155" s="183" t="s">
        <v>46</v>
      </c>
      <c r="M155" s="26"/>
      <c r="N155" s="25" t="s">
        <v>241</v>
      </c>
    </row>
    <row r="156" spans="1:14" x14ac:dyDescent="0.25">
      <c r="A156" s="51">
        <v>44435</v>
      </c>
      <c r="B156" s="26" t="s">
        <v>68</v>
      </c>
      <c r="C156" s="26" t="s">
        <v>67</v>
      </c>
      <c r="D156" s="26" t="s">
        <v>90</v>
      </c>
      <c r="E156" s="828">
        <v>14000</v>
      </c>
      <c r="F156" s="844"/>
      <c r="G156" s="238">
        <f t="shared" si="2"/>
        <v>315000</v>
      </c>
      <c r="H156" s="26" t="s">
        <v>121</v>
      </c>
      <c r="I156" s="183" t="s">
        <v>18</v>
      </c>
      <c r="J156" s="225" t="s">
        <v>637</v>
      </c>
      <c r="K156" s="183" t="s">
        <v>157</v>
      </c>
      <c r="L156" s="183" t="s">
        <v>46</v>
      </c>
      <c r="M156" s="26"/>
      <c r="N156" s="25" t="s">
        <v>604</v>
      </c>
    </row>
    <row r="157" spans="1:14" x14ac:dyDescent="0.25">
      <c r="A157" s="51">
        <v>44435</v>
      </c>
      <c r="B157" s="26" t="s">
        <v>68</v>
      </c>
      <c r="C157" s="26" t="s">
        <v>67</v>
      </c>
      <c r="D157" s="26" t="s">
        <v>90</v>
      </c>
      <c r="E157" s="828">
        <v>18000</v>
      </c>
      <c r="F157" s="844"/>
      <c r="G157" s="238">
        <f t="shared" si="2"/>
        <v>297000</v>
      </c>
      <c r="H157" s="26" t="s">
        <v>121</v>
      </c>
      <c r="I157" s="183" t="s">
        <v>18</v>
      </c>
      <c r="J157" s="225" t="s">
        <v>637</v>
      </c>
      <c r="K157" s="183" t="s">
        <v>157</v>
      </c>
      <c r="L157" s="183" t="s">
        <v>46</v>
      </c>
      <c r="M157" s="26"/>
      <c r="N157" s="25" t="s">
        <v>459</v>
      </c>
    </row>
    <row r="158" spans="1:14" x14ac:dyDescent="0.25">
      <c r="A158" s="51">
        <v>44435</v>
      </c>
      <c r="B158" s="26" t="s">
        <v>68</v>
      </c>
      <c r="C158" s="26" t="s">
        <v>67</v>
      </c>
      <c r="D158" s="26" t="s">
        <v>90</v>
      </c>
      <c r="E158" s="828">
        <v>20000</v>
      </c>
      <c r="F158" s="844"/>
      <c r="G158" s="238">
        <f t="shared" si="2"/>
        <v>277000</v>
      </c>
      <c r="H158" s="26" t="s">
        <v>121</v>
      </c>
      <c r="I158" s="183" t="s">
        <v>18</v>
      </c>
      <c r="J158" s="225" t="s">
        <v>637</v>
      </c>
      <c r="K158" s="183" t="s">
        <v>157</v>
      </c>
      <c r="L158" s="183" t="s">
        <v>46</v>
      </c>
      <c r="M158" s="26"/>
      <c r="N158" s="25" t="s">
        <v>605</v>
      </c>
    </row>
    <row r="159" spans="1:14" x14ac:dyDescent="0.25">
      <c r="A159" s="51">
        <v>44435</v>
      </c>
      <c r="B159" s="26" t="s">
        <v>68</v>
      </c>
      <c r="C159" s="26" t="s">
        <v>67</v>
      </c>
      <c r="D159" s="26" t="s">
        <v>90</v>
      </c>
      <c r="E159" s="828">
        <v>8000</v>
      </c>
      <c r="F159" s="844"/>
      <c r="G159" s="238">
        <f t="shared" si="2"/>
        <v>269000</v>
      </c>
      <c r="H159" s="26" t="s">
        <v>121</v>
      </c>
      <c r="I159" s="183" t="s">
        <v>18</v>
      </c>
      <c r="J159" s="225" t="s">
        <v>637</v>
      </c>
      <c r="K159" s="183" t="s">
        <v>157</v>
      </c>
      <c r="L159" s="183" t="s">
        <v>46</v>
      </c>
      <c r="M159" s="26"/>
      <c r="N159" s="25" t="s">
        <v>122</v>
      </c>
    </row>
    <row r="160" spans="1:14" x14ac:dyDescent="0.25">
      <c r="A160" s="51">
        <v>44435</v>
      </c>
      <c r="B160" s="26" t="s">
        <v>92</v>
      </c>
      <c r="C160" s="26" t="s">
        <v>92</v>
      </c>
      <c r="D160" s="26" t="s">
        <v>90</v>
      </c>
      <c r="E160" s="828">
        <v>7000</v>
      </c>
      <c r="F160" s="844"/>
      <c r="G160" s="238">
        <f t="shared" si="2"/>
        <v>262000</v>
      </c>
      <c r="H160" s="26" t="s">
        <v>121</v>
      </c>
      <c r="I160" s="183" t="s">
        <v>18</v>
      </c>
      <c r="J160" s="225" t="s">
        <v>637</v>
      </c>
      <c r="K160" s="183" t="s">
        <v>157</v>
      </c>
      <c r="L160" s="183" t="s">
        <v>46</v>
      </c>
      <c r="M160" s="26"/>
      <c r="N160" s="25"/>
    </row>
    <row r="161" spans="1:14" x14ac:dyDescent="0.25">
      <c r="A161" s="51">
        <v>44435</v>
      </c>
      <c r="B161" s="26" t="s">
        <v>92</v>
      </c>
      <c r="C161" s="26" t="s">
        <v>92</v>
      </c>
      <c r="D161" s="26" t="s">
        <v>90</v>
      </c>
      <c r="E161" s="828">
        <v>3000</v>
      </c>
      <c r="F161" s="844"/>
      <c r="G161" s="238">
        <f t="shared" si="2"/>
        <v>259000</v>
      </c>
      <c r="H161" s="26" t="s">
        <v>121</v>
      </c>
      <c r="I161" s="183" t="s">
        <v>18</v>
      </c>
      <c r="J161" s="225" t="s">
        <v>637</v>
      </c>
      <c r="K161" s="183" t="s">
        <v>157</v>
      </c>
      <c r="L161" s="183" t="s">
        <v>46</v>
      </c>
      <c r="M161" s="26"/>
      <c r="N161" s="25"/>
    </row>
    <row r="162" spans="1:14" x14ac:dyDescent="0.25">
      <c r="A162" s="51">
        <v>44438</v>
      </c>
      <c r="B162" s="26" t="s">
        <v>155</v>
      </c>
      <c r="C162" s="26" t="s">
        <v>50</v>
      </c>
      <c r="D162" s="26" t="s">
        <v>90</v>
      </c>
      <c r="E162" s="26"/>
      <c r="F162" s="844">
        <v>-3000</v>
      </c>
      <c r="G162" s="238">
        <f t="shared" si="2"/>
        <v>256000</v>
      </c>
      <c r="H162" s="26" t="s">
        <v>121</v>
      </c>
      <c r="I162" s="183" t="s">
        <v>18</v>
      </c>
      <c r="J162" s="225" t="s">
        <v>637</v>
      </c>
      <c r="K162" s="183" t="s">
        <v>157</v>
      </c>
      <c r="L162" s="183" t="s">
        <v>46</v>
      </c>
      <c r="M162" s="26"/>
      <c r="N162" s="25"/>
    </row>
    <row r="163" spans="1:14" x14ac:dyDescent="0.25">
      <c r="A163" s="771">
        <v>44438</v>
      </c>
      <c r="B163" s="244" t="s">
        <v>104</v>
      </c>
      <c r="C163" s="244" t="s">
        <v>50</v>
      </c>
      <c r="D163" s="244" t="s">
        <v>90</v>
      </c>
      <c r="E163" s="244"/>
      <c r="F163" s="852">
        <v>86000</v>
      </c>
      <c r="G163" s="605">
        <f t="shared" si="2"/>
        <v>342000</v>
      </c>
      <c r="H163" s="244" t="s">
        <v>121</v>
      </c>
      <c r="I163" s="244" t="s">
        <v>18</v>
      </c>
      <c r="J163" s="251" t="s">
        <v>663</v>
      </c>
      <c r="K163" s="244" t="s">
        <v>157</v>
      </c>
      <c r="L163" s="244" t="s">
        <v>46</v>
      </c>
      <c r="M163" s="244"/>
      <c r="N163" s="243"/>
    </row>
    <row r="164" spans="1:14" x14ac:dyDescent="0.25">
      <c r="A164" s="51">
        <v>44438</v>
      </c>
      <c r="B164" s="26" t="s">
        <v>68</v>
      </c>
      <c r="C164" s="26" t="s">
        <v>67</v>
      </c>
      <c r="D164" s="26" t="s">
        <v>90</v>
      </c>
      <c r="E164" s="828">
        <v>28000</v>
      </c>
      <c r="F164" s="828"/>
      <c r="G164" s="238">
        <f t="shared" si="2"/>
        <v>314000</v>
      </c>
      <c r="H164" s="26" t="s">
        <v>121</v>
      </c>
      <c r="I164" s="183" t="s">
        <v>18</v>
      </c>
      <c r="J164" s="225" t="s">
        <v>663</v>
      </c>
      <c r="K164" s="183" t="s">
        <v>157</v>
      </c>
      <c r="L164" s="183" t="s">
        <v>46</v>
      </c>
      <c r="M164" s="26"/>
      <c r="N164" s="25" t="s">
        <v>179</v>
      </c>
    </row>
    <row r="165" spans="1:14" x14ac:dyDescent="0.25">
      <c r="A165" s="51">
        <v>44438</v>
      </c>
      <c r="B165" s="26" t="s">
        <v>68</v>
      </c>
      <c r="C165" s="26" t="s">
        <v>67</v>
      </c>
      <c r="D165" s="26" t="s">
        <v>90</v>
      </c>
      <c r="E165" s="828">
        <v>19000</v>
      </c>
      <c r="F165" s="828"/>
      <c r="G165" s="238">
        <f t="shared" si="2"/>
        <v>295000</v>
      </c>
      <c r="H165" s="26" t="s">
        <v>121</v>
      </c>
      <c r="I165" s="119" t="s">
        <v>18</v>
      </c>
      <c r="J165" s="225" t="s">
        <v>663</v>
      </c>
      <c r="K165" s="119" t="s">
        <v>157</v>
      </c>
      <c r="L165" s="119" t="s">
        <v>46</v>
      </c>
      <c r="M165" s="26"/>
      <c r="N165" s="25" t="s">
        <v>634</v>
      </c>
    </row>
    <row r="166" spans="1:14" x14ac:dyDescent="0.25">
      <c r="A166" s="51">
        <v>44438</v>
      </c>
      <c r="B166" s="26" t="s">
        <v>68</v>
      </c>
      <c r="C166" s="26" t="s">
        <v>67</v>
      </c>
      <c r="D166" s="26" t="s">
        <v>90</v>
      </c>
      <c r="E166" s="828">
        <v>9000</v>
      </c>
      <c r="F166" s="828"/>
      <c r="G166" s="238">
        <f t="shared" si="2"/>
        <v>286000</v>
      </c>
      <c r="H166" s="26" t="s">
        <v>121</v>
      </c>
      <c r="I166" s="119" t="s">
        <v>18</v>
      </c>
      <c r="J166" s="225" t="s">
        <v>663</v>
      </c>
      <c r="K166" s="119" t="s">
        <v>157</v>
      </c>
      <c r="L166" s="119" t="s">
        <v>46</v>
      </c>
      <c r="M166" s="26"/>
      <c r="N166" s="25" t="s">
        <v>635</v>
      </c>
    </row>
    <row r="167" spans="1:14" x14ac:dyDescent="0.25">
      <c r="A167" s="51">
        <v>44438</v>
      </c>
      <c r="B167" s="26" t="s">
        <v>68</v>
      </c>
      <c r="C167" s="26" t="s">
        <v>67</v>
      </c>
      <c r="D167" s="26" t="s">
        <v>90</v>
      </c>
      <c r="E167" s="828">
        <v>8000</v>
      </c>
      <c r="F167" s="828"/>
      <c r="G167" s="238">
        <f t="shared" si="2"/>
        <v>278000</v>
      </c>
      <c r="H167" s="26" t="s">
        <v>121</v>
      </c>
      <c r="I167" s="119" t="s">
        <v>18</v>
      </c>
      <c r="J167" s="225" t="s">
        <v>663</v>
      </c>
      <c r="K167" s="119" t="s">
        <v>157</v>
      </c>
      <c r="L167" s="119" t="s">
        <v>46</v>
      </c>
      <c r="M167" s="26"/>
      <c r="N167" s="25" t="s">
        <v>636</v>
      </c>
    </row>
    <row r="168" spans="1:14" x14ac:dyDescent="0.25">
      <c r="A168" s="51">
        <v>44438</v>
      </c>
      <c r="B168" s="26" t="s">
        <v>68</v>
      </c>
      <c r="C168" s="26" t="s">
        <v>67</v>
      </c>
      <c r="D168" s="26" t="s">
        <v>90</v>
      </c>
      <c r="E168" s="828">
        <v>8000</v>
      </c>
      <c r="F168" s="828"/>
      <c r="G168" s="238">
        <f t="shared" si="2"/>
        <v>270000</v>
      </c>
      <c r="H168" s="26" t="s">
        <v>121</v>
      </c>
      <c r="I168" s="119" t="s">
        <v>18</v>
      </c>
      <c r="J168" s="225" t="s">
        <v>663</v>
      </c>
      <c r="K168" s="119" t="s">
        <v>157</v>
      </c>
      <c r="L168" s="119" t="s">
        <v>46</v>
      </c>
      <c r="M168" s="26"/>
      <c r="N168" s="25" t="s">
        <v>122</v>
      </c>
    </row>
    <row r="169" spans="1:14" x14ac:dyDescent="0.25">
      <c r="A169" s="51">
        <v>44438</v>
      </c>
      <c r="B169" s="26" t="s">
        <v>92</v>
      </c>
      <c r="C169" s="26" t="s">
        <v>92</v>
      </c>
      <c r="D169" s="26" t="s">
        <v>90</v>
      </c>
      <c r="E169" s="828">
        <v>7000</v>
      </c>
      <c r="F169" s="828"/>
      <c r="G169" s="238">
        <f t="shared" si="2"/>
        <v>263000</v>
      </c>
      <c r="H169" s="26" t="s">
        <v>121</v>
      </c>
      <c r="I169" s="119" t="s">
        <v>18</v>
      </c>
      <c r="J169" s="225" t="s">
        <v>663</v>
      </c>
      <c r="K169" s="119" t="s">
        <v>157</v>
      </c>
      <c r="L169" s="119" t="s">
        <v>46</v>
      </c>
      <c r="M169" s="26"/>
      <c r="N169" s="25"/>
    </row>
    <row r="170" spans="1:14" x14ac:dyDescent="0.25">
      <c r="A170" s="51">
        <v>44438</v>
      </c>
      <c r="B170" s="26" t="s">
        <v>92</v>
      </c>
      <c r="C170" s="26" t="s">
        <v>92</v>
      </c>
      <c r="D170" s="26" t="s">
        <v>90</v>
      </c>
      <c r="E170" s="828">
        <v>3000</v>
      </c>
      <c r="F170" s="828"/>
      <c r="G170" s="238">
        <f t="shared" si="2"/>
        <v>260000</v>
      </c>
      <c r="H170" s="26" t="s">
        <v>121</v>
      </c>
      <c r="I170" s="119" t="s">
        <v>18</v>
      </c>
      <c r="J170" s="225" t="s">
        <v>663</v>
      </c>
      <c r="K170" s="119" t="s">
        <v>157</v>
      </c>
      <c r="L170" s="119" t="s">
        <v>46</v>
      </c>
      <c r="M170" s="26"/>
      <c r="N170" s="25"/>
    </row>
    <row r="171" spans="1:14" x14ac:dyDescent="0.25">
      <c r="A171" s="51">
        <v>44439</v>
      </c>
      <c r="B171" s="26" t="s">
        <v>155</v>
      </c>
      <c r="C171" s="26" t="s">
        <v>50</v>
      </c>
      <c r="D171" s="26" t="s">
        <v>90</v>
      </c>
      <c r="E171" s="828"/>
      <c r="F171" s="828">
        <v>-4000</v>
      </c>
      <c r="G171" s="238">
        <f t="shared" si="2"/>
        <v>256000</v>
      </c>
      <c r="H171" s="26" t="s">
        <v>121</v>
      </c>
      <c r="I171" s="119" t="s">
        <v>18</v>
      </c>
      <c r="J171" s="225" t="s">
        <v>663</v>
      </c>
      <c r="K171" s="119" t="s">
        <v>157</v>
      </c>
      <c r="L171" s="119" t="s">
        <v>46</v>
      </c>
      <c r="M171" s="26"/>
      <c r="N171" s="25"/>
    </row>
    <row r="172" spans="1:14" x14ac:dyDescent="0.25">
      <c r="A172" s="771">
        <v>44439</v>
      </c>
      <c r="B172" s="244" t="s">
        <v>104</v>
      </c>
      <c r="C172" s="244" t="s">
        <v>50</v>
      </c>
      <c r="D172" s="244" t="s">
        <v>90</v>
      </c>
      <c r="E172" s="775"/>
      <c r="F172" s="775">
        <v>78000</v>
      </c>
      <c r="G172" s="605">
        <f t="shared" si="2"/>
        <v>334000</v>
      </c>
      <c r="H172" s="244" t="s">
        <v>121</v>
      </c>
      <c r="I172" s="244" t="s">
        <v>18</v>
      </c>
      <c r="J172" s="251" t="s">
        <v>705</v>
      </c>
      <c r="K172" s="244" t="s">
        <v>157</v>
      </c>
      <c r="L172" s="244" t="s">
        <v>46</v>
      </c>
      <c r="M172" s="244"/>
      <c r="N172" s="243"/>
    </row>
    <row r="173" spans="1:14" x14ac:dyDescent="0.25">
      <c r="A173" s="51">
        <v>44439</v>
      </c>
      <c r="B173" s="26" t="s">
        <v>68</v>
      </c>
      <c r="C173" s="26" t="s">
        <v>67</v>
      </c>
      <c r="D173" s="26" t="s">
        <v>90</v>
      </c>
      <c r="E173" s="844">
        <v>15000</v>
      </c>
      <c r="F173" s="844"/>
      <c r="G173" s="238">
        <f t="shared" si="2"/>
        <v>319000</v>
      </c>
      <c r="H173" s="26" t="s">
        <v>121</v>
      </c>
      <c r="I173" s="119" t="s">
        <v>18</v>
      </c>
      <c r="J173" s="225" t="s">
        <v>705</v>
      </c>
      <c r="K173" s="119" t="s">
        <v>157</v>
      </c>
      <c r="L173" s="119" t="s">
        <v>46</v>
      </c>
      <c r="M173" s="26"/>
      <c r="N173" s="25" t="s">
        <v>664</v>
      </c>
    </row>
    <row r="174" spans="1:14" x14ac:dyDescent="0.25">
      <c r="A174" s="51">
        <v>44439</v>
      </c>
      <c r="B174" s="26" t="s">
        <v>68</v>
      </c>
      <c r="C174" s="26" t="s">
        <v>67</v>
      </c>
      <c r="D174" s="26" t="s">
        <v>90</v>
      </c>
      <c r="E174" s="844">
        <v>15000</v>
      </c>
      <c r="F174" s="844"/>
      <c r="G174" s="238">
        <f t="shared" si="2"/>
        <v>304000</v>
      </c>
      <c r="H174" s="26" t="s">
        <v>121</v>
      </c>
      <c r="I174" s="119" t="s">
        <v>18</v>
      </c>
      <c r="J174" s="225" t="s">
        <v>705</v>
      </c>
      <c r="K174" s="119" t="s">
        <v>157</v>
      </c>
      <c r="L174" s="119" t="s">
        <v>46</v>
      </c>
      <c r="M174" s="26"/>
      <c r="N174" s="25" t="s">
        <v>665</v>
      </c>
    </row>
    <row r="175" spans="1:14" x14ac:dyDescent="0.25">
      <c r="A175" s="51">
        <v>44439</v>
      </c>
      <c r="B175" s="26" t="s">
        <v>68</v>
      </c>
      <c r="C175" s="26" t="s">
        <v>67</v>
      </c>
      <c r="D175" s="26" t="s">
        <v>90</v>
      </c>
      <c r="E175" s="844">
        <v>20000</v>
      </c>
      <c r="F175" s="844"/>
      <c r="G175" s="238">
        <f t="shared" si="2"/>
        <v>284000</v>
      </c>
      <c r="H175" s="26" t="s">
        <v>121</v>
      </c>
      <c r="I175" s="119" t="s">
        <v>18</v>
      </c>
      <c r="J175" s="225" t="s">
        <v>705</v>
      </c>
      <c r="K175" s="119" t="s">
        <v>157</v>
      </c>
      <c r="L175" s="119" t="s">
        <v>46</v>
      </c>
      <c r="M175" s="26"/>
      <c r="N175" s="25" t="s">
        <v>666</v>
      </c>
    </row>
    <row r="176" spans="1:14" x14ac:dyDescent="0.25">
      <c r="A176" s="51">
        <v>44439</v>
      </c>
      <c r="B176" s="26" t="s">
        <v>68</v>
      </c>
      <c r="C176" s="26" t="s">
        <v>67</v>
      </c>
      <c r="D176" s="26" t="s">
        <v>90</v>
      </c>
      <c r="E176" s="844">
        <v>10000</v>
      </c>
      <c r="F176" s="844"/>
      <c r="G176" s="238">
        <f t="shared" si="2"/>
        <v>274000</v>
      </c>
      <c r="H176" s="26" t="s">
        <v>121</v>
      </c>
      <c r="I176" s="119" t="s">
        <v>18</v>
      </c>
      <c r="J176" s="225" t="s">
        <v>705</v>
      </c>
      <c r="K176" s="119" t="s">
        <v>157</v>
      </c>
      <c r="L176" s="119" t="s">
        <v>46</v>
      </c>
      <c r="M176" s="26"/>
      <c r="N176" s="25" t="s">
        <v>244</v>
      </c>
    </row>
    <row r="177" spans="1:14" x14ac:dyDescent="0.25">
      <c r="A177" s="51">
        <v>44439</v>
      </c>
      <c r="B177" s="26" t="s">
        <v>68</v>
      </c>
      <c r="C177" s="26" t="s">
        <v>67</v>
      </c>
      <c r="D177" s="26" t="s">
        <v>90</v>
      </c>
      <c r="E177" s="844">
        <v>8000</v>
      </c>
      <c r="F177" s="844"/>
      <c r="G177" s="238">
        <f t="shared" si="2"/>
        <v>266000</v>
      </c>
      <c r="H177" s="26" t="s">
        <v>121</v>
      </c>
      <c r="I177" s="119" t="s">
        <v>18</v>
      </c>
      <c r="J177" s="225" t="s">
        <v>705</v>
      </c>
      <c r="K177" s="119" t="s">
        <v>157</v>
      </c>
      <c r="L177" s="119" t="s">
        <v>46</v>
      </c>
      <c r="M177" s="26"/>
      <c r="N177" s="25" t="s">
        <v>122</v>
      </c>
    </row>
    <row r="178" spans="1:14" x14ac:dyDescent="0.25">
      <c r="A178" s="51">
        <v>44439</v>
      </c>
      <c r="B178" s="26" t="s">
        <v>92</v>
      </c>
      <c r="C178" s="26" t="s">
        <v>92</v>
      </c>
      <c r="D178" s="26" t="s">
        <v>90</v>
      </c>
      <c r="E178" s="844">
        <v>7000</v>
      </c>
      <c r="F178" s="844"/>
      <c r="G178" s="238">
        <f t="shared" si="2"/>
        <v>259000</v>
      </c>
      <c r="H178" s="26" t="s">
        <v>121</v>
      </c>
      <c r="I178" s="119" t="s">
        <v>18</v>
      </c>
      <c r="J178" s="225" t="s">
        <v>705</v>
      </c>
      <c r="K178" s="119" t="s">
        <v>157</v>
      </c>
      <c r="L178" s="119" t="s">
        <v>46</v>
      </c>
      <c r="M178" s="26"/>
      <c r="N178" s="25"/>
    </row>
    <row r="179" spans="1:14" ht="15.75" thickBot="1" x14ac:dyDescent="0.3">
      <c r="A179" s="51">
        <v>44439</v>
      </c>
      <c r="B179" s="26" t="s">
        <v>92</v>
      </c>
      <c r="C179" s="26" t="s">
        <v>92</v>
      </c>
      <c r="D179" s="26" t="s">
        <v>90</v>
      </c>
      <c r="E179" s="889">
        <v>3000</v>
      </c>
      <c r="F179" s="889"/>
      <c r="G179" s="249">
        <f t="shared" si="2"/>
        <v>256000</v>
      </c>
      <c r="H179" s="26" t="s">
        <v>121</v>
      </c>
      <c r="I179" s="119" t="s">
        <v>18</v>
      </c>
      <c r="J179" s="225" t="s">
        <v>705</v>
      </c>
      <c r="K179" s="119" t="s">
        <v>157</v>
      </c>
      <c r="L179" s="119" t="s">
        <v>46</v>
      </c>
      <c r="M179" s="26"/>
      <c r="N179" s="25"/>
    </row>
    <row r="180" spans="1:14" ht="15.75" thickBot="1" x14ac:dyDescent="0.3">
      <c r="A180" s="26"/>
      <c r="B180" s="26"/>
      <c r="C180" s="26"/>
      <c r="D180" s="218"/>
      <c r="E180" s="891">
        <f>SUM(E4:E179)</f>
        <v>1726000</v>
      </c>
      <c r="F180" s="892">
        <f>SUM(F4:F179)+G4</f>
        <v>1982000</v>
      </c>
      <c r="G180" s="893">
        <f>F180-E180</f>
        <v>256000</v>
      </c>
      <c r="H180" s="888"/>
      <c r="I180" s="119"/>
      <c r="J180" s="119"/>
      <c r="K180" s="119"/>
      <c r="L180" s="119"/>
      <c r="M180" s="26"/>
      <c r="N180" s="25"/>
    </row>
    <row r="181" spans="1:14" x14ac:dyDescent="0.25">
      <c r="A181" s="26"/>
      <c r="B181" s="26"/>
      <c r="C181" s="26"/>
      <c r="D181" s="26"/>
      <c r="E181" s="890"/>
      <c r="F181" s="890"/>
      <c r="G181" s="586"/>
      <c r="H181" s="26"/>
      <c r="I181" s="119"/>
      <c r="J181" s="119"/>
      <c r="K181" s="119"/>
      <c r="L181" s="119"/>
      <c r="M181" s="26"/>
      <c r="N181" s="25"/>
    </row>
    <row r="182" spans="1:14" x14ac:dyDescent="0.25">
      <c r="I182" s="118"/>
      <c r="J182" s="118"/>
      <c r="K182" s="118"/>
      <c r="L182" s="118"/>
    </row>
    <row r="183" spans="1:14" x14ac:dyDescent="0.25">
      <c r="I183" s="118"/>
      <c r="J183" s="118"/>
      <c r="K183" s="118"/>
      <c r="L183" s="118"/>
    </row>
    <row r="184" spans="1:14" x14ac:dyDescent="0.25">
      <c r="I184" s="118"/>
      <c r="J184" s="118"/>
      <c r="K184" s="118"/>
      <c r="L184" s="118"/>
    </row>
    <row r="185" spans="1:14" x14ac:dyDescent="0.25">
      <c r="I185" s="118"/>
      <c r="J185" s="118"/>
      <c r="K185" s="118"/>
      <c r="L185" s="118"/>
    </row>
    <row r="186" spans="1:14" x14ac:dyDescent="0.25">
      <c r="I186" s="118"/>
      <c r="J186" s="118"/>
      <c r="K186" s="118"/>
      <c r="L186" s="118"/>
    </row>
    <row r="187" spans="1:14" x14ac:dyDescent="0.25">
      <c r="I187" s="118"/>
      <c r="J187" s="118"/>
      <c r="K187" s="118"/>
      <c r="L187" s="118"/>
    </row>
    <row r="188" spans="1:14" x14ac:dyDescent="0.25">
      <c r="I188" s="118"/>
      <c r="J188" s="118"/>
      <c r="K188" s="118"/>
      <c r="L188" s="118"/>
    </row>
    <row r="189" spans="1:14" x14ac:dyDescent="0.25">
      <c r="I189" s="118"/>
      <c r="J189" s="118"/>
      <c r="K189" s="118"/>
      <c r="L189" s="118"/>
    </row>
    <row r="190" spans="1:14" x14ac:dyDescent="0.25">
      <c r="I190" s="118"/>
      <c r="J190" s="118"/>
      <c r="K190" s="118"/>
      <c r="L190" s="118"/>
    </row>
    <row r="191" spans="1:14" x14ac:dyDescent="0.25">
      <c r="I191" s="118"/>
      <c r="J191" s="118"/>
      <c r="K191" s="118"/>
      <c r="L191" s="118"/>
    </row>
    <row r="192" spans="1:14"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sheetData>
  <mergeCells count="2">
    <mergeCell ref="A1:N1"/>
    <mergeCell ref="A2:N2"/>
  </mergeCells>
  <pageMargins left="0" right="0" top="0" bottom="0" header="0.3" footer="0.3"/>
  <pageSetup paperSize="9"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2"/>
  <sheetViews>
    <sheetView topLeftCell="A31" zoomScale="85" zoomScaleNormal="85" workbookViewId="0">
      <selection activeCell="E52" sqref="E52"/>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4" customFormat="1" ht="31.5" x14ac:dyDescent="0.25">
      <c r="A1" s="973" t="s">
        <v>45</v>
      </c>
      <c r="B1" s="973"/>
      <c r="C1" s="973"/>
      <c r="D1" s="973"/>
      <c r="E1" s="973"/>
      <c r="F1" s="973"/>
      <c r="G1" s="973"/>
      <c r="H1" s="973"/>
      <c r="I1" s="973"/>
      <c r="J1" s="973"/>
      <c r="K1" s="973"/>
      <c r="L1" s="973"/>
      <c r="M1" s="973"/>
      <c r="N1" s="973"/>
    </row>
    <row r="2" spans="1:16" s="84" customFormat="1" ht="18.75" x14ac:dyDescent="0.25">
      <c r="A2" s="974" t="s">
        <v>65</v>
      </c>
      <c r="B2" s="974"/>
      <c r="C2" s="974"/>
      <c r="D2" s="974"/>
      <c r="E2" s="974"/>
      <c r="F2" s="974"/>
      <c r="G2" s="974"/>
      <c r="H2" s="974"/>
      <c r="I2" s="974"/>
      <c r="J2" s="974"/>
      <c r="K2" s="974"/>
      <c r="L2" s="974"/>
      <c r="M2" s="974"/>
      <c r="N2" s="974"/>
    </row>
    <row r="3" spans="1:16" s="84" customFormat="1" ht="45" x14ac:dyDescent="0.25">
      <c r="A3" s="587" t="s">
        <v>0</v>
      </c>
      <c r="B3" s="588" t="s">
        <v>5</v>
      </c>
      <c r="C3" s="588" t="s">
        <v>10</v>
      </c>
      <c r="D3" s="589" t="s">
        <v>8</v>
      </c>
      <c r="E3" s="589" t="s">
        <v>13</v>
      </c>
      <c r="F3" s="590" t="s">
        <v>34</v>
      </c>
      <c r="G3" s="589" t="s">
        <v>41</v>
      </c>
      <c r="H3" s="589" t="s">
        <v>2</v>
      </c>
      <c r="I3" s="589" t="s">
        <v>3</v>
      </c>
      <c r="J3" s="588" t="s">
        <v>9</v>
      </c>
      <c r="K3" s="588" t="s">
        <v>1</v>
      </c>
      <c r="L3" s="588" t="s">
        <v>4</v>
      </c>
      <c r="M3" s="588" t="s">
        <v>12</v>
      </c>
      <c r="N3" s="590" t="s">
        <v>11</v>
      </c>
    </row>
    <row r="4" spans="1:16" s="84" customFormat="1" x14ac:dyDescent="0.25">
      <c r="A4" s="260">
        <v>44409</v>
      </c>
      <c r="B4" s="216" t="s">
        <v>204</v>
      </c>
      <c r="C4" s="216"/>
      <c r="D4" s="217"/>
      <c r="E4" s="572"/>
      <c r="F4" s="744"/>
      <c r="G4" s="744">
        <v>0</v>
      </c>
      <c r="H4" s="745"/>
      <c r="I4" s="745"/>
      <c r="J4" s="746"/>
      <c r="K4" s="747"/>
      <c r="L4" s="747"/>
      <c r="M4" s="747"/>
      <c r="N4" s="748"/>
    </row>
    <row r="5" spans="1:16" s="23" customFormat="1" ht="18.75" customHeight="1" x14ac:dyDescent="0.25">
      <c r="A5" s="242">
        <v>44411</v>
      </c>
      <c r="B5" s="243" t="s">
        <v>73</v>
      </c>
      <c r="C5" s="243" t="s">
        <v>50</v>
      </c>
      <c r="D5" s="370" t="s">
        <v>14</v>
      </c>
      <c r="E5" s="605"/>
      <c r="F5" s="605">
        <v>220000</v>
      </c>
      <c r="G5" s="666">
        <f>G4-E5+F5</f>
        <v>220000</v>
      </c>
      <c r="H5" s="564"/>
      <c r="I5" s="378" t="s">
        <v>18</v>
      </c>
      <c r="J5" s="378" t="s">
        <v>203</v>
      </c>
      <c r="K5" s="565" t="s">
        <v>72</v>
      </c>
      <c r="L5" s="565" t="s">
        <v>62</v>
      </c>
      <c r="M5" s="376"/>
      <c r="N5" s="566"/>
    </row>
    <row r="6" spans="1:16" s="96" customFormat="1" x14ac:dyDescent="0.25">
      <c r="A6" s="196">
        <v>44411</v>
      </c>
      <c r="B6" s="197" t="s">
        <v>112</v>
      </c>
      <c r="C6" s="197" t="s">
        <v>114</v>
      </c>
      <c r="D6" s="197" t="s">
        <v>90</v>
      </c>
      <c r="E6" s="190">
        <v>40000</v>
      </c>
      <c r="F6" s="204"/>
      <c r="G6" s="204">
        <f t="shared" ref="G6:G44" si="0">G5-E6+F6</f>
        <v>180000</v>
      </c>
      <c r="H6" s="272" t="s">
        <v>70</v>
      </c>
      <c r="I6" s="232" t="s">
        <v>18</v>
      </c>
      <c r="J6" s="384" t="s">
        <v>203</v>
      </c>
      <c r="K6" s="197" t="s">
        <v>72</v>
      </c>
      <c r="L6" s="197" t="s">
        <v>62</v>
      </c>
      <c r="M6" s="207"/>
      <c r="N6" s="208"/>
    </row>
    <row r="7" spans="1:16" x14ac:dyDescent="0.25">
      <c r="A7" s="196">
        <v>44411</v>
      </c>
      <c r="B7" s="195" t="s">
        <v>113</v>
      </c>
      <c r="C7" s="197" t="s">
        <v>114</v>
      </c>
      <c r="D7" s="197" t="s">
        <v>90</v>
      </c>
      <c r="E7" s="238">
        <v>40000</v>
      </c>
      <c r="F7" s="204"/>
      <c r="G7" s="204">
        <f t="shared" si="0"/>
        <v>140000</v>
      </c>
      <c r="H7" s="272" t="s">
        <v>71</v>
      </c>
      <c r="I7" s="232" t="s">
        <v>18</v>
      </c>
      <c r="J7" s="384" t="s">
        <v>203</v>
      </c>
      <c r="K7" s="195" t="s">
        <v>72</v>
      </c>
      <c r="L7" s="195" t="s">
        <v>62</v>
      </c>
      <c r="M7" s="195"/>
      <c r="N7" s="197"/>
    </row>
    <row r="8" spans="1:16" x14ac:dyDescent="0.25">
      <c r="A8" s="196">
        <v>44411</v>
      </c>
      <c r="B8" s="195" t="s">
        <v>123</v>
      </c>
      <c r="C8" s="197" t="s">
        <v>114</v>
      </c>
      <c r="D8" s="197" t="s">
        <v>90</v>
      </c>
      <c r="E8" s="238">
        <v>40000</v>
      </c>
      <c r="F8" s="204"/>
      <c r="G8" s="204">
        <f t="shared" si="0"/>
        <v>100000</v>
      </c>
      <c r="H8" s="272" t="s">
        <v>121</v>
      </c>
      <c r="I8" s="232" t="s">
        <v>18</v>
      </c>
      <c r="J8" s="384" t="s">
        <v>203</v>
      </c>
      <c r="K8" s="195" t="s">
        <v>72</v>
      </c>
      <c r="L8" s="195" t="s">
        <v>62</v>
      </c>
      <c r="M8" s="195"/>
      <c r="N8" s="197"/>
    </row>
    <row r="9" spans="1:16" x14ac:dyDescent="0.25">
      <c r="A9" s="196">
        <v>44411</v>
      </c>
      <c r="B9" s="195" t="s">
        <v>109</v>
      </c>
      <c r="C9" s="197" t="s">
        <v>114</v>
      </c>
      <c r="D9" s="195" t="s">
        <v>14</v>
      </c>
      <c r="E9" s="204">
        <v>30000</v>
      </c>
      <c r="F9" s="204"/>
      <c r="G9" s="204">
        <f t="shared" si="0"/>
        <v>70000</v>
      </c>
      <c r="H9" s="272" t="s">
        <v>42</v>
      </c>
      <c r="I9" s="232" t="s">
        <v>18</v>
      </c>
      <c r="J9" s="384" t="s">
        <v>203</v>
      </c>
      <c r="K9" s="195" t="s">
        <v>72</v>
      </c>
      <c r="L9" s="195" t="s">
        <v>62</v>
      </c>
      <c r="M9" s="195"/>
      <c r="N9" s="197"/>
    </row>
    <row r="10" spans="1:16" x14ac:dyDescent="0.25">
      <c r="A10" s="196">
        <v>44411</v>
      </c>
      <c r="B10" s="195" t="s">
        <v>110</v>
      </c>
      <c r="C10" s="197" t="s">
        <v>114</v>
      </c>
      <c r="D10" s="195" t="s">
        <v>52</v>
      </c>
      <c r="E10" s="204">
        <v>30000</v>
      </c>
      <c r="F10" s="204"/>
      <c r="G10" s="204">
        <f t="shared" si="0"/>
        <v>40000</v>
      </c>
      <c r="H10" s="272" t="s">
        <v>53</v>
      </c>
      <c r="I10" s="232" t="s">
        <v>18</v>
      </c>
      <c r="J10" s="384" t="s">
        <v>203</v>
      </c>
      <c r="K10" s="195" t="s">
        <v>72</v>
      </c>
      <c r="L10" s="195" t="s">
        <v>62</v>
      </c>
      <c r="M10" s="195"/>
      <c r="N10" s="197"/>
    </row>
    <row r="11" spans="1:16" x14ac:dyDescent="0.25">
      <c r="A11" s="196">
        <v>44411</v>
      </c>
      <c r="B11" s="197" t="s">
        <v>111</v>
      </c>
      <c r="C11" s="197" t="s">
        <v>114</v>
      </c>
      <c r="D11" s="254" t="s">
        <v>52</v>
      </c>
      <c r="E11" s="249">
        <v>30000</v>
      </c>
      <c r="F11" s="204"/>
      <c r="G11" s="204">
        <f t="shared" si="0"/>
        <v>10000</v>
      </c>
      <c r="H11" s="290" t="s">
        <v>96</v>
      </c>
      <c r="I11" s="232" t="s">
        <v>18</v>
      </c>
      <c r="J11" s="384" t="s">
        <v>203</v>
      </c>
      <c r="K11" s="195" t="s">
        <v>72</v>
      </c>
      <c r="L11" s="195" t="s">
        <v>62</v>
      </c>
      <c r="M11" s="195"/>
      <c r="N11" s="197"/>
      <c r="O11" s="157"/>
      <c r="P11" s="157"/>
    </row>
    <row r="12" spans="1:16" x14ac:dyDescent="0.25">
      <c r="A12" s="196">
        <v>44411</v>
      </c>
      <c r="B12" s="197" t="s">
        <v>118</v>
      </c>
      <c r="C12" s="197" t="s">
        <v>114</v>
      </c>
      <c r="D12" s="254" t="s">
        <v>91</v>
      </c>
      <c r="E12" s="238">
        <v>10000</v>
      </c>
      <c r="F12" s="234"/>
      <c r="G12" s="204">
        <f t="shared" si="0"/>
        <v>0</v>
      </c>
      <c r="H12" s="272" t="s">
        <v>115</v>
      </c>
      <c r="I12" s="232" t="s">
        <v>18</v>
      </c>
      <c r="J12" s="384" t="s">
        <v>203</v>
      </c>
      <c r="K12" s="195" t="s">
        <v>72</v>
      </c>
      <c r="L12" s="195" t="s">
        <v>62</v>
      </c>
      <c r="M12" s="195"/>
      <c r="N12" s="197"/>
      <c r="O12" s="157"/>
      <c r="P12" s="157"/>
    </row>
    <row r="13" spans="1:16" x14ac:dyDescent="0.25">
      <c r="A13" s="242">
        <v>44419</v>
      </c>
      <c r="B13" s="369" t="s">
        <v>73</v>
      </c>
      <c r="C13" s="369" t="s">
        <v>50</v>
      </c>
      <c r="D13" s="628" t="s">
        <v>14</v>
      </c>
      <c r="E13" s="245"/>
      <c r="F13" s="703">
        <v>220000</v>
      </c>
      <c r="G13" s="250">
        <f t="shared" si="0"/>
        <v>220000</v>
      </c>
      <c r="H13" s="564"/>
      <c r="I13" s="702" t="s">
        <v>18</v>
      </c>
      <c r="J13" s="702"/>
      <c r="K13" s="244" t="s">
        <v>72</v>
      </c>
      <c r="L13" s="244" t="s">
        <v>62</v>
      </c>
      <c r="M13" s="244"/>
      <c r="N13" s="243"/>
      <c r="O13" s="426"/>
      <c r="P13" s="426"/>
    </row>
    <row r="14" spans="1:16" x14ac:dyDescent="0.25">
      <c r="A14" s="196">
        <v>44419</v>
      </c>
      <c r="B14" s="197" t="s">
        <v>113</v>
      </c>
      <c r="C14" s="197" t="s">
        <v>114</v>
      </c>
      <c r="D14" s="197" t="s">
        <v>90</v>
      </c>
      <c r="E14" s="391">
        <v>40000</v>
      </c>
      <c r="F14" s="204"/>
      <c r="G14" s="204">
        <f t="shared" si="0"/>
        <v>180000</v>
      </c>
      <c r="H14" s="272" t="s">
        <v>70</v>
      </c>
      <c r="I14" s="739" t="s">
        <v>18</v>
      </c>
      <c r="J14" s="656" t="s">
        <v>333</v>
      </c>
      <c r="K14" s="195" t="s">
        <v>72</v>
      </c>
      <c r="L14" s="195" t="s">
        <v>62</v>
      </c>
      <c r="M14" s="195"/>
      <c r="N14" s="197"/>
      <c r="O14" s="157"/>
      <c r="P14" s="157"/>
    </row>
    <row r="15" spans="1:16" x14ac:dyDescent="0.25">
      <c r="A15" s="196">
        <v>44419</v>
      </c>
      <c r="B15" s="195" t="s">
        <v>112</v>
      </c>
      <c r="C15" s="197" t="s">
        <v>114</v>
      </c>
      <c r="D15" s="197" t="s">
        <v>90</v>
      </c>
      <c r="E15" s="204">
        <v>40000</v>
      </c>
      <c r="F15" s="204"/>
      <c r="G15" s="204">
        <f t="shared" si="0"/>
        <v>140000</v>
      </c>
      <c r="H15" s="272" t="s">
        <v>71</v>
      </c>
      <c r="I15" s="273" t="s">
        <v>18</v>
      </c>
      <c r="J15" s="656" t="s">
        <v>333</v>
      </c>
      <c r="K15" s="195" t="s">
        <v>72</v>
      </c>
      <c r="L15" s="195" t="s">
        <v>62</v>
      </c>
      <c r="M15" s="195"/>
      <c r="N15" s="197"/>
      <c r="O15" s="157"/>
      <c r="P15" s="157"/>
    </row>
    <row r="16" spans="1:16" x14ac:dyDescent="0.25">
      <c r="A16" s="196">
        <v>44419</v>
      </c>
      <c r="B16" s="195" t="s">
        <v>123</v>
      </c>
      <c r="C16" s="197" t="s">
        <v>114</v>
      </c>
      <c r="D16" s="197" t="s">
        <v>90</v>
      </c>
      <c r="E16" s="204">
        <v>40000</v>
      </c>
      <c r="F16" s="204"/>
      <c r="G16" s="204">
        <f t="shared" si="0"/>
        <v>100000</v>
      </c>
      <c r="H16" s="272" t="s">
        <v>121</v>
      </c>
      <c r="I16" s="273" t="s">
        <v>18</v>
      </c>
      <c r="J16" s="656" t="s">
        <v>333</v>
      </c>
      <c r="K16" s="195" t="s">
        <v>72</v>
      </c>
      <c r="L16" s="195" t="s">
        <v>62</v>
      </c>
      <c r="M16" s="195"/>
      <c r="N16" s="197"/>
    </row>
    <row r="17" spans="1:14" x14ac:dyDescent="0.25">
      <c r="A17" s="196">
        <v>44419</v>
      </c>
      <c r="B17" s="195" t="s">
        <v>109</v>
      </c>
      <c r="C17" s="197" t="s">
        <v>114</v>
      </c>
      <c r="D17" s="195" t="s">
        <v>14</v>
      </c>
      <c r="E17" s="391">
        <v>30000</v>
      </c>
      <c r="F17" s="204"/>
      <c r="G17" s="204">
        <f t="shared" si="0"/>
        <v>70000</v>
      </c>
      <c r="H17" s="272" t="s">
        <v>42</v>
      </c>
      <c r="I17" s="273" t="s">
        <v>18</v>
      </c>
      <c r="J17" s="656" t="s">
        <v>333</v>
      </c>
      <c r="K17" s="195" t="s">
        <v>72</v>
      </c>
      <c r="L17" s="195" t="s">
        <v>62</v>
      </c>
      <c r="M17" s="195"/>
      <c r="N17" s="197"/>
    </row>
    <row r="18" spans="1:14" x14ac:dyDescent="0.25">
      <c r="A18" s="196">
        <v>44419</v>
      </c>
      <c r="B18" s="195" t="s">
        <v>110</v>
      </c>
      <c r="C18" s="197" t="s">
        <v>114</v>
      </c>
      <c r="D18" s="195" t="s">
        <v>52</v>
      </c>
      <c r="E18" s="203">
        <v>30000</v>
      </c>
      <c r="F18" s="203"/>
      <c r="G18" s="204">
        <f t="shared" si="0"/>
        <v>40000</v>
      </c>
      <c r="H18" s="272" t="s">
        <v>53</v>
      </c>
      <c r="I18" s="273" t="s">
        <v>18</v>
      </c>
      <c r="J18" s="656" t="s">
        <v>333</v>
      </c>
      <c r="K18" s="195" t="s">
        <v>72</v>
      </c>
      <c r="L18" s="195" t="s">
        <v>62</v>
      </c>
      <c r="M18" s="195"/>
      <c r="N18" s="197"/>
    </row>
    <row r="19" spans="1:14" x14ac:dyDescent="0.25">
      <c r="A19" s="196">
        <v>44419</v>
      </c>
      <c r="B19" s="197" t="s">
        <v>111</v>
      </c>
      <c r="C19" s="197" t="s">
        <v>114</v>
      </c>
      <c r="D19" s="254" t="s">
        <v>52</v>
      </c>
      <c r="E19" s="214">
        <v>30000</v>
      </c>
      <c r="F19" s="204"/>
      <c r="G19" s="204">
        <f t="shared" si="0"/>
        <v>10000</v>
      </c>
      <c r="H19" s="290" t="s">
        <v>96</v>
      </c>
      <c r="I19" s="273" t="s">
        <v>18</v>
      </c>
      <c r="J19" s="656" t="s">
        <v>333</v>
      </c>
      <c r="K19" s="195" t="s">
        <v>72</v>
      </c>
      <c r="L19" s="195" t="s">
        <v>62</v>
      </c>
      <c r="M19" s="195"/>
      <c r="N19" s="197"/>
    </row>
    <row r="20" spans="1:14" x14ac:dyDescent="0.25">
      <c r="A20" s="196">
        <v>44419</v>
      </c>
      <c r="B20" s="197" t="s">
        <v>118</v>
      </c>
      <c r="C20" s="197" t="s">
        <v>114</v>
      </c>
      <c r="D20" s="254" t="s">
        <v>91</v>
      </c>
      <c r="E20" s="234">
        <v>10000</v>
      </c>
      <c r="F20" s="234"/>
      <c r="G20" s="204">
        <f t="shared" si="0"/>
        <v>0</v>
      </c>
      <c r="H20" s="272" t="s">
        <v>115</v>
      </c>
      <c r="I20" s="273" t="s">
        <v>18</v>
      </c>
      <c r="J20" s="656" t="s">
        <v>333</v>
      </c>
      <c r="K20" s="195" t="s">
        <v>72</v>
      </c>
      <c r="L20" s="195" t="s">
        <v>62</v>
      </c>
      <c r="M20" s="195"/>
      <c r="N20" s="197"/>
    </row>
    <row r="21" spans="1:14" x14ac:dyDescent="0.25">
      <c r="A21" s="242">
        <v>44426</v>
      </c>
      <c r="B21" s="243" t="s">
        <v>73</v>
      </c>
      <c r="C21" s="243" t="s">
        <v>50</v>
      </c>
      <c r="D21" s="243" t="s">
        <v>14</v>
      </c>
      <c r="E21" s="620"/>
      <c r="F21" s="250">
        <v>220000</v>
      </c>
      <c r="G21" s="250">
        <f t="shared" si="0"/>
        <v>220000</v>
      </c>
      <c r="H21" s="564"/>
      <c r="I21" s="375" t="s">
        <v>18</v>
      </c>
      <c r="J21" s="702" t="s">
        <v>151</v>
      </c>
      <c r="K21" s="244" t="s">
        <v>72</v>
      </c>
      <c r="L21" s="244" t="s">
        <v>62</v>
      </c>
      <c r="M21" s="244"/>
      <c r="N21" s="243"/>
    </row>
    <row r="22" spans="1:14" x14ac:dyDescent="0.25">
      <c r="A22" s="196">
        <v>44426</v>
      </c>
      <c r="B22" s="197" t="s">
        <v>113</v>
      </c>
      <c r="C22" s="197" t="s">
        <v>114</v>
      </c>
      <c r="D22" s="197" t="s">
        <v>90</v>
      </c>
      <c r="E22" s="204">
        <v>40000</v>
      </c>
      <c r="F22" s="203"/>
      <c r="G22" s="204">
        <f t="shared" si="0"/>
        <v>180000</v>
      </c>
      <c r="H22" s="272" t="s">
        <v>70</v>
      </c>
      <c r="I22" s="273" t="s">
        <v>18</v>
      </c>
      <c r="J22" s="256" t="s">
        <v>474</v>
      </c>
      <c r="K22" s="195" t="s">
        <v>72</v>
      </c>
      <c r="L22" s="195" t="s">
        <v>62</v>
      </c>
      <c r="M22" s="195"/>
      <c r="N22" s="197"/>
    </row>
    <row r="23" spans="1:14" x14ac:dyDescent="0.25">
      <c r="A23" s="196">
        <v>44426</v>
      </c>
      <c r="B23" s="195" t="s">
        <v>112</v>
      </c>
      <c r="C23" s="197" t="s">
        <v>114</v>
      </c>
      <c r="D23" s="197" t="s">
        <v>90</v>
      </c>
      <c r="E23" s="204">
        <v>40000</v>
      </c>
      <c r="F23" s="203"/>
      <c r="G23" s="204">
        <f t="shared" si="0"/>
        <v>140000</v>
      </c>
      <c r="H23" s="272" t="s">
        <v>71</v>
      </c>
      <c r="I23" s="616" t="s">
        <v>18</v>
      </c>
      <c r="J23" s="256" t="s">
        <v>474</v>
      </c>
      <c r="K23" s="195" t="s">
        <v>72</v>
      </c>
      <c r="L23" s="195" t="s">
        <v>62</v>
      </c>
      <c r="M23" s="195"/>
      <c r="N23" s="197"/>
    </row>
    <row r="24" spans="1:14" x14ac:dyDescent="0.25">
      <c r="A24" s="196">
        <v>44426</v>
      </c>
      <c r="B24" s="195" t="s">
        <v>123</v>
      </c>
      <c r="C24" s="197" t="s">
        <v>114</v>
      </c>
      <c r="D24" s="195" t="s">
        <v>90</v>
      </c>
      <c r="E24" s="391">
        <v>40000</v>
      </c>
      <c r="F24" s="204"/>
      <c r="G24" s="204">
        <f t="shared" si="0"/>
        <v>100000</v>
      </c>
      <c r="H24" s="272" t="s">
        <v>121</v>
      </c>
      <c r="I24" s="616" t="s">
        <v>18</v>
      </c>
      <c r="J24" s="256" t="s">
        <v>474</v>
      </c>
      <c r="K24" s="195" t="s">
        <v>72</v>
      </c>
      <c r="L24" s="195" t="s">
        <v>62</v>
      </c>
      <c r="M24" s="195"/>
      <c r="N24" s="197"/>
    </row>
    <row r="25" spans="1:14" x14ac:dyDescent="0.25">
      <c r="A25" s="196">
        <v>44426</v>
      </c>
      <c r="B25" s="195" t="s">
        <v>109</v>
      </c>
      <c r="C25" s="197" t="s">
        <v>114</v>
      </c>
      <c r="D25" s="195" t="s">
        <v>14</v>
      </c>
      <c r="E25" s="203">
        <v>30000</v>
      </c>
      <c r="F25" s="234"/>
      <c r="G25" s="204">
        <f t="shared" si="0"/>
        <v>70000</v>
      </c>
      <c r="H25" s="272" t="s">
        <v>42</v>
      </c>
      <c r="I25" s="616" t="s">
        <v>18</v>
      </c>
      <c r="J25" s="256" t="s">
        <v>474</v>
      </c>
      <c r="K25" s="195" t="s">
        <v>72</v>
      </c>
      <c r="L25" s="195" t="s">
        <v>62</v>
      </c>
      <c r="M25" s="195"/>
      <c r="N25" s="197"/>
    </row>
    <row r="26" spans="1:14" x14ac:dyDescent="0.25">
      <c r="A26" s="196">
        <v>44426</v>
      </c>
      <c r="B26" s="195" t="s">
        <v>110</v>
      </c>
      <c r="C26" s="197" t="s">
        <v>114</v>
      </c>
      <c r="D26" s="254" t="s">
        <v>52</v>
      </c>
      <c r="E26" s="214">
        <v>30000</v>
      </c>
      <c r="F26" s="204"/>
      <c r="G26" s="204">
        <f t="shared" si="0"/>
        <v>40000</v>
      </c>
      <c r="H26" s="290" t="s">
        <v>53</v>
      </c>
      <c r="I26" s="616" t="s">
        <v>18</v>
      </c>
      <c r="J26" s="256" t="s">
        <v>474</v>
      </c>
      <c r="K26" s="195" t="s">
        <v>72</v>
      </c>
      <c r="L26" s="195" t="s">
        <v>62</v>
      </c>
      <c r="M26" s="195"/>
      <c r="N26" s="197"/>
    </row>
    <row r="27" spans="1:14" x14ac:dyDescent="0.25">
      <c r="A27" s="196">
        <v>44426</v>
      </c>
      <c r="B27" s="197" t="s">
        <v>111</v>
      </c>
      <c r="C27" s="197" t="s">
        <v>114</v>
      </c>
      <c r="D27" s="254" t="s">
        <v>52</v>
      </c>
      <c r="E27" s="234">
        <v>30000</v>
      </c>
      <c r="F27" s="204"/>
      <c r="G27" s="204">
        <f t="shared" si="0"/>
        <v>10000</v>
      </c>
      <c r="H27" s="272" t="s">
        <v>96</v>
      </c>
      <c r="I27" s="616" t="s">
        <v>18</v>
      </c>
      <c r="J27" s="256" t="s">
        <v>474</v>
      </c>
      <c r="K27" s="195" t="s">
        <v>72</v>
      </c>
      <c r="L27" s="195" t="s">
        <v>62</v>
      </c>
      <c r="M27" s="195"/>
      <c r="N27" s="197"/>
    </row>
    <row r="28" spans="1:14" x14ac:dyDescent="0.25">
      <c r="A28" s="196">
        <v>44426</v>
      </c>
      <c r="B28" s="197" t="s">
        <v>118</v>
      </c>
      <c r="C28" s="197" t="s">
        <v>114</v>
      </c>
      <c r="D28" s="195"/>
      <c r="E28" s="204">
        <v>10000</v>
      </c>
      <c r="F28" s="204"/>
      <c r="G28" s="204">
        <f t="shared" si="0"/>
        <v>0</v>
      </c>
      <c r="H28" s="195" t="s">
        <v>115</v>
      </c>
      <c r="I28" s="616" t="s">
        <v>18</v>
      </c>
      <c r="J28" s="256" t="s">
        <v>474</v>
      </c>
      <c r="K28" s="195" t="s">
        <v>72</v>
      </c>
      <c r="L28" s="195" t="s">
        <v>62</v>
      </c>
      <c r="M28" s="195"/>
      <c r="N28" s="197"/>
    </row>
    <row r="29" spans="1:14" x14ac:dyDescent="0.25">
      <c r="A29" s="242">
        <v>44431</v>
      </c>
      <c r="B29" s="243" t="s">
        <v>73</v>
      </c>
      <c r="C29" s="243" t="s">
        <v>50</v>
      </c>
      <c r="D29" s="244" t="s">
        <v>14</v>
      </c>
      <c r="E29" s="245"/>
      <c r="F29" s="245">
        <v>240000</v>
      </c>
      <c r="G29" s="250">
        <f t="shared" si="0"/>
        <v>240000</v>
      </c>
      <c r="H29" s="244"/>
      <c r="I29" s="762" t="s">
        <v>18</v>
      </c>
      <c r="J29" s="770" t="s">
        <v>540</v>
      </c>
      <c r="K29" s="244" t="s">
        <v>72</v>
      </c>
      <c r="L29" s="244" t="s">
        <v>62</v>
      </c>
      <c r="M29" s="244"/>
      <c r="N29" s="243"/>
    </row>
    <row r="30" spans="1:14" x14ac:dyDescent="0.25">
      <c r="A30" s="196">
        <v>44431</v>
      </c>
      <c r="B30" s="197" t="s">
        <v>109</v>
      </c>
      <c r="C30" s="197" t="s">
        <v>114</v>
      </c>
      <c r="D30" s="197" t="s">
        <v>14</v>
      </c>
      <c r="E30" s="392">
        <v>50000</v>
      </c>
      <c r="F30" s="204"/>
      <c r="G30" s="204">
        <f t="shared" si="0"/>
        <v>190000</v>
      </c>
      <c r="H30" s="211" t="s">
        <v>42</v>
      </c>
      <c r="I30" s="616" t="s">
        <v>18</v>
      </c>
      <c r="J30" s="637" t="s">
        <v>540</v>
      </c>
      <c r="K30" s="195" t="s">
        <v>72</v>
      </c>
      <c r="L30" s="195" t="s">
        <v>62</v>
      </c>
      <c r="M30" s="195"/>
      <c r="N30" s="197"/>
    </row>
    <row r="31" spans="1:14" x14ac:dyDescent="0.25">
      <c r="A31" s="196">
        <v>44431</v>
      </c>
      <c r="B31" s="195" t="s">
        <v>112</v>
      </c>
      <c r="C31" s="197" t="s">
        <v>114</v>
      </c>
      <c r="D31" s="197" t="s">
        <v>90</v>
      </c>
      <c r="E31" s="391">
        <v>40000</v>
      </c>
      <c r="F31" s="234"/>
      <c r="G31" s="204">
        <f t="shared" si="0"/>
        <v>150000</v>
      </c>
      <c r="H31" s="211" t="s">
        <v>70</v>
      </c>
      <c r="I31" s="273" t="s">
        <v>18</v>
      </c>
      <c r="J31" s="637" t="s">
        <v>540</v>
      </c>
      <c r="K31" s="195" t="s">
        <v>72</v>
      </c>
      <c r="L31" s="195" t="s">
        <v>62</v>
      </c>
      <c r="M31" s="195"/>
      <c r="N31" s="197"/>
    </row>
    <row r="32" spans="1:14" x14ac:dyDescent="0.25">
      <c r="A32" s="196">
        <v>44431</v>
      </c>
      <c r="B32" s="195" t="s">
        <v>123</v>
      </c>
      <c r="C32" s="197" t="s">
        <v>114</v>
      </c>
      <c r="D32" s="197" t="s">
        <v>90</v>
      </c>
      <c r="E32" s="204">
        <v>40000</v>
      </c>
      <c r="F32" s="234"/>
      <c r="G32" s="204">
        <f t="shared" si="0"/>
        <v>110000</v>
      </c>
      <c r="H32" s="211" t="s">
        <v>71</v>
      </c>
      <c r="I32" s="273" t="s">
        <v>18</v>
      </c>
      <c r="J32" s="637" t="s">
        <v>540</v>
      </c>
      <c r="K32" s="195" t="s">
        <v>72</v>
      </c>
      <c r="L32" s="195" t="s">
        <v>62</v>
      </c>
      <c r="M32" s="195"/>
      <c r="N32" s="197"/>
    </row>
    <row r="33" spans="1:14" x14ac:dyDescent="0.25">
      <c r="A33" s="196">
        <v>44431</v>
      </c>
      <c r="B33" s="195" t="s">
        <v>113</v>
      </c>
      <c r="C33" s="197" t="s">
        <v>114</v>
      </c>
      <c r="D33" s="197" t="s">
        <v>90</v>
      </c>
      <c r="E33" s="204">
        <v>40000</v>
      </c>
      <c r="F33" s="234"/>
      <c r="G33" s="204">
        <f t="shared" si="0"/>
        <v>70000</v>
      </c>
      <c r="H33" s="211" t="s">
        <v>121</v>
      </c>
      <c r="I33" s="273" t="s">
        <v>18</v>
      </c>
      <c r="J33" s="637" t="s">
        <v>540</v>
      </c>
      <c r="K33" s="195" t="s">
        <v>72</v>
      </c>
      <c r="L33" s="195" t="s">
        <v>62</v>
      </c>
      <c r="M33" s="195"/>
      <c r="N33" s="197"/>
    </row>
    <row r="34" spans="1:14" x14ac:dyDescent="0.25">
      <c r="A34" s="196">
        <v>44431</v>
      </c>
      <c r="B34" s="195" t="s">
        <v>110</v>
      </c>
      <c r="C34" s="197" t="s">
        <v>114</v>
      </c>
      <c r="D34" s="195" t="s">
        <v>52</v>
      </c>
      <c r="E34" s="391">
        <v>30000</v>
      </c>
      <c r="F34" s="234"/>
      <c r="G34" s="204">
        <f t="shared" si="0"/>
        <v>40000</v>
      </c>
      <c r="H34" s="211" t="s">
        <v>53</v>
      </c>
      <c r="I34" s="273" t="s">
        <v>18</v>
      </c>
      <c r="J34" s="637" t="s">
        <v>540</v>
      </c>
      <c r="K34" s="195" t="s">
        <v>72</v>
      </c>
      <c r="L34" s="195" t="s">
        <v>62</v>
      </c>
      <c r="M34" s="195"/>
      <c r="N34" s="197"/>
    </row>
    <row r="35" spans="1:14" x14ac:dyDescent="0.25">
      <c r="A35" s="196">
        <v>44431</v>
      </c>
      <c r="B35" s="197" t="s">
        <v>111</v>
      </c>
      <c r="C35" s="197" t="s">
        <v>114</v>
      </c>
      <c r="D35" s="195" t="s">
        <v>52</v>
      </c>
      <c r="E35" s="203">
        <v>30000</v>
      </c>
      <c r="F35" s="234"/>
      <c r="G35" s="204">
        <f t="shared" si="0"/>
        <v>10000</v>
      </c>
      <c r="H35" s="211" t="s">
        <v>96</v>
      </c>
      <c r="I35" s="273" t="s">
        <v>18</v>
      </c>
      <c r="J35" s="637" t="s">
        <v>540</v>
      </c>
      <c r="K35" s="195" t="s">
        <v>72</v>
      </c>
      <c r="L35" s="195" t="s">
        <v>62</v>
      </c>
      <c r="M35" s="195"/>
      <c r="N35" s="197"/>
    </row>
    <row r="36" spans="1:14" x14ac:dyDescent="0.25">
      <c r="A36" s="196">
        <v>44431</v>
      </c>
      <c r="B36" s="197" t="s">
        <v>118</v>
      </c>
      <c r="C36" s="197" t="s">
        <v>114</v>
      </c>
      <c r="D36" s="254" t="s">
        <v>91</v>
      </c>
      <c r="E36" s="214">
        <v>10000</v>
      </c>
      <c r="F36" s="234"/>
      <c r="G36" s="204">
        <f t="shared" si="0"/>
        <v>0</v>
      </c>
      <c r="H36" s="211" t="s">
        <v>115</v>
      </c>
      <c r="I36" s="273" t="s">
        <v>18</v>
      </c>
      <c r="J36" s="637" t="s">
        <v>540</v>
      </c>
      <c r="K36" s="195" t="s">
        <v>72</v>
      </c>
      <c r="L36" s="195" t="s">
        <v>62</v>
      </c>
      <c r="M36" s="195"/>
      <c r="N36" s="197"/>
    </row>
    <row r="37" spans="1:14" x14ac:dyDescent="0.25">
      <c r="A37" s="242">
        <v>44439</v>
      </c>
      <c r="B37" s="243" t="s">
        <v>73</v>
      </c>
      <c r="C37" s="243" t="s">
        <v>50</v>
      </c>
      <c r="D37" s="370" t="s">
        <v>14</v>
      </c>
      <c r="E37" s="824"/>
      <c r="F37" s="250">
        <v>240000</v>
      </c>
      <c r="G37" s="250">
        <f t="shared" si="0"/>
        <v>240000</v>
      </c>
      <c r="H37" s="607"/>
      <c r="I37" s="375" t="s">
        <v>18</v>
      </c>
      <c r="J37" s="243" t="s">
        <v>729</v>
      </c>
      <c r="K37" s="244" t="s">
        <v>72</v>
      </c>
      <c r="L37" s="244" t="s">
        <v>62</v>
      </c>
      <c r="M37" s="244"/>
      <c r="N37" s="243"/>
    </row>
    <row r="38" spans="1:14" x14ac:dyDescent="0.25">
      <c r="A38" s="196">
        <v>44439</v>
      </c>
      <c r="B38" s="197" t="s">
        <v>109</v>
      </c>
      <c r="C38" s="197" t="s">
        <v>114</v>
      </c>
      <c r="D38" s="197" t="s">
        <v>14</v>
      </c>
      <c r="E38" s="392">
        <v>50000</v>
      </c>
      <c r="F38" s="204"/>
      <c r="G38" s="204">
        <f t="shared" si="0"/>
        <v>190000</v>
      </c>
      <c r="H38" s="211" t="s">
        <v>42</v>
      </c>
      <c r="I38" s="273" t="s">
        <v>18</v>
      </c>
      <c r="J38" s="442" t="s">
        <v>729</v>
      </c>
      <c r="K38" s="195" t="s">
        <v>72</v>
      </c>
      <c r="L38" s="195" t="s">
        <v>62</v>
      </c>
      <c r="M38" s="195"/>
      <c r="N38" s="197"/>
    </row>
    <row r="39" spans="1:14" x14ac:dyDescent="0.25">
      <c r="A39" s="196">
        <v>44439</v>
      </c>
      <c r="B39" s="195" t="s">
        <v>112</v>
      </c>
      <c r="C39" s="197" t="s">
        <v>114</v>
      </c>
      <c r="D39" s="197" t="s">
        <v>90</v>
      </c>
      <c r="E39" s="391">
        <v>40000</v>
      </c>
      <c r="F39" s="204"/>
      <c r="G39" s="204">
        <f t="shared" si="0"/>
        <v>150000</v>
      </c>
      <c r="H39" s="211" t="s">
        <v>70</v>
      </c>
      <c r="I39" s="273" t="s">
        <v>18</v>
      </c>
      <c r="J39" s="442" t="s">
        <v>729</v>
      </c>
      <c r="K39" s="195" t="s">
        <v>72</v>
      </c>
      <c r="L39" s="195" t="s">
        <v>62</v>
      </c>
      <c r="M39" s="195"/>
      <c r="N39" s="197"/>
    </row>
    <row r="40" spans="1:14" x14ac:dyDescent="0.25">
      <c r="A40" s="196">
        <v>44439</v>
      </c>
      <c r="B40" s="195" t="s">
        <v>123</v>
      </c>
      <c r="C40" s="197" t="s">
        <v>114</v>
      </c>
      <c r="D40" s="197" t="s">
        <v>90</v>
      </c>
      <c r="E40" s="204">
        <v>40000</v>
      </c>
      <c r="F40" s="204"/>
      <c r="G40" s="204">
        <f t="shared" si="0"/>
        <v>110000</v>
      </c>
      <c r="H40" s="211" t="s">
        <v>71</v>
      </c>
      <c r="I40" s="273" t="s">
        <v>18</v>
      </c>
      <c r="J40" s="442" t="s">
        <v>729</v>
      </c>
      <c r="K40" s="195" t="s">
        <v>72</v>
      </c>
      <c r="L40" s="195" t="s">
        <v>62</v>
      </c>
      <c r="M40" s="195"/>
      <c r="N40" s="197"/>
    </row>
    <row r="41" spans="1:14" x14ac:dyDescent="0.25">
      <c r="A41" s="196">
        <v>44439</v>
      </c>
      <c r="B41" s="195" t="s">
        <v>113</v>
      </c>
      <c r="C41" s="197" t="s">
        <v>114</v>
      </c>
      <c r="D41" s="197" t="s">
        <v>90</v>
      </c>
      <c r="E41" s="204">
        <v>40000</v>
      </c>
      <c r="F41" s="204"/>
      <c r="G41" s="204">
        <f t="shared" si="0"/>
        <v>70000</v>
      </c>
      <c r="H41" s="211" t="s">
        <v>121</v>
      </c>
      <c r="I41" s="273" t="s">
        <v>18</v>
      </c>
      <c r="J41" s="442" t="s">
        <v>729</v>
      </c>
      <c r="K41" s="195" t="s">
        <v>72</v>
      </c>
      <c r="L41" s="195" t="s">
        <v>62</v>
      </c>
      <c r="M41" s="195"/>
      <c r="N41" s="197"/>
    </row>
    <row r="42" spans="1:14" x14ac:dyDescent="0.25">
      <c r="A42" s="196">
        <v>44439</v>
      </c>
      <c r="B42" s="195" t="s">
        <v>110</v>
      </c>
      <c r="C42" s="197" t="s">
        <v>114</v>
      </c>
      <c r="D42" s="195" t="s">
        <v>52</v>
      </c>
      <c r="E42" s="391">
        <v>30000</v>
      </c>
      <c r="F42" s="204"/>
      <c r="G42" s="204">
        <f t="shared" si="0"/>
        <v>40000</v>
      </c>
      <c r="H42" s="211" t="s">
        <v>53</v>
      </c>
      <c r="I42" s="273" t="s">
        <v>18</v>
      </c>
      <c r="J42" s="442" t="s">
        <v>729</v>
      </c>
      <c r="K42" s="195" t="s">
        <v>72</v>
      </c>
      <c r="L42" s="195" t="s">
        <v>62</v>
      </c>
      <c r="M42" s="195"/>
      <c r="N42" s="197"/>
    </row>
    <row r="43" spans="1:14" x14ac:dyDescent="0.25">
      <c r="A43" s="196">
        <v>44439</v>
      </c>
      <c r="B43" s="197" t="s">
        <v>111</v>
      </c>
      <c r="C43" s="197" t="s">
        <v>114</v>
      </c>
      <c r="D43" s="195" t="s">
        <v>52</v>
      </c>
      <c r="E43" s="203">
        <v>30000</v>
      </c>
      <c r="F43" s="253"/>
      <c r="G43" s="204">
        <f t="shared" si="0"/>
        <v>10000</v>
      </c>
      <c r="H43" s="652" t="s">
        <v>96</v>
      </c>
      <c r="I43" s="273" t="s">
        <v>18</v>
      </c>
      <c r="J43" s="442" t="s">
        <v>729</v>
      </c>
      <c r="K43" s="195" t="s">
        <v>72</v>
      </c>
      <c r="L43" s="195" t="s">
        <v>62</v>
      </c>
      <c r="M43" s="195"/>
      <c r="N43" s="197"/>
    </row>
    <row r="44" spans="1:14" ht="15.75" thickBot="1" x14ac:dyDescent="0.3">
      <c r="A44" s="196">
        <v>44439</v>
      </c>
      <c r="B44" s="197" t="s">
        <v>118</v>
      </c>
      <c r="C44" s="197" t="s">
        <v>114</v>
      </c>
      <c r="D44" s="254" t="s">
        <v>91</v>
      </c>
      <c r="E44" s="214">
        <v>10000</v>
      </c>
      <c r="F44" s="203"/>
      <c r="G44" s="203">
        <f t="shared" si="0"/>
        <v>0</v>
      </c>
      <c r="H44" s="195" t="s">
        <v>115</v>
      </c>
      <c r="I44" s="273" t="s">
        <v>18</v>
      </c>
      <c r="J44" s="442" t="s">
        <v>729</v>
      </c>
      <c r="K44" s="195" t="s">
        <v>72</v>
      </c>
      <c r="L44" s="195" t="s">
        <v>62</v>
      </c>
      <c r="M44" s="195"/>
      <c r="N44" s="197"/>
    </row>
    <row r="45" spans="1:14" ht="15.75" thickBot="1" x14ac:dyDescent="0.3">
      <c r="A45" s="196"/>
      <c r="B45" s="195"/>
      <c r="C45" s="195"/>
      <c r="D45" s="209"/>
      <c r="E45" s="875">
        <f>SUM(E4:E44)</f>
        <v>1140000</v>
      </c>
      <c r="F45" s="876">
        <f>SUM(F4:F44)</f>
        <v>1140000</v>
      </c>
      <c r="G45" s="877">
        <f>F45-E45</f>
        <v>0</v>
      </c>
      <c r="H45" s="211"/>
      <c r="I45" s="195"/>
      <c r="J45" s="273"/>
      <c r="K45" s="195"/>
      <c r="L45" s="195"/>
      <c r="M45" s="195"/>
      <c r="N45" s="197"/>
    </row>
    <row r="46" spans="1:14" x14ac:dyDescent="0.25">
      <c r="A46" s="136"/>
      <c r="B46" s="136"/>
      <c r="C46" s="195"/>
      <c r="D46" s="195"/>
      <c r="E46" s="234"/>
      <c r="F46" s="234"/>
      <c r="G46" s="234"/>
      <c r="H46" s="195"/>
      <c r="I46" s="195"/>
      <c r="J46" s="273"/>
      <c r="K46" s="195"/>
      <c r="L46" s="195"/>
      <c r="M46" s="195"/>
      <c r="N46" s="197"/>
    </row>
    <row r="47" spans="1:14" x14ac:dyDescent="0.25">
      <c r="A47" s="136"/>
      <c r="B47" s="136"/>
      <c r="C47" s="874"/>
      <c r="D47" s="871"/>
      <c r="E47" s="872"/>
      <c r="F47" s="872"/>
      <c r="G47" s="873"/>
      <c r="H47" s="874"/>
      <c r="I47" s="195"/>
      <c r="J47" s="709"/>
      <c r="K47" s="708"/>
      <c r="L47" s="708"/>
      <c r="M47" s="708"/>
      <c r="N47" s="710"/>
    </row>
    <row r="48" spans="1:14" x14ac:dyDescent="0.25">
      <c r="A48"/>
      <c r="B48"/>
      <c r="C48" s="211"/>
      <c r="D48" s="209"/>
      <c r="E48" s="204"/>
      <c r="F48" s="204"/>
      <c r="G48" s="203"/>
      <c r="H48" s="211"/>
      <c r="I48" s="195"/>
      <c r="J48" s="273"/>
      <c r="K48" s="195"/>
      <c r="L48" s="195"/>
      <c r="M48" s="195"/>
      <c r="N48" s="197"/>
    </row>
    <row r="49" spans="1:14" x14ac:dyDescent="0.25">
      <c r="A49" s="706" t="s">
        <v>137</v>
      </c>
      <c r="B49" t="s">
        <v>140</v>
      </c>
      <c r="C49" s="910"/>
      <c r="D49" s="911"/>
      <c r="E49" s="912"/>
      <c r="F49" s="912"/>
      <c r="G49" s="913"/>
      <c r="H49" s="910"/>
      <c r="I49" s="708"/>
      <c r="J49" s="709"/>
      <c r="K49" s="708"/>
      <c r="L49" s="708"/>
      <c r="M49" s="708"/>
      <c r="N49" s="710"/>
    </row>
    <row r="50" spans="1:14" x14ac:dyDescent="0.25">
      <c r="A50" s="252" t="s">
        <v>53</v>
      </c>
      <c r="B50" s="707">
        <v>150000</v>
      </c>
      <c r="C50" s="211"/>
      <c r="D50" s="209"/>
      <c r="E50" s="204"/>
      <c r="F50" s="204"/>
      <c r="G50" s="203"/>
      <c r="H50" s="211"/>
      <c r="I50" s="195"/>
      <c r="J50" s="273"/>
      <c r="K50" s="195"/>
      <c r="L50" s="195"/>
      <c r="M50" s="195"/>
      <c r="N50" s="197"/>
    </row>
    <row r="51" spans="1:14" x14ac:dyDescent="0.25">
      <c r="A51" s="252" t="s">
        <v>115</v>
      </c>
      <c r="B51" s="707">
        <v>50000</v>
      </c>
      <c r="C51" s="211"/>
      <c r="D51" s="209"/>
      <c r="E51" s="204"/>
      <c r="F51" s="204"/>
      <c r="G51" s="203"/>
      <c r="H51" s="211"/>
      <c r="I51" s="195"/>
      <c r="J51" s="273"/>
      <c r="K51" s="195"/>
      <c r="L51" s="195"/>
      <c r="M51" s="195"/>
      <c r="N51" s="197"/>
    </row>
    <row r="52" spans="1:14" x14ac:dyDescent="0.25">
      <c r="A52" s="252" t="s">
        <v>70</v>
      </c>
      <c r="B52" s="707">
        <v>200000</v>
      </c>
      <c r="C52" s="211"/>
      <c r="D52" s="209"/>
      <c r="E52" s="204"/>
      <c r="F52" s="204"/>
      <c r="G52" s="203"/>
      <c r="H52" s="211"/>
      <c r="I52" s="195"/>
      <c r="J52" s="273"/>
      <c r="K52" s="195"/>
      <c r="L52" s="195"/>
      <c r="M52" s="195"/>
      <c r="N52" s="197"/>
    </row>
    <row r="53" spans="1:14" x14ac:dyDescent="0.25">
      <c r="A53" s="252" t="s">
        <v>71</v>
      </c>
      <c r="B53" s="707">
        <v>200000</v>
      </c>
      <c r="C53" s="211"/>
      <c r="D53" s="209"/>
      <c r="E53" s="204"/>
      <c r="F53" s="204"/>
      <c r="G53" s="203"/>
      <c r="H53" s="211"/>
      <c r="I53" s="195"/>
      <c r="J53" s="273"/>
      <c r="K53" s="195"/>
      <c r="L53" s="195"/>
      <c r="M53" s="195"/>
      <c r="N53" s="197"/>
    </row>
    <row r="54" spans="1:14" x14ac:dyDescent="0.25">
      <c r="A54" s="252" t="s">
        <v>121</v>
      </c>
      <c r="B54" s="707">
        <v>200000</v>
      </c>
      <c r="C54" s="211"/>
      <c r="D54" s="209"/>
      <c r="E54" s="204"/>
      <c r="F54" s="204"/>
      <c r="G54" s="203"/>
      <c r="H54" s="211"/>
      <c r="I54" s="195"/>
      <c r="J54" s="273"/>
      <c r="K54" s="195"/>
      <c r="L54" s="195"/>
      <c r="M54" s="195"/>
      <c r="N54" s="197"/>
    </row>
    <row r="55" spans="1:14" x14ac:dyDescent="0.25">
      <c r="A55" s="252" t="s">
        <v>42</v>
      </c>
      <c r="B55" s="707">
        <v>190000</v>
      </c>
      <c r="C55" s="211"/>
      <c r="D55" s="209"/>
      <c r="E55" s="204"/>
      <c r="F55" s="204"/>
      <c r="G55" s="203"/>
      <c r="H55" s="211"/>
      <c r="I55" s="195"/>
      <c r="J55" s="273"/>
      <c r="K55" s="195"/>
      <c r="L55" s="195"/>
      <c r="M55" s="195"/>
      <c r="N55" s="197"/>
    </row>
    <row r="56" spans="1:14" x14ac:dyDescent="0.25">
      <c r="A56" s="252" t="s">
        <v>96</v>
      </c>
      <c r="B56" s="707">
        <v>150000</v>
      </c>
      <c r="C56" s="211"/>
      <c r="D56" s="209"/>
      <c r="E56" s="204"/>
      <c r="F56" s="204"/>
      <c r="G56" s="203"/>
      <c r="H56" s="211"/>
      <c r="I56" s="195"/>
      <c r="J56" s="575"/>
      <c r="K56" s="195"/>
      <c r="L56" s="195"/>
      <c r="M56" s="195"/>
      <c r="N56" s="197"/>
    </row>
    <row r="57" spans="1:14" x14ac:dyDescent="0.25">
      <c r="A57" s="252" t="s">
        <v>138</v>
      </c>
      <c r="B57" s="707"/>
      <c r="C57" s="211"/>
      <c r="D57" s="195"/>
      <c r="E57" s="234"/>
      <c r="F57" s="234"/>
      <c r="G57" s="203"/>
      <c r="H57" s="195"/>
      <c r="I57" s="195"/>
      <c r="J57" s="575"/>
      <c r="K57" s="195"/>
      <c r="L57" s="195"/>
      <c r="M57" s="195"/>
      <c r="N57" s="197"/>
    </row>
    <row r="58" spans="1:14" x14ac:dyDescent="0.25">
      <c r="A58" s="252" t="s">
        <v>139</v>
      </c>
      <c r="B58" s="707">
        <v>1140000</v>
      </c>
      <c r="C58" s="211"/>
      <c r="D58" s="195"/>
      <c r="E58" s="204"/>
      <c r="F58" s="204"/>
      <c r="G58" s="203"/>
      <c r="H58" s="195"/>
      <c r="I58" s="195"/>
      <c r="J58" s="575"/>
      <c r="K58" s="195"/>
      <c r="L58" s="195"/>
      <c r="M58" s="195"/>
      <c r="N58" s="197"/>
    </row>
    <row r="59" spans="1:14" x14ac:dyDescent="0.25">
      <c r="A59" s="269"/>
      <c r="B59" s="195"/>
      <c r="C59" s="211"/>
      <c r="D59" s="195"/>
      <c r="E59" s="204"/>
      <c r="F59" s="204"/>
      <c r="G59" s="203"/>
      <c r="H59" s="195"/>
      <c r="I59" s="195"/>
      <c r="J59" s="575"/>
      <c r="K59" s="195"/>
      <c r="L59" s="195"/>
      <c r="M59" s="195"/>
      <c r="N59" s="197"/>
    </row>
    <row r="60" spans="1:14" x14ac:dyDescent="0.25">
      <c r="A60" s="269"/>
      <c r="B60" s="195"/>
      <c r="C60" s="211"/>
      <c r="D60" s="195"/>
      <c r="E60" s="204"/>
      <c r="F60" s="204"/>
      <c r="G60" s="203"/>
      <c r="H60" s="195"/>
      <c r="I60" s="195"/>
      <c r="J60" s="197"/>
      <c r="K60" s="195"/>
      <c r="L60" s="195"/>
      <c r="M60" s="195"/>
      <c r="N60" s="197"/>
    </row>
    <row r="61" spans="1:14" x14ac:dyDescent="0.25">
      <c r="A61" s="269"/>
      <c r="B61" s="195"/>
      <c r="C61" s="211"/>
      <c r="D61" s="195"/>
      <c r="E61" s="203"/>
      <c r="F61" s="203"/>
      <c r="G61" s="203"/>
      <c r="H61" s="195"/>
      <c r="I61" s="195"/>
      <c r="J61" s="197"/>
      <c r="K61" s="195"/>
      <c r="L61" s="195"/>
      <c r="M61" s="195"/>
      <c r="N61" s="197"/>
    </row>
    <row r="62" spans="1:14" x14ac:dyDescent="0.25">
      <c r="A62" s="269"/>
      <c r="B62" s="195"/>
      <c r="C62" s="211"/>
      <c r="D62" s="209"/>
      <c r="E62" s="204"/>
      <c r="F62" s="204"/>
      <c r="G62" s="203"/>
      <c r="H62" s="211"/>
      <c r="I62" s="195"/>
      <c r="J62" s="197"/>
      <c r="K62" s="195"/>
      <c r="L62" s="195"/>
      <c r="M62" s="195"/>
      <c r="N62" s="197"/>
    </row>
    <row r="63" spans="1:14" x14ac:dyDescent="0.25">
      <c r="A63" s="269"/>
      <c r="B63" s="195"/>
      <c r="C63" s="211"/>
      <c r="D63" s="209"/>
      <c r="E63" s="204"/>
      <c r="F63" s="204"/>
      <c r="G63" s="203"/>
      <c r="H63" s="211"/>
      <c r="I63" s="195"/>
      <c r="J63" s="197"/>
      <c r="K63" s="195"/>
      <c r="L63" s="195"/>
      <c r="M63" s="195"/>
      <c r="N63" s="197"/>
    </row>
    <row r="64" spans="1:14" x14ac:dyDescent="0.25">
      <c r="A64" s="269"/>
      <c r="B64" s="195"/>
      <c r="C64" s="211"/>
      <c r="D64" s="209"/>
      <c r="E64" s="204"/>
      <c r="F64" s="204"/>
      <c r="G64" s="203"/>
      <c r="H64" s="211"/>
      <c r="I64" s="195"/>
      <c r="J64" s="197"/>
      <c r="K64" s="195"/>
      <c r="L64" s="195"/>
      <c r="M64" s="195"/>
      <c r="N64" s="197"/>
    </row>
    <row r="65" spans="1:14" x14ac:dyDescent="0.25">
      <c r="A65" s="269"/>
      <c r="B65" s="195"/>
      <c r="C65" s="211"/>
      <c r="D65" s="209"/>
      <c r="E65" s="203"/>
      <c r="F65" s="203"/>
      <c r="G65" s="203"/>
      <c r="H65" s="211"/>
      <c r="I65" s="195"/>
      <c r="J65" s="197"/>
      <c r="K65" s="195"/>
      <c r="L65" s="195"/>
      <c r="M65" s="195"/>
      <c r="N65" s="197"/>
    </row>
    <row r="66" spans="1:14" x14ac:dyDescent="0.25">
      <c r="A66" s="196"/>
      <c r="B66" s="197"/>
      <c r="C66" s="197"/>
      <c r="D66" s="197"/>
      <c r="E66" s="693"/>
      <c r="F66" s="204"/>
      <c r="G66" s="203"/>
      <c r="H66" s="211"/>
      <c r="I66" s="195"/>
      <c r="J66" s="195"/>
      <c r="K66" s="195"/>
      <c r="L66" s="195"/>
      <c r="M66" s="195"/>
      <c r="N66" s="197"/>
    </row>
    <row r="67" spans="1:14" x14ac:dyDescent="0.25">
      <c r="A67" s="269"/>
      <c r="B67" s="576"/>
      <c r="C67" s="195"/>
      <c r="D67" s="195"/>
      <c r="E67" s="190"/>
      <c r="F67" s="195"/>
      <c r="G67" s="204"/>
      <c r="H67" s="195"/>
      <c r="I67" s="195"/>
      <c r="J67" s="195"/>
      <c r="K67" s="195"/>
      <c r="L67" s="195"/>
      <c r="M67" s="195"/>
      <c r="N67" s="197"/>
    </row>
    <row r="68" spans="1:14" x14ac:dyDescent="0.25">
      <c r="A68" s="269"/>
      <c r="B68" s="576"/>
      <c r="C68" s="195"/>
      <c r="D68" s="195"/>
      <c r="E68" s="190"/>
      <c r="F68" s="195"/>
      <c r="G68" s="204"/>
      <c r="H68" s="195"/>
      <c r="I68" s="195"/>
      <c r="J68" s="195"/>
      <c r="K68" s="195"/>
      <c r="L68" s="195"/>
      <c r="M68" s="195"/>
      <c r="N68" s="197"/>
    </row>
    <row r="69" spans="1:14" x14ac:dyDescent="0.25">
      <c r="A69" s="269"/>
      <c r="B69" s="576"/>
      <c r="C69" s="195"/>
      <c r="D69" s="195"/>
      <c r="E69" s="190"/>
      <c r="F69" s="195"/>
      <c r="G69" s="204"/>
      <c r="H69" s="195"/>
      <c r="I69" s="195"/>
      <c r="J69" s="195"/>
      <c r="K69" s="195"/>
      <c r="L69" s="195"/>
      <c r="M69" s="195"/>
      <c r="N69" s="197"/>
    </row>
    <row r="70" spans="1:14" ht="15.75" x14ac:dyDescent="0.25">
      <c r="A70" s="269"/>
      <c r="B70" s="691"/>
      <c r="C70" s="195"/>
      <c r="D70" s="646"/>
      <c r="E70" s="190"/>
      <c r="F70" s="195"/>
      <c r="G70" s="204"/>
      <c r="H70" s="646"/>
      <c r="I70" s="646"/>
      <c r="J70" s="646"/>
      <c r="K70" s="646"/>
      <c r="L70" s="646"/>
      <c r="M70" s="646"/>
      <c r="N70" s="647"/>
    </row>
    <row r="71" spans="1:14" x14ac:dyDescent="0.25">
      <c r="A71" s="269"/>
      <c r="B71" s="576"/>
      <c r="C71" s="195"/>
      <c r="D71" s="195"/>
      <c r="E71" s="190"/>
      <c r="F71" s="195"/>
      <c r="G71" s="204"/>
      <c r="H71" s="195"/>
      <c r="I71" s="195"/>
      <c r="J71" s="195"/>
      <c r="K71" s="195"/>
      <c r="L71" s="195"/>
      <c r="M71" s="195"/>
      <c r="N71" s="197"/>
    </row>
    <row r="72" spans="1:14" x14ac:dyDescent="0.25">
      <c r="A72" s="269"/>
      <c r="B72" s="576"/>
      <c r="C72" s="195"/>
      <c r="D72" s="195"/>
      <c r="E72" s="190"/>
      <c r="F72" s="195"/>
      <c r="G72" s="204"/>
      <c r="H72" s="195"/>
      <c r="I72" s="195"/>
      <c r="J72" s="195"/>
      <c r="K72" s="195"/>
      <c r="L72" s="195"/>
      <c r="M72" s="195"/>
      <c r="N72" s="197"/>
    </row>
    <row r="73" spans="1:14" ht="15.75" thickBot="1" x14ac:dyDescent="0.3">
      <c r="A73" s="269"/>
      <c r="B73" s="576"/>
      <c r="C73" s="195"/>
      <c r="D73" s="195"/>
      <c r="E73" s="203"/>
      <c r="F73" s="205"/>
      <c r="G73" s="203"/>
      <c r="H73" s="195"/>
      <c r="I73" s="195"/>
      <c r="J73" s="195"/>
      <c r="K73" s="195"/>
      <c r="L73" s="195"/>
      <c r="M73" s="195"/>
      <c r="N73" s="197"/>
    </row>
    <row r="74" spans="1:14" ht="15.75" thickBot="1" x14ac:dyDescent="0.3">
      <c r="A74" s="692"/>
      <c r="B74" s="692"/>
      <c r="C74" s="694"/>
      <c r="D74" s="695"/>
      <c r="E74" s="696"/>
      <c r="F74" s="697"/>
      <c r="G74" s="698"/>
      <c r="H74" s="695"/>
      <c r="I74" s="695"/>
      <c r="J74" s="695"/>
      <c r="K74" s="695"/>
      <c r="L74" s="695"/>
      <c r="M74" s="695"/>
      <c r="N74" s="699"/>
    </row>
    <row r="75" spans="1:14" x14ac:dyDescent="0.25">
      <c r="A75" s="692"/>
      <c r="B75" s="692"/>
      <c r="C75" s="694"/>
      <c r="D75" s="695"/>
      <c r="E75" s="695"/>
      <c r="F75" s="695"/>
      <c r="G75" s="700"/>
      <c r="H75" s="695"/>
      <c r="I75" s="695"/>
      <c r="J75" s="695"/>
      <c r="K75" s="695"/>
      <c r="L75" s="695"/>
      <c r="M75" s="695"/>
      <c r="N75" s="699"/>
    </row>
    <row r="76" spans="1:14" x14ac:dyDescent="0.25">
      <c r="A76"/>
      <c r="B76" s="432"/>
      <c r="C76"/>
      <c r="G76" s="624"/>
    </row>
    <row r="77" spans="1:14" x14ac:dyDescent="0.25">
      <c r="G77" s="624"/>
    </row>
    <row r="78" spans="1:14" x14ac:dyDescent="0.25">
      <c r="G78" s="624"/>
    </row>
    <row r="79" spans="1:14" x14ac:dyDescent="0.25">
      <c r="G79" s="624"/>
    </row>
    <row r="80" spans="1:14" x14ac:dyDescent="0.25">
      <c r="G80" s="624"/>
    </row>
    <row r="81" spans="1:7" x14ac:dyDescent="0.25">
      <c r="G81" s="624"/>
    </row>
    <row r="82" spans="1:7" x14ac:dyDescent="0.25">
      <c r="A82"/>
      <c r="B82"/>
      <c r="C82" s="388"/>
      <c r="G82" s="624"/>
    </row>
    <row r="83" spans="1:7" x14ac:dyDescent="0.25">
      <c r="A83"/>
      <c r="B83"/>
    </row>
    <row r="84" spans="1:7" x14ac:dyDescent="0.25">
      <c r="A84"/>
      <c r="B84"/>
    </row>
    <row r="85" spans="1:7" x14ac:dyDescent="0.25">
      <c r="A85"/>
      <c r="B85"/>
    </row>
    <row r="86" spans="1:7" x14ac:dyDescent="0.25">
      <c r="A86"/>
      <c r="B86"/>
    </row>
    <row r="87" spans="1:7" x14ac:dyDescent="0.25">
      <c r="A87"/>
      <c r="B87"/>
    </row>
    <row r="88" spans="1:7" x14ac:dyDescent="0.25">
      <c r="A88"/>
      <c r="B88"/>
    </row>
    <row r="89" spans="1:7" x14ac:dyDescent="0.25">
      <c r="A89"/>
      <c r="B89"/>
    </row>
    <row r="90" spans="1:7" x14ac:dyDescent="0.25">
      <c r="A90"/>
      <c r="B90"/>
    </row>
    <row r="91" spans="1:7" x14ac:dyDescent="0.25">
      <c r="A91"/>
      <c r="B91"/>
    </row>
    <row r="92" spans="1:7" x14ac:dyDescent="0.25">
      <c r="A92"/>
      <c r="B92"/>
    </row>
  </sheetData>
  <autoFilter ref="A1:N1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August</vt:lpstr>
      <vt:lpstr>USD-cash box August</vt:lpstr>
      <vt:lpstr>Balance UGX</vt:lpstr>
      <vt:lpstr>Balance USD</vt:lpstr>
      <vt:lpstr>Bank reconciliation UGX</vt:lpstr>
      <vt:lpstr>UGX-Operational Account</vt:lpstr>
      <vt:lpstr>Bank reconciliation USD</vt:lpstr>
      <vt:lpstr>August cashdesk closing</vt:lpstr>
      <vt:lpstr>Lydia</vt:lpstr>
      <vt:lpstr>Augustus</vt:lpstr>
      <vt:lpstr>Mary</vt:lpstr>
      <vt:lpstr>Advances</vt:lpstr>
      <vt:lpstr>i45</vt:lpstr>
      <vt:lpstr>i67</vt:lpstr>
      <vt:lpstr>i81</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2021-09-10T12:17:05Z</cp:lastPrinted>
  <dcterms:created xsi:type="dcterms:W3CDTF">2016-05-26T14:51:01Z</dcterms:created>
  <dcterms:modified xsi:type="dcterms:W3CDTF">2021-09-10T12:28:56Z</dcterms:modified>
</cp:coreProperties>
</file>