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xr:revisionPtr revIDLastSave="0" documentId="13_ncr:1_{48D68C12-4539-4423-B019-7F83381A45C6}" xr6:coauthVersionLast="37" xr6:coauthVersionMax="37" xr10:uidLastSave="{00000000-0000-0000-0000-000000000000}"/>
  <bookViews>
    <workbookView xWindow="0" yWindow="0" windowWidth="20490" windowHeight="7245" tabRatio="862" activeTab="2" xr2:uid="{00000000-000D-0000-FFFF-FFFF00000000}"/>
  </bookViews>
  <sheets>
    <sheet name="Data Analysis" sheetId="227" r:id="rId1"/>
    <sheet name="Personal Costs" sheetId="226" r:id="rId2"/>
    <sheet name="Total Expenses" sheetId="49" r:id="rId3"/>
    <sheet name="Personal Recieved" sheetId="225" r:id="rId4"/>
    <sheet name="UGX Cash Box  July" sheetId="63" r:id="rId5"/>
    <sheet name="USD-cash box July" sheetId="116" r:id="rId6"/>
    <sheet name="Balance UGX" sheetId="55" r:id="rId7"/>
    <sheet name="Balance USD" sheetId="143" r:id="rId8"/>
    <sheet name="Bank reconciliation UGX" sheetId="56" r:id="rId9"/>
    <sheet name="UGX-Operational Account" sheetId="221" r:id="rId10"/>
    <sheet name="Bank reconciliation USD" sheetId="52" r:id="rId11"/>
    <sheet name="July cashdesk closing" sheetId="176" r:id="rId12"/>
    <sheet name="Lydia" sheetId="80" r:id="rId13"/>
    <sheet name="Augustus" sheetId="162" r:id="rId14"/>
    <sheet name="Mary" sheetId="209" r:id="rId15"/>
    <sheet name="Advances" sheetId="216" r:id="rId16"/>
    <sheet name="i45" sheetId="199" r:id="rId17"/>
    <sheet name="i67" sheetId="202" r:id="rId18"/>
    <sheet name="i81" sheetId="224" r:id="rId19"/>
    <sheet name="Airtime summary" sheetId="194" r:id="rId20"/>
  </sheets>
  <definedNames>
    <definedName name="_xlnm._FilterDatabase" localSheetId="19" hidden="1">'Airtime summary'!$A$1:$N$10</definedName>
    <definedName name="_xlnm._FilterDatabase" localSheetId="16" hidden="1">'i45'!$A$1:$N$72</definedName>
    <definedName name="_xlnm._FilterDatabase" localSheetId="12" hidden="1">Lydia!$A$1:$N$19</definedName>
    <definedName name="_xlnm._FilterDatabase" localSheetId="2" hidden="1">'Total Expenses'!$A$2:$N$122</definedName>
    <definedName name="_xlnm._FilterDatabase" localSheetId="4" hidden="1">'UGX Cash Box  July'!$A$2:$N$26</definedName>
    <definedName name="_xlnm._FilterDatabase" localSheetId="5" hidden="1">'USD-cash box July'!$A$3:$S$4</definedName>
  </definedNames>
  <calcPr calcId="162913"/>
  <pivotCaches>
    <pivotCache cacheId="125" r:id="rId21"/>
    <pivotCache cacheId="126" r:id="rId22"/>
    <pivotCache cacheId="127"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21" i="162" l="1"/>
  <c r="F21" i="162"/>
  <c r="G21" i="162"/>
  <c r="I31" i="216"/>
  <c r="I28" i="216"/>
  <c r="I40" i="216"/>
  <c r="I37" i="216"/>
  <c r="I34" i="216"/>
  <c r="I25" i="216"/>
  <c r="G46" i="49"/>
  <c r="G16" i="80"/>
  <c r="G17" i="80"/>
  <c r="G18" i="80"/>
  <c r="G19" i="80"/>
  <c r="G78" i="49"/>
  <c r="G77" i="49"/>
  <c r="G116" i="49"/>
  <c r="G117" i="49"/>
  <c r="G118" i="49"/>
  <c r="G119" i="49"/>
  <c r="G120" i="49"/>
  <c r="G121" i="49"/>
  <c r="G12" i="199"/>
  <c r="F12" i="199"/>
  <c r="E12" i="199"/>
  <c r="G8" i="199"/>
  <c r="G9" i="199"/>
  <c r="G10" i="199"/>
  <c r="G11" i="199"/>
  <c r="G115" i="49"/>
  <c r="G32" i="202"/>
  <c r="G33" i="202"/>
  <c r="G34" i="202"/>
  <c r="G35" i="202"/>
  <c r="E13" i="143"/>
  <c r="G76" i="49"/>
  <c r="C13" i="55"/>
  <c r="C15" i="55"/>
  <c r="C20" i="55"/>
  <c r="C6" i="55"/>
  <c r="C5" i="55"/>
  <c r="C4" i="55"/>
  <c r="C2" i="55"/>
  <c r="C11" i="55"/>
  <c r="C24" i="55"/>
  <c r="E2" i="55"/>
  <c r="E3" i="55"/>
  <c r="E4" i="55"/>
  <c r="E5" i="55"/>
  <c r="E6" i="55"/>
  <c r="E7" i="55"/>
  <c r="E8" i="55"/>
  <c r="E11" i="55"/>
  <c r="E13" i="55"/>
  <c r="E14" i="55"/>
  <c r="E15" i="55"/>
  <c r="E18" i="55"/>
  <c r="E24" i="55"/>
  <c r="I24" i="55"/>
  <c r="D19" i="56"/>
  <c r="H13" i="55"/>
  <c r="H15" i="55"/>
  <c r="F26" i="63"/>
  <c r="E26" i="63"/>
  <c r="G26" i="63"/>
  <c r="H20" i="55"/>
  <c r="H2" i="55"/>
  <c r="E36" i="202"/>
  <c r="G36" i="202"/>
  <c r="H6" i="55"/>
  <c r="H5" i="55"/>
  <c r="E26" i="80"/>
  <c r="G26" i="80"/>
  <c r="H4" i="55"/>
  <c r="H11" i="55"/>
  <c r="H24" i="55"/>
  <c r="G24" i="55"/>
  <c r="F20" i="55"/>
  <c r="E20" i="55"/>
  <c r="D20" i="55"/>
  <c r="G14" i="55"/>
  <c r="D14" i="55"/>
  <c r="F14" i="55"/>
  <c r="G13" i="55"/>
  <c r="I9" i="55"/>
  <c r="H9" i="55"/>
  <c r="G5" i="162"/>
  <c r="G6" i="162"/>
  <c r="G7" i="162"/>
  <c r="G8" i="162"/>
  <c r="G9" i="162"/>
  <c r="G10" i="162"/>
  <c r="G11" i="162"/>
  <c r="G9" i="80"/>
  <c r="G10" i="80"/>
  <c r="G11" i="80"/>
  <c r="G12" i="80"/>
  <c r="G13" i="80"/>
  <c r="G14" i="80"/>
  <c r="G15" i="80"/>
  <c r="F26" i="80"/>
  <c r="H3" i="55"/>
  <c r="D5" i="225"/>
  <c r="M2" i="55"/>
  <c r="D2" i="55"/>
  <c r="I2" i="55"/>
  <c r="M8" i="55"/>
  <c r="D8" i="55"/>
  <c r="M7" i="55"/>
  <c r="D7" i="55"/>
  <c r="D7" i="225"/>
  <c r="M6" i="55"/>
  <c r="D6" i="55"/>
  <c r="D6" i="225"/>
  <c r="M5" i="55"/>
  <c r="D5" i="55"/>
  <c r="D8" i="225"/>
  <c r="M4" i="55"/>
  <c r="D4" i="55"/>
  <c r="M3" i="55"/>
  <c r="D3" i="55"/>
  <c r="C3" i="55"/>
  <c r="D4" i="225"/>
  <c r="G3" i="49"/>
  <c r="G4" i="49"/>
  <c r="G5" i="49"/>
  <c r="G6"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E7" i="49"/>
  <c r="E8" i="49"/>
  <c r="E122" i="49"/>
  <c r="F10" i="209"/>
  <c r="G5" i="209"/>
  <c r="G12" i="162"/>
  <c r="G13" i="162"/>
  <c r="G14" i="162"/>
  <c r="G15" i="162"/>
  <c r="G16" i="162"/>
  <c r="G17" i="162"/>
  <c r="G18" i="162"/>
  <c r="G19" i="162"/>
  <c r="G20" i="162"/>
  <c r="G20" i="80"/>
  <c r="G21" i="80"/>
  <c r="G22" i="80"/>
  <c r="G23" i="80"/>
  <c r="G24" i="80"/>
  <c r="G25" i="80"/>
  <c r="F38" i="194"/>
  <c r="E38" i="194"/>
  <c r="G4" i="63"/>
  <c r="G5" i="63"/>
  <c r="G6" i="63"/>
  <c r="G7" i="63"/>
  <c r="G8" i="63"/>
  <c r="G9" i="63"/>
  <c r="G10" i="63"/>
  <c r="G11" i="63"/>
  <c r="G12" i="63"/>
  <c r="G13" i="63"/>
  <c r="G5" i="194"/>
  <c r="G6" i="194"/>
  <c r="G7" i="194"/>
  <c r="G8" i="194"/>
  <c r="G9" i="194"/>
  <c r="G10" i="194"/>
  <c r="G11" i="194"/>
  <c r="G12" i="194"/>
  <c r="G13" i="194"/>
  <c r="G6" i="224"/>
  <c r="G5" i="224"/>
  <c r="G6" i="199"/>
  <c r="G7" i="199"/>
  <c r="I14" i="216"/>
  <c r="I8" i="216"/>
  <c r="G5" i="202"/>
  <c r="G6" i="202"/>
  <c r="G7" i="202"/>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6" i="209"/>
  <c r="G7" i="209"/>
  <c r="G8" i="209"/>
  <c r="G9" i="209"/>
  <c r="G5" i="80"/>
  <c r="G6" i="80"/>
  <c r="G7" i="80"/>
  <c r="G8" i="80"/>
  <c r="G47" i="80"/>
  <c r="G48" i="80"/>
  <c r="G49" i="80"/>
  <c r="G50" i="80"/>
  <c r="G51" i="80"/>
  <c r="G52" i="80"/>
  <c r="G53" i="80"/>
  <c r="G54" i="80"/>
  <c r="G55" i="80"/>
  <c r="G56" i="80"/>
  <c r="G57" i="80"/>
  <c r="G58" i="80"/>
  <c r="G59" i="80"/>
  <c r="G60" i="80"/>
  <c r="G61" i="80"/>
  <c r="G62" i="80"/>
  <c r="G63" i="80"/>
  <c r="G64" i="80"/>
  <c r="G65" i="80"/>
  <c r="G66" i="80"/>
  <c r="G67" i="80"/>
  <c r="G68" i="80"/>
  <c r="G69" i="80"/>
  <c r="G70" i="80"/>
  <c r="G71" i="80"/>
  <c r="G72" i="80"/>
  <c r="G73" i="80"/>
  <c r="G74" i="80"/>
  <c r="G75" i="80"/>
  <c r="G76" i="80"/>
  <c r="G77" i="80"/>
  <c r="G78" i="80"/>
  <c r="G79" i="80"/>
  <c r="G80" i="80"/>
  <c r="G81" i="80"/>
  <c r="G82" i="80"/>
  <c r="G83" i="80"/>
  <c r="G84" i="80"/>
  <c r="G85" i="80"/>
  <c r="G86" i="80"/>
  <c r="G87" i="80"/>
  <c r="G88" i="80"/>
  <c r="G89" i="80"/>
  <c r="G90" i="80"/>
  <c r="G91" i="80"/>
  <c r="G92" i="80"/>
  <c r="G93" i="80"/>
  <c r="G94" i="80"/>
  <c r="G95" i="80"/>
  <c r="G96" i="80"/>
  <c r="G97" i="80"/>
  <c r="G98" i="80"/>
  <c r="G99" i="80"/>
  <c r="G100" i="80"/>
  <c r="G101" i="80"/>
  <c r="G102" i="80"/>
  <c r="G103" i="80"/>
  <c r="G104" i="80"/>
  <c r="G105" i="80"/>
  <c r="G106" i="80"/>
  <c r="G107" i="80"/>
  <c r="G108" i="80"/>
  <c r="G109" i="80"/>
  <c r="G110" i="80"/>
  <c r="G111" i="80"/>
  <c r="G112" i="80"/>
  <c r="G113" i="80"/>
  <c r="G114" i="80"/>
  <c r="G115" i="80"/>
  <c r="G116" i="80"/>
  <c r="G117" i="80"/>
  <c r="G118" i="80"/>
  <c r="G119" i="80"/>
  <c r="G120" i="80"/>
  <c r="G121" i="80"/>
  <c r="G122" i="80"/>
  <c r="G123" i="80"/>
  <c r="G124" i="80"/>
  <c r="G125" i="80"/>
  <c r="G126" i="80"/>
  <c r="G127" i="80"/>
  <c r="G128" i="80"/>
  <c r="G129" i="80"/>
  <c r="G130" i="80"/>
  <c r="G131" i="80"/>
  <c r="G132" i="80"/>
  <c r="G133" i="80"/>
  <c r="G134" i="80"/>
  <c r="G135" i="80"/>
  <c r="G136" i="80"/>
  <c r="G137" i="80"/>
  <c r="G138" i="80"/>
  <c r="G139" i="80"/>
  <c r="G140" i="80"/>
  <c r="G141" i="80"/>
  <c r="G142" i="80"/>
  <c r="G143" i="80"/>
  <c r="G144" i="80"/>
  <c r="G145" i="80"/>
  <c r="G146" i="80"/>
  <c r="G147" i="80"/>
  <c r="G148" i="80"/>
  <c r="E23" i="176"/>
  <c r="G14" i="63"/>
  <c r="G15" i="63"/>
  <c r="G16" i="63"/>
  <c r="G17" i="63"/>
  <c r="G18" i="63"/>
  <c r="G19" i="63"/>
  <c r="G20" i="63"/>
  <c r="G21" i="63"/>
  <c r="G22" i="63"/>
  <c r="G23" i="63"/>
  <c r="G24" i="63"/>
  <c r="G25" i="63"/>
  <c r="F149" i="80"/>
  <c r="E149" i="80"/>
  <c r="G149" i="80"/>
  <c r="E10" i="209"/>
  <c r="G10" i="209"/>
  <c r="F36" i="202"/>
  <c r="F6" i="224"/>
  <c r="E6" i="224"/>
  <c r="H7" i="55"/>
  <c r="G14" i="194"/>
  <c r="G15" i="194"/>
  <c r="G16" i="194"/>
  <c r="G17" i="194"/>
  <c r="G18" i="194"/>
  <c r="G19" i="194"/>
  <c r="G20" i="194"/>
  <c r="G21" i="194"/>
  <c r="G22" i="194"/>
  <c r="G23" i="194"/>
  <c r="G24" i="194"/>
  <c r="G25" i="194"/>
  <c r="G26" i="194"/>
  <c r="G27" i="194"/>
  <c r="G28" i="194"/>
  <c r="G29" i="194"/>
  <c r="G30" i="194"/>
  <c r="G31" i="194"/>
  <c r="G32" i="194"/>
  <c r="G33" i="194"/>
  <c r="G34" i="194"/>
  <c r="G35" i="194"/>
  <c r="G36" i="194"/>
  <c r="G37" i="194"/>
  <c r="D39" i="221"/>
  <c r="H14" i="55"/>
  <c r="I20" i="55"/>
  <c r="I4" i="55"/>
  <c r="I6" i="55"/>
  <c r="I5" i="55"/>
  <c r="C14" i="55"/>
  <c r="I14" i="55"/>
  <c r="G38" i="194"/>
  <c r="C7" i="55"/>
  <c r="I7" i="55"/>
  <c r="G4" i="55"/>
  <c r="G3" i="55"/>
  <c r="J14" i="216"/>
  <c r="K14" i="216"/>
  <c r="L14" i="216"/>
  <c r="M14" i="216"/>
  <c r="N14" i="216"/>
  <c r="H14" i="216"/>
  <c r="C9" i="55"/>
  <c r="D15" i="55"/>
  <c r="J24" i="55"/>
  <c r="J14" i="55"/>
  <c r="I13" i="55"/>
  <c r="J13" i="55"/>
  <c r="G15" i="55"/>
  <c r="G19" i="55"/>
  <c r="J5" i="55"/>
  <c r="J7" i="55"/>
  <c r="I3" i="55"/>
  <c r="K19" i="56"/>
  <c r="G6" i="116"/>
  <c r="F6" i="116"/>
  <c r="E6" i="116"/>
  <c r="G8" i="216"/>
  <c r="H8" i="216"/>
  <c r="E8" i="216"/>
  <c r="F8" i="216"/>
  <c r="J8" i="216"/>
  <c r="K8" i="216"/>
  <c r="L8" i="216"/>
  <c r="M8" i="216"/>
  <c r="N8" i="216"/>
  <c r="D8" i="216"/>
  <c r="E11" i="216"/>
  <c r="F11" i="216"/>
  <c r="G11" i="216"/>
  <c r="H11" i="216"/>
  <c r="I11" i="216"/>
  <c r="J11" i="216"/>
  <c r="K11" i="216"/>
  <c r="L11" i="216"/>
  <c r="M11" i="216"/>
  <c r="N11" i="216"/>
  <c r="D11" i="216"/>
  <c r="D22" i="52"/>
  <c r="E15" i="176"/>
  <c r="E14" i="176"/>
  <c r="E6" i="176"/>
  <c r="E7" i="176"/>
  <c r="E8" i="176"/>
  <c r="E9" i="176"/>
  <c r="E17" i="176"/>
  <c r="E10" i="176"/>
  <c r="E11" i="176"/>
  <c r="E16" i="176"/>
  <c r="E20" i="176"/>
  <c r="E22" i="176"/>
  <c r="E24" i="176"/>
  <c r="K39" i="221"/>
  <c r="C13" i="143"/>
  <c r="D9" i="55"/>
  <c r="F15" i="55"/>
  <c r="I15" i="55"/>
  <c r="J15" i="55"/>
  <c r="H13" i="143"/>
  <c r="H14" i="143"/>
  <c r="I13" i="143"/>
  <c r="I14" i="143"/>
  <c r="K22" i="52"/>
  <c r="C19" i="143"/>
  <c r="C14" i="143"/>
  <c r="C11" i="143"/>
  <c r="C23" i="143"/>
  <c r="E11" i="143"/>
  <c r="E14" i="143"/>
  <c r="E17" i="143"/>
  <c r="E23" i="143"/>
  <c r="G23" i="143"/>
  <c r="I3" i="143"/>
  <c r="H11" i="143"/>
  <c r="H19" i="143"/>
  <c r="G14" i="143"/>
  <c r="G15" i="143"/>
  <c r="K21" i="143"/>
  <c r="F14" i="143"/>
  <c r="F15" i="143"/>
  <c r="D2" i="143"/>
  <c r="I2" i="143"/>
  <c r="I4" i="143"/>
  <c r="D5" i="143"/>
  <c r="I5" i="143"/>
  <c r="D6" i="143"/>
  <c r="I6" i="143"/>
  <c r="D7" i="143"/>
  <c r="I7" i="143"/>
  <c r="I8" i="143"/>
  <c r="I11" i="143"/>
  <c r="J11" i="143"/>
  <c r="D11" i="143"/>
  <c r="J9" i="143"/>
  <c r="J8" i="143"/>
  <c r="J7" i="143"/>
  <c r="J6" i="143"/>
  <c r="J5" i="143"/>
  <c r="J4" i="143"/>
  <c r="J2" i="143"/>
  <c r="K10" i="176"/>
  <c r="K6" i="176"/>
  <c r="K7" i="176"/>
  <c r="K8" i="176"/>
  <c r="K9" i="176"/>
  <c r="K20" i="176"/>
  <c r="K22" i="176"/>
  <c r="K23" i="176"/>
  <c r="K24" i="176"/>
  <c r="I19" i="143"/>
  <c r="J19" i="143"/>
  <c r="H23" i="143"/>
  <c r="D14" i="143"/>
  <c r="D23" i="143"/>
  <c r="J6" i="55"/>
  <c r="I23" i="143"/>
  <c r="J14" i="143"/>
  <c r="J13" i="143"/>
  <c r="I8" i="55"/>
  <c r="J8" i="55"/>
  <c r="M10" i="55"/>
  <c r="J23" i="143"/>
  <c r="D11" i="55"/>
  <c r="I11" i="55"/>
  <c r="J2" i="55"/>
  <c r="J9" i="55"/>
  <c r="J11" i="55"/>
  <c r="J20" i="55"/>
  <c r="J4" i="55"/>
  <c r="J3" i="55"/>
  <c r="G122" i="49" l="1"/>
</calcChain>
</file>

<file path=xl/sharedStrings.xml><?xml version="1.0" encoding="utf-8"?>
<sst xmlns="http://schemas.openxmlformats.org/spreadsheetml/2006/main" count="3056" uniqueCount="296">
  <si>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</si>
  <si>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</si>
  <si>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</si>
  <si>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</si>
  <si>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</si>
  <si>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</si>
  <si>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</si>
  <si>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</si>
  <si>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</si>
  <si>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</si>
  <si>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</si>
  <si>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</si>
  <si>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</si>
  <si>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</si>
  <si>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</si>
  <si>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</si>
  <si>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</si>
  <si>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</si>
  <si>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</si>
  <si>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</si>
  <si>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</si>
  <si>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</si>
  <si>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</si>
  <si>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</si>
  <si>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</si>
  <si>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</si>
  <si>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</si>
  <si>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</si>
  <si>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</si>
  <si>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</si>
  <si>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</si>
  <si>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</si>
  <si>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</si>
  <si>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</si>
  <si>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</si>
  <si>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</si>
  <si>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</si>
  <si>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</si>
  <si>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</si>
  <si>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</si>
  <si>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</si>
  <si>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</si>
  <si>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</si>
  <si>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</si>
  <si>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</si>
  <si>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</si>
  <si>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</si>
  <si>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</si>
  <si>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</si>
  <si>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</si>
  <si>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</si>
  <si>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</si>
  <si>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</si>
  <si>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</si>
  <si>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</si>
  <si>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</si>
  <si>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</si>
  <si>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</si>
  <si>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</si>
  <si>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</si>
  <si>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</si>
  <si>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</si>
  <si>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</si>
  <si>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</si>
  <si>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</si>
  <si>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</si>
  <si>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</si>
  <si>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</si>
  <si>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</si>
  <si>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</si>
  <si>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</si>
  <si>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</si>
  <si>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RUFFORD</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</si>
  <si>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</si>
  <si>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</si>
  <si>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</si>
  <si>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</si>
  <si>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</si>
  <si>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</si>
  <si>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</si>
  <si>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</si>
  <si>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</si>
  <si>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</si>
  <si>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</si>
  <si>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</si>
  <si>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</si>
  <si>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</si>
  <si>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</si>
  <si>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</si>
  <si>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</si>
  <si>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</si>
  <si>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</si>
  <si>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</si>
  <si>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</si>
  <si>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</si>
  <si>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</si>
  <si>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</si>
  <si>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</si>
  <si>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</si>
  <si>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</si>
  <si>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</si>
  <si>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</si>
  <si>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</si>
  <si>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Insignificant small denominiation</t>
  </si>
  <si>
    <t>Mission Budget for 1 day</t>
  </si>
  <si>
    <t>Personal balance i45</t>
  </si>
  <si>
    <t>Personal balance i67</t>
  </si>
  <si>
    <t>=1009201652537</t>
  </si>
  <si>
    <t xml:space="preserve">Eco- Activities for Governance and Law Enforcement-Operational Account </t>
  </si>
  <si>
    <t>Airtime for Lydia</t>
  </si>
  <si>
    <t>Airtime for Augustus</t>
  </si>
  <si>
    <t>Airtime for Mary</t>
  </si>
  <si>
    <t>Airtime for i45</t>
  </si>
  <si>
    <t>Airtime for i67</t>
  </si>
  <si>
    <t>Telephone</t>
  </si>
  <si>
    <t>Day Guard</t>
  </si>
  <si>
    <t>List Of advanced salaries EAGLE Uganda 2021</t>
  </si>
  <si>
    <t>Operational Account</t>
  </si>
  <si>
    <t>Airtime for Day Guard</t>
  </si>
  <si>
    <t>Bank UGX</t>
  </si>
  <si>
    <t>Personal balance i81</t>
  </si>
  <si>
    <t>i81</t>
  </si>
  <si>
    <t>Home/Office</t>
  </si>
  <si>
    <t>Team Building</t>
  </si>
  <si>
    <t>Airtime for i81</t>
  </si>
  <si>
    <t>May</t>
  </si>
  <si>
    <t>Jan</t>
  </si>
  <si>
    <t>Feb</t>
  </si>
  <si>
    <t>Mar</t>
  </si>
  <si>
    <t>April</t>
  </si>
  <si>
    <t>June</t>
  </si>
  <si>
    <t>July</t>
  </si>
  <si>
    <t>Aug</t>
  </si>
  <si>
    <t>Sept</t>
  </si>
  <si>
    <t>Oct</t>
  </si>
  <si>
    <t>Nov.</t>
  </si>
  <si>
    <t>Dec</t>
  </si>
  <si>
    <t>Mission budget for 1 day</t>
  </si>
  <si>
    <t>Personnel</t>
  </si>
  <si>
    <t>Internet</t>
  </si>
  <si>
    <t>Rent &amp; Utilities</t>
  </si>
  <si>
    <t>Bank USD</t>
  </si>
  <si>
    <t>Row Labels</t>
  </si>
  <si>
    <t>(blank)</t>
  </si>
  <si>
    <t>Grand Total</t>
  </si>
  <si>
    <t>Sum of Spent  in national currency (UGX)</t>
  </si>
  <si>
    <t>Bank Fees</t>
  </si>
  <si>
    <t>Home/URA</t>
  </si>
  <si>
    <t>Office/Home</t>
  </si>
  <si>
    <t>Transfer charges</t>
  </si>
  <si>
    <t>Transfer Fees</t>
  </si>
  <si>
    <t>URA/Home</t>
  </si>
  <si>
    <t>Test &amp; Fly/Home</t>
  </si>
  <si>
    <t>Bank charges</t>
  </si>
  <si>
    <t>Reimbursement to Lydia</t>
  </si>
  <si>
    <t>List Of Personal Financial Report Balances salaries EAGLE Uganda 2021</t>
  </si>
  <si>
    <t>Balance Due</t>
  </si>
  <si>
    <t>EAGLE UGANDA FINANCIAL REPORT JULY 2021</t>
  </si>
  <si>
    <t>July Cash Box 2021</t>
  </si>
  <si>
    <t>Cash box June . 21</t>
  </si>
  <si>
    <t>Cashbox July-2021 USD</t>
  </si>
  <si>
    <t>Cash Box June. 2021</t>
  </si>
  <si>
    <t>Balance from previous month (June))21</t>
  </si>
  <si>
    <t>Balance from previous month (June) 2021</t>
  </si>
  <si>
    <t>Balance from previous month (July. 2021)</t>
  </si>
  <si>
    <t>Balance from previous month (June 2021)</t>
  </si>
  <si>
    <t>Balance from previous month June 2021)</t>
  </si>
  <si>
    <t>Balance from June .2021</t>
  </si>
  <si>
    <t>Covid testing for Mary</t>
  </si>
  <si>
    <t>Mobile money withdraw charges</t>
  </si>
  <si>
    <t>Home/Test &amp; fly</t>
  </si>
  <si>
    <t>July_M_R1</t>
  </si>
  <si>
    <t>July_M_1</t>
  </si>
  <si>
    <t>2 months rent of premises(July &amp; August)</t>
  </si>
  <si>
    <t>Rent transfer charges</t>
  </si>
  <si>
    <t>July_L_R1</t>
  </si>
  <si>
    <t>July_BS_1</t>
  </si>
  <si>
    <t>July Internet Subscription</t>
  </si>
  <si>
    <t xml:space="preserve">Airtime </t>
  </si>
  <si>
    <t>July_L_V1</t>
  </si>
  <si>
    <t>July_L_V2</t>
  </si>
  <si>
    <t>July_L_V3</t>
  </si>
  <si>
    <t>July_L_R2</t>
  </si>
  <si>
    <t>July_L_V4</t>
  </si>
  <si>
    <t>Home/NCBA Bank-Village mall</t>
  </si>
  <si>
    <t>NCBA /Home</t>
  </si>
  <si>
    <t>July Internet subscription</t>
  </si>
  <si>
    <t>July_L_R3</t>
  </si>
  <si>
    <t>Transfer to the Operational Account</t>
  </si>
  <si>
    <t>Transfer from the UGX Account</t>
  </si>
  <si>
    <t>Cash withdraw chq: 82</t>
  </si>
  <si>
    <t>Cash withdraw charges</t>
  </si>
  <si>
    <t>Non extreem account charges</t>
  </si>
  <si>
    <t>UGX OPP</t>
  </si>
  <si>
    <t>July_BS_2</t>
  </si>
  <si>
    <t>July_BS_3</t>
  </si>
  <si>
    <t>Cash withdraw chq:82</t>
  </si>
  <si>
    <t>Internal transfer</t>
  </si>
  <si>
    <t>July_L_R4</t>
  </si>
  <si>
    <t>June (Lydia,Augustus &amp; Mary) NSSF subscription</t>
  </si>
  <si>
    <t>Lydia's June NSSF</t>
  </si>
  <si>
    <t>Augustus' June NSSF</t>
  </si>
  <si>
    <t>Mary's June NSSF</t>
  </si>
  <si>
    <t>July_L_R5</t>
  </si>
  <si>
    <t>July_i67_V1</t>
  </si>
  <si>
    <t>July_Aug_V1</t>
  </si>
  <si>
    <t>Home/Bank</t>
  </si>
  <si>
    <t>Bank/Home</t>
  </si>
  <si>
    <t>July_L_V5</t>
  </si>
  <si>
    <t>Home/Salaama Road</t>
  </si>
  <si>
    <t>Salaama Road/Home</t>
  </si>
  <si>
    <t>Cash deposit</t>
  </si>
  <si>
    <t>July_L_R6</t>
  </si>
  <si>
    <t>June(Lydia,Mary,Augustus)PAYE</t>
  </si>
  <si>
    <t>June PAYE for Lydia</t>
  </si>
  <si>
    <t>June PAYE for Augustus</t>
  </si>
  <si>
    <t>June PAYE for Mary</t>
  </si>
  <si>
    <t>July_BS_4</t>
  </si>
  <si>
    <t>July_L_R7</t>
  </si>
  <si>
    <t>July_i67_V2</t>
  </si>
  <si>
    <t>Home/Salaama Rd</t>
  </si>
  <si>
    <t>Salaama Rd/Home</t>
  </si>
  <si>
    <t>July_i67_V3</t>
  </si>
  <si>
    <t>Home/Makindye</t>
  </si>
  <si>
    <t>Makindye/Home</t>
  </si>
  <si>
    <t>July_L_V6</t>
  </si>
  <si>
    <t>July_Aug_V2</t>
  </si>
  <si>
    <t>July_Aug_V3</t>
  </si>
  <si>
    <t>Printing of MOU</t>
  </si>
  <si>
    <t>Printing</t>
  </si>
  <si>
    <t>Envelope</t>
  </si>
  <si>
    <t>Office materials</t>
  </si>
  <si>
    <t>URA/Office</t>
  </si>
  <si>
    <t>Mission budget for 2 days</t>
  </si>
  <si>
    <t>MM withdraw charges</t>
  </si>
  <si>
    <t>July_i67_V4</t>
  </si>
  <si>
    <t>Home/Kasanga</t>
  </si>
  <si>
    <t>Kasanga/Home</t>
  </si>
  <si>
    <t>Cash withdraw chq:89</t>
  </si>
  <si>
    <t>July_L_V7</t>
  </si>
  <si>
    <t>Office/Bank</t>
  </si>
  <si>
    <t>Jule salary for Rebeca (Dayguard)</t>
  </si>
  <si>
    <t>Services</t>
  </si>
  <si>
    <t>July salary:Lydia</t>
  </si>
  <si>
    <t>July salary:i45</t>
  </si>
  <si>
    <t>July salary: Mary</t>
  </si>
  <si>
    <t>July Security Services: USS</t>
  </si>
  <si>
    <t>July Salary:Augustus</t>
  </si>
  <si>
    <t>1.07.2021  Balance and advance</t>
  </si>
  <si>
    <t>31.07.2021  Balance and advance</t>
  </si>
  <si>
    <t>FINANCIAL POSITION AT 1/07/2021</t>
  </si>
  <si>
    <t>FINANCIAL POSITION AT 31/07/2021</t>
  </si>
  <si>
    <t>Sum of spent in national currency (Ugx)</t>
  </si>
  <si>
    <t>Sum of Received</t>
  </si>
  <si>
    <t>July_i67_V5</t>
  </si>
  <si>
    <t>July_i45_V1</t>
  </si>
  <si>
    <t>Sum of Spent in $</t>
  </si>
  <si>
    <t>Column Labels</t>
  </si>
  <si>
    <t>AVAAZ</t>
  </si>
  <si>
    <t>July_L_R8</t>
  </si>
  <si>
    <t>July_BS_5</t>
  </si>
  <si>
    <t>July _L_V6</t>
  </si>
  <si>
    <t>July_BS_6</t>
  </si>
  <si>
    <t>July_L_R9</t>
  </si>
  <si>
    <t>July_L_R10</t>
  </si>
  <si>
    <t>July_L_R11</t>
  </si>
  <si>
    <t>July_L_R11 &amp; R12</t>
  </si>
  <si>
    <t>July_L_R12</t>
  </si>
  <si>
    <t>July_L_V8</t>
  </si>
  <si>
    <t>July_BS_7</t>
  </si>
  <si>
    <t>July_BS_8</t>
  </si>
  <si>
    <t>July_L_R13</t>
  </si>
  <si>
    <t>July_L_R14</t>
  </si>
  <si>
    <t>July_L_R15</t>
  </si>
  <si>
    <t>July_L_R16</t>
  </si>
  <si>
    <t>July_L_R17</t>
  </si>
  <si>
    <t>July_L_R18</t>
  </si>
  <si>
    <t>July salary:i67</t>
  </si>
  <si>
    <t>July_BS_9</t>
  </si>
  <si>
    <t>July_BS_10</t>
  </si>
  <si>
    <t>July_BS_11</t>
  </si>
  <si>
    <t>July_BS_12</t>
  </si>
  <si>
    <t>July_BS_13</t>
  </si>
  <si>
    <t>Home/Kabalagala</t>
  </si>
  <si>
    <t>Kabalagala/Bulindo</t>
  </si>
  <si>
    <t>Kiira/Lugogo</t>
  </si>
  <si>
    <t>Lugogo/Home</t>
  </si>
  <si>
    <t>Home/Kajjansi</t>
  </si>
  <si>
    <t>Kajjansi/Home</t>
  </si>
  <si>
    <t>Cash withdraw chq: 89</t>
  </si>
  <si>
    <t>July salary: i67</t>
  </si>
  <si>
    <t>July salary: i45</t>
  </si>
  <si>
    <t>July Security Services(Universal Security Services)</t>
  </si>
  <si>
    <t>Compound rake</t>
  </si>
  <si>
    <t>Office Materials</t>
  </si>
  <si>
    <t>July_L_R19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</si>
</sst>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0.00_ ;[Red]\-#,##0.00\ "/>
    <numFmt numFmtId="166" formatCode="#,##0.00_ ;\-#,##0.00\ "/>
    <numFmt numFmtId="167" formatCode="_-* #,##0\ _F_-;\-* #,##0\ _F_-;_-* &quot;-&quot;??\ _F_-;_-@_-"/>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11"/>
      <color indexed="8"/>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93">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0" fillId="6" borderId="19"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64" fontId="41" fillId="6" borderId="19" xfId="2" applyFont="1" applyFill="1" applyBorder="1" applyAlignment="1">
      <alignment horizontal="righ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1"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1"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3" fontId="41" fillId="6" borderId="11"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1" fillId="6" borderId="9" xfId="40" applyNumberFormat="1"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9" fillId="0" borderId="29" xfId="1" applyNumberFormat="1" applyFont="1" applyBorder="1" applyAlignment="1">
      <alignment horizontal="left" vertical="center" wrapText="1"/>
    </xf>
    <xf numFmtId="14" fontId="0" fillId="6" borderId="19" xfId="0" applyNumberFormat="1" applyFont="1" applyFill="1" applyBorder="1" applyAlignment="1">
      <alignment horizontal="right" vertical="center"/>
    </xf>
    <xf numFmtId="3" fontId="4"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4" fillId="6" borderId="9" xfId="40" applyNumberFormat="1" applyFont="1" applyFill="1" applyBorder="1" applyAlignment="1">
      <alignment horizontal="right" vertical="center" wrapText="1"/>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9" fillId="0" borderId="15" xfId="40" applyNumberFormat="1" applyFont="1" applyBorder="1" applyAlignment="1">
      <alignment horizontal="left" vertical="center" wrapText="1"/>
    </xf>
    <xf numFmtId="165" fontId="9" fillId="0" borderId="30" xfId="40"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4" fontId="9" fillId="0" borderId="27" xfId="0"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4" fontId="4" fillId="6" borderId="6" xfId="2" applyFont="1" applyFill="1" applyBorder="1" applyAlignment="1">
      <alignment horizontal="right" vertical="center" wrapText="1"/>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164" fontId="41" fillId="6" borderId="16" xfId="2" applyFont="1" applyFill="1" applyBorder="1" applyAlignment="1">
      <alignment horizontal="right" vertical="center" wrapText="1"/>
    </xf>
    <xf numFmtId="3" fontId="4" fillId="6" borderId="16" xfId="1" applyNumberFormat="1" applyFont="1" applyFill="1" applyBorder="1" applyAlignment="1">
      <alignment horizontal="left" vertical="center" wrapText="1"/>
    </xf>
    <xf numFmtId="14" fontId="9" fillId="0" borderId="32"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0" fontId="0" fillId="6" borderId="6" xfId="0" applyFill="1" applyBorder="1" applyAlignment="1">
      <alignment horizontal="left" vertical="center"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2" fontId="0" fillId="6" borderId="16" xfId="0" applyNumberFormat="1" applyFont="1" applyFill="1" applyBorder="1" applyAlignment="1">
      <alignment horizontal="right" vertical="center"/>
    </xf>
    <xf numFmtId="165" fontId="0" fillId="6" borderId="19" xfId="0" applyNumberFormat="1" applyFont="1" applyFill="1" applyBorder="1" applyAlignment="1">
      <alignment vertical="center" wrapText="1"/>
    </xf>
    <xf numFmtId="0" fontId="0" fillId="6" borderId="33" xfId="0" applyFont="1" applyFill="1" applyBorder="1" applyAlignment="1">
      <alignment horizontal="left" vertical="center"/>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0" fontId="0" fillId="0" borderId="19" xfId="0" applyFont="1" applyBorder="1" applyAlignment="1">
      <alignment horizontal="left" vertical="center"/>
    </xf>
    <xf numFmtId="165" fontId="0" fillId="6" borderId="16" xfId="0" applyNumberFormat="1" applyFont="1" applyFill="1" applyBorder="1" applyAlignment="1">
      <alignment horizontal="right" vertical="center" wrapText="1"/>
    </xf>
    <xf numFmtId="165" fontId="0" fillId="6" borderId="3" xfId="0" applyNumberFormat="1" applyFont="1" applyFill="1" applyBorder="1" applyAlignment="1">
      <alignment horizontal="right" vertical="center" wrapText="1"/>
    </xf>
    <xf numFmtId="3" fontId="4" fillId="6" borderId="11" xfId="1" applyNumberFormat="1" applyFont="1" applyFill="1" applyBorder="1" applyAlignment="1">
      <alignment horizontal="left"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5" fontId="4" fillId="6" borderId="2" xfId="40" applyNumberFormat="1" applyFont="1" applyFill="1" applyBorder="1" applyAlignment="1">
      <alignment horizontal="left" vertical="center" wrapText="1"/>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41" fillId="6" borderId="6" xfId="0" applyFont="1" applyFill="1" applyBorder="1" applyAlignment="1">
      <alignment horizontal="left" vertical="center"/>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9"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wrapText="1"/>
    </xf>
    <xf numFmtId="0" fontId="1" fillId="6" borderId="6" xfId="0" applyFont="1" applyFill="1" applyBorder="1" applyAlignment="1">
      <alignment horizontal="left" wrapText="1"/>
    </xf>
    <xf numFmtId="164" fontId="19" fillId="6" borderId="5" xfId="2" applyFont="1" applyFill="1" applyBorder="1" applyAlignment="1">
      <alignment horizontal="righ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164" fontId="1" fillId="6" borderId="19" xfId="2" applyFont="1" applyFill="1" applyBorder="1" applyAlignment="1">
      <alignment horizontal="right" wrapText="1"/>
    </xf>
    <xf numFmtId="14" fontId="1" fillId="0" borderId="19" xfId="0" applyNumberFormat="1" applyFont="1" applyBorder="1" applyAlignment="1">
      <alignment horizontal="left"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165" fontId="0" fillId="6" borderId="19" xfId="0" applyNumberFormat="1" applyFont="1" applyFill="1" applyBorder="1" applyAlignment="1">
      <alignment horizontal="right" vertical="center"/>
    </xf>
    <xf numFmtId="164" fontId="4" fillId="6" borderId="12" xfId="2" applyFont="1" applyFill="1" applyBorder="1" applyAlignment="1">
      <alignment horizontal="righ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3" fontId="19" fillId="6" borderId="19" xfId="1"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0" fontId="0" fillId="6" borderId="33" xfId="0"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164" fontId="33" fillId="6" borderId="19" xfId="2" applyFont="1" applyFill="1" applyBorder="1" applyAlignment="1">
      <alignment horizontal="right" wrapText="1"/>
    </xf>
    <xf numFmtId="165" fontId="41" fillId="6" borderId="16" xfId="0" applyNumberFormat="1" applyFont="1" applyFill="1" applyBorder="1" applyAlignment="1">
      <alignment horizontal="right" wrapText="1"/>
    </xf>
    <xf numFmtId="164" fontId="20" fillId="6" borderId="16" xfId="2" applyFont="1" applyFill="1" applyBorder="1" applyAlignment="1">
      <alignment horizontal="right" vertical="center" wrapText="1"/>
    </xf>
    <xf numFmtId="0" fontId="0" fillId="6" borderId="0" xfId="0" applyFill="1" applyAlignment="1">
      <alignment horizontal="lef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19" fillId="6" borderId="3" xfId="2" applyFont="1" applyFill="1" applyBorder="1" applyAlignment="1">
      <alignment horizontal="right" wrapText="1"/>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14" fontId="0" fillId="6" borderId="3" xfId="0" applyNumberFormat="1" applyFont="1" applyFill="1" applyBorder="1" applyAlignment="1">
      <alignment horizontal="left" vertical="center" wrapText="1"/>
    </xf>
    <xf numFmtId="0" fontId="0" fillId="6" borderId="13" xfId="0" applyFont="1" applyFill="1" applyBorder="1" applyAlignment="1">
      <alignment horizontal="left" vertical="center" wrapText="1"/>
    </xf>
    <xf numFmtId="165" fontId="4" fillId="6" borderId="3" xfId="2" applyNumberFormat="1" applyFont="1" applyFill="1" applyBorder="1" applyAlignment="1">
      <alignment horizontal="right" wrapText="1"/>
    </xf>
    <xf numFmtId="0" fontId="62" fillId="0" borderId="0" xfId="0" applyFont="1" applyAlignment="1">
      <alignment horizontal="center" vertical="center"/>
    </xf>
    <xf numFmtId="14" fontId="19" fillId="6" borderId="19" xfId="0" applyNumberFormat="1" applyFont="1" applyFill="1" applyBorder="1" applyAlignment="1">
      <alignment horizontal="left" vertical="center" wrapText="1"/>
    </xf>
    <xf numFmtId="0" fontId="19" fillId="6" borderId="6" xfId="0" applyFont="1" applyFill="1" applyBorder="1" applyAlignment="1">
      <alignment horizontal="left" vertical="center" wrapText="1"/>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0" fontId="0" fillId="0" borderId="9" xfId="0" applyFont="1" applyBorder="1" applyAlignment="1">
      <alignment horizontal="left" vertical="center"/>
    </xf>
    <xf numFmtId="164" fontId="43" fillId="13" borderId="19" xfId="2" applyFont="1" applyFill="1" applyBorder="1" applyAlignment="1">
      <alignment horizontal="righ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165" fontId="2" fillId="0" borderId="3" xfId="0" applyNumberFormat="1" applyFont="1" applyBorder="1" applyAlignment="1">
      <alignment vertical="center" wrapText="1"/>
    </xf>
    <xf numFmtId="165" fontId="0" fillId="6" borderId="3" xfId="0" applyNumberFormat="1" applyFont="1" applyFill="1" applyBorder="1" applyAlignment="1">
      <alignment vertical="center" wrapText="1"/>
    </xf>
    <xf numFmtId="164" fontId="4" fillId="0" borderId="16" xfId="2" applyFont="1" applyFill="1" applyBorder="1" applyAlignment="1">
      <alignment horizontal="right" vertical="center" wrapText="1"/>
    </xf>
    <xf numFmtId="164" fontId="41" fillId="13" borderId="16" xfId="2" applyFont="1" applyFill="1" applyBorder="1" applyAlignment="1">
      <alignment horizontal="right" vertical="center"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3" fontId="19" fillId="6" borderId="11" xfId="1" applyNumberFormat="1" applyFont="1" applyFill="1" applyBorder="1" applyAlignment="1">
      <alignment horizontal="left" vertical="center" wrapText="1"/>
    </xf>
    <xf numFmtId="165" fontId="4" fillId="6" borderId="19" xfId="40" applyNumberFormat="1" applyFont="1" applyFill="1" applyBorder="1" applyAlignment="1">
      <alignment horizontal="left" wrapText="1"/>
    </xf>
    <xf numFmtId="164" fontId="19" fillId="6" borderId="6" xfId="2" applyFont="1" applyFill="1" applyBorder="1" applyAlignment="1">
      <alignment horizontal="right" wrapText="1"/>
    </xf>
    <xf numFmtId="164" fontId="19" fillId="6" borderId="6" xfId="2" applyFont="1" applyFill="1" applyBorder="1" applyAlignment="1">
      <alignment horizontal="right" vertical="center" wrapText="1"/>
    </xf>
    <xf numFmtId="165" fontId="0" fillId="6" borderId="6" xfId="0" applyNumberFormat="1" applyFont="1" applyFill="1" applyBorder="1" applyAlignment="1">
      <alignment horizontal="right" wrapText="1"/>
    </xf>
    <xf numFmtId="165" fontId="0" fillId="6" borderId="6" xfId="0" applyNumberFormat="1" applyFont="1" applyFill="1" applyBorder="1" applyAlignment="1">
      <alignment vertical="center" wrapText="1"/>
    </xf>
    <xf numFmtId="165" fontId="41" fillId="13" borderId="19" xfId="0" applyNumberFormat="1" applyFont="1" applyFill="1" applyBorder="1" applyAlignment="1">
      <alignment horizontal="right" wrapText="1"/>
    </xf>
    <xf numFmtId="164" fontId="19" fillId="6" borderId="33" xfId="2" applyFont="1" applyFill="1" applyBorder="1" applyAlignment="1">
      <alignment horizontal="right" wrapText="1"/>
    </xf>
    <xf numFmtId="164" fontId="19" fillId="6" borderId="12" xfId="2" applyFont="1" applyFill="1" applyBorder="1" applyAlignment="1">
      <alignment horizontal="right" wrapText="1"/>
    </xf>
    <xf numFmtId="164" fontId="4" fillId="6" borderId="13" xfId="2" applyFont="1" applyFill="1" applyBorder="1" applyAlignment="1">
      <alignment horizontal="right" vertical="center" wrapText="1"/>
    </xf>
    <xf numFmtId="165" fontId="4" fillId="6" borderId="5" xfId="2" applyNumberFormat="1" applyFont="1" applyFill="1" applyBorder="1" applyAlignment="1">
      <alignment horizontal="right" vertical="center" wrapText="1"/>
    </xf>
    <xf numFmtId="165" fontId="0" fillId="6" borderId="3" xfId="0" applyNumberFormat="1" applyFont="1" applyFill="1" applyBorder="1" applyAlignment="1">
      <alignment horizontal="right" wrapText="1"/>
    </xf>
    <xf numFmtId="165" fontId="2" fillId="6" borderId="19" xfId="0" applyNumberFormat="1" applyFont="1" applyFill="1" applyBorder="1" applyAlignment="1">
      <alignment vertical="center" wrapText="1"/>
    </xf>
    <xf numFmtId="43" fontId="0" fillId="0" borderId="0" xfId="0" applyNumberFormat="1" applyAlignment="1">
      <alignment horizontal="left" vertical="center"/>
    </xf>
    <xf numFmtId="165" fontId="4" fillId="6" borderId="3" xfId="2" applyNumberFormat="1" applyFont="1" applyFill="1" applyBorder="1" applyAlignment="1">
      <alignment horizontal="right" vertical="center" wrapText="1"/>
    </xf>
    <xf numFmtId="165" fontId="19" fillId="6" borderId="19" xfId="0" applyNumberFormat="1" applyFont="1" applyFill="1" applyBorder="1" applyAlignment="1">
      <alignment vertical="center" wrapText="1"/>
    </xf>
    <xf numFmtId="0" fontId="41" fillId="13" borderId="6" xfId="0" applyFont="1" applyFill="1" applyBorder="1" applyAlignment="1">
      <alignment horizontal="left" wrapText="1"/>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0" fontId="2" fillId="0" borderId="19" xfId="0" applyFont="1" applyBorder="1" applyAlignment="1">
      <alignment horizontal="left"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165" fontId="0" fillId="6" borderId="6" xfId="1" applyNumberFormat="1" applyFont="1" applyFill="1" applyBorder="1" applyAlignment="1">
      <alignment horizontal="left" vertical="center" wrapText="1"/>
    </xf>
    <xf numFmtId="3" fontId="41" fillId="13" borderId="16" xfId="1" applyNumberFormat="1" applyFont="1" applyFill="1" applyBorder="1" applyAlignment="1">
      <alignment horizontal="left" wrapText="1"/>
    </xf>
    <xf numFmtId="165" fontId="19" fillId="6" borderId="19" xfId="40" applyNumberFormat="1" applyFont="1" applyFill="1" applyBorder="1" applyAlignment="1">
      <alignment horizontal="left" vertical="center" wrapText="1"/>
    </xf>
    <xf numFmtId="165" fontId="2" fillId="0" borderId="19" xfId="0" applyNumberFormat="1" applyFont="1" applyBorder="1" applyAlignment="1">
      <alignment horizontal="right"/>
    </xf>
    <xf numFmtId="165" fontId="2" fillId="0" borderId="19" xfId="0" applyNumberFormat="1" applyFont="1" applyBorder="1" applyAlignment="1">
      <alignment horizontal="right" vertical="center" wrapText="1"/>
    </xf>
    <xf numFmtId="165" fontId="0" fillId="0" borderId="3" xfId="0" applyNumberFormat="1" applyFont="1" applyBorder="1" applyAlignment="1">
      <alignment vertical="center" wrapText="1"/>
    </xf>
    <xf numFmtId="0" fontId="0" fillId="0" borderId="9" xfId="0" applyBorder="1" applyAlignment="1">
      <alignment horizontal="left" vertical="center"/>
    </xf>
    <xf numFmtId="165" fontId="2" fillId="0" borderId="16" xfId="0" applyNumberFormat="1" applyFont="1" applyBorder="1" applyAlignment="1">
      <alignment horizontal="right" vertical="center" wrapText="1"/>
    </xf>
    <xf numFmtId="165" fontId="0" fillId="0" borderId="16" xfId="2" applyNumberFormat="1" applyFont="1" applyBorder="1" applyAlignment="1">
      <alignment horizontal="right" wrapText="1"/>
    </xf>
    <xf numFmtId="165" fontId="0" fillId="0" borderId="3" xfId="2" applyNumberFormat="1" applyFont="1" applyBorder="1" applyAlignment="1">
      <alignment horizontal="right" wrapText="1"/>
    </xf>
    <xf numFmtId="165" fontId="4" fillId="0" borderId="19" xfId="2" applyNumberFormat="1" applyFont="1" applyBorder="1" applyAlignment="1">
      <alignment horizontal="right" wrapText="1"/>
    </xf>
    <xf numFmtId="165" fontId="0" fillId="0" borderId="19" xfId="0" applyNumberFormat="1" applyBorder="1" applyAlignment="1">
      <alignment vertical="center"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0" fillId="0" borderId="19" xfId="0" applyNumberFormat="1" applyBorder="1" applyAlignment="1">
      <alignment horizontal="right" vertical="center"/>
    </xf>
    <xf numFmtId="165" fontId="2" fillId="0" borderId="16" xfId="0" applyNumberFormat="1" applyFont="1" applyBorder="1" applyAlignment="1">
      <alignment horizontal="left" vertical="center" wrapText="1"/>
    </xf>
    <xf numFmtId="165" fontId="2" fillId="0" borderId="3" xfId="0" applyNumberFormat="1" applyFont="1" applyBorder="1" applyAlignment="1">
      <alignment horizontal="left" vertical="center" wrapText="1"/>
    </xf>
    <xf numFmtId="165" fontId="38" fillId="0" borderId="15" xfId="0" applyNumberFormat="1" applyFont="1" applyFill="1" applyBorder="1" applyAlignment="1">
      <alignment horizontal="right" vertical="center" wrapText="1"/>
    </xf>
    <xf numFmtId="0" fontId="0" fillId="6" borderId="11" xfId="0" applyFont="1" applyFill="1" applyBorder="1" applyAlignment="1">
      <alignment horizontal="left" vertical="center"/>
    </xf>
    <xf numFmtId="14" fontId="32" fillId="0" borderId="19" xfId="0" applyNumberFormat="1" applyFont="1" applyBorder="1" applyAlignment="1">
      <alignment vertical="center" wrapText="1"/>
    </xf>
    <xf numFmtId="3" fontId="0" fillId="6" borderId="19" xfId="0" applyNumberFormat="1" applyFont="1" applyFill="1" applyBorder="1" applyAlignment="1">
      <alignment wrapText="1"/>
    </xf>
    <xf numFmtId="0" fontId="0" fillId="6" borderId="19" xfId="0" applyFont="1" applyFill="1" applyBorder="1" applyAlignment="1">
      <alignment vertical="top" wrapText="1"/>
    </xf>
    <xf numFmtId="3" fontId="0" fillId="6" borderId="11" xfId="1" applyNumberFormat="1" applyFont="1" applyFill="1" applyBorder="1" applyAlignment="1">
      <alignment vertical="center" wrapText="1"/>
    </xf>
    <xf numFmtId="3" fontId="19" fillId="6" borderId="11" xfId="1" applyNumberFormat="1" applyFont="1" applyFill="1" applyBorder="1" applyAlignment="1">
      <alignment wrapText="1"/>
    </xf>
    <xf numFmtId="165" fontId="4" fillId="6" borderId="11" xfId="40" applyNumberFormat="1" applyFont="1" applyFill="1" applyBorder="1" applyAlignment="1">
      <alignment horizontal="left" wrapText="1"/>
    </xf>
    <xf numFmtId="165" fontId="4" fillId="6" borderId="16" xfId="40" applyNumberFormat="1" applyFont="1" applyFill="1" applyBorder="1" applyAlignment="1">
      <alignment horizontal="left"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5" fontId="9" fillId="0" borderId="15" xfId="2" applyNumberFormat="1" applyFont="1" applyBorder="1" applyAlignment="1">
      <alignment horizontal="center"/>
    </xf>
    <xf numFmtId="14" fontId="9" fillId="0" borderId="18" xfId="1" applyNumberFormat="1" applyFont="1" applyBorder="1" applyAlignment="1">
      <alignment horizontal="left" wrapText="1"/>
    </xf>
    <xf numFmtId="3" fontId="9" fillId="0" borderId="15" xfId="1" applyNumberFormat="1" applyFont="1" applyBorder="1" applyAlignment="1">
      <alignment horizontal="left" wrapText="1"/>
    </xf>
    <xf numFmtId="165" fontId="9" fillId="0" borderId="15" xfId="1" applyNumberFormat="1" applyFont="1" applyBorder="1" applyAlignment="1">
      <alignment horizontal="left" wrapText="1"/>
    </xf>
    <xf numFmtId="165" fontId="0" fillId="6" borderId="3" xfId="0" applyNumberFormat="1" applyFont="1" applyFill="1" applyBorder="1" applyAlignment="1">
      <alignment horizontal="right" vertical="center"/>
    </xf>
    <xf numFmtId="164" fontId="43" fillId="13" borderId="16" xfId="2" applyFont="1" applyFill="1" applyBorder="1" applyAlignment="1">
      <alignment horizontal="right" wrapText="1"/>
    </xf>
    <xf numFmtId="0" fontId="0" fillId="6" borderId="6" xfId="0" applyFont="1" applyFill="1" applyBorder="1" applyAlignment="1">
      <alignment vertical="top" wrapText="1"/>
    </xf>
    <xf numFmtId="0" fontId="0" fillId="6" borderId="6" xfId="0" applyFont="1" applyFill="1" applyBorder="1" applyAlignment="1">
      <alignment horizontal="left" vertical="top" wrapText="1"/>
    </xf>
    <xf numFmtId="164" fontId="4" fillId="0" borderId="19" xfId="2" applyFont="1" applyFill="1" applyBorder="1" applyAlignment="1">
      <alignment horizontal="right" wrapText="1"/>
    </xf>
    <xf numFmtId="14" fontId="0" fillId="0" borderId="2" xfId="0" applyNumberFormat="1" applyFont="1" applyBorder="1" applyAlignment="1">
      <alignment horizontal="left" wrapText="1"/>
    </xf>
    <xf numFmtId="0" fontId="0" fillId="6" borderId="0" xfId="0" applyFont="1" applyFill="1" applyBorder="1" applyAlignment="1">
      <alignment horizontal="left" vertical="center"/>
    </xf>
    <xf numFmtId="165" fontId="19" fillId="6" borderId="19" xfId="0" applyNumberFormat="1" applyFont="1" applyFill="1" applyBorder="1" applyAlignment="1">
      <alignment horizontal="right" wrapText="1"/>
    </xf>
    <xf numFmtId="165" fontId="2" fillId="13" borderId="19" xfId="0" applyNumberFormat="1" applyFont="1" applyFill="1" applyBorder="1" applyAlignment="1">
      <alignment horizontal="left" vertical="center" wrapText="1"/>
    </xf>
    <xf numFmtId="165" fontId="2" fillId="6" borderId="19" xfId="0" applyNumberFormat="1" applyFont="1" applyFill="1" applyBorder="1" applyAlignment="1">
      <alignment horizontal="right" vertical="center" wrapText="1"/>
    </xf>
    <xf numFmtId="165" fontId="2" fillId="6" borderId="16" xfId="0" applyNumberFormat="1" applyFont="1" applyFill="1" applyBorder="1" applyAlignment="1">
      <alignment horizontal="right" vertical="center" wrapText="1"/>
    </xf>
    <xf numFmtId="165" fontId="2" fillId="6" borderId="3" xfId="0" applyNumberFormat="1" applyFont="1" applyFill="1" applyBorder="1" applyAlignment="1">
      <alignment horizontal="right" vertical="center" wrapText="1"/>
    </xf>
    <xf numFmtId="3" fontId="16" fillId="0" borderId="0" xfId="0" applyNumberFormat="1" applyFont="1" applyAlignment="1">
      <alignment vertical="center"/>
    </xf>
    <xf numFmtId="165" fontId="2" fillId="6" borderId="19" xfId="0" applyNumberFormat="1" applyFont="1" applyFill="1" applyBorder="1" applyAlignment="1">
      <alignment horizontal="left" vertical="center" wrapText="1"/>
    </xf>
    <xf numFmtId="165" fontId="1" fillId="6" borderId="19" xfId="0" applyNumberFormat="1" applyFont="1" applyFill="1" applyBorder="1" applyAlignment="1">
      <alignment horizontal="right" vertical="center" wrapText="1"/>
    </xf>
    <xf numFmtId="4" fontId="0" fillId="6" borderId="19" xfId="0" applyNumberFormat="1" applyFont="1" applyFill="1" applyBorder="1" applyAlignment="1">
      <alignment horizontal="left"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165" fontId="41" fillId="6" borderId="16" xfId="1" applyNumberFormat="1" applyFont="1" applyFill="1" applyBorder="1" applyAlignment="1">
      <alignment horizontal="left" wrapText="1"/>
    </xf>
    <xf numFmtId="3" fontId="0" fillId="6" borderId="16" xfId="0" applyNumberFormat="1" applyFont="1" applyFill="1" applyBorder="1" applyAlignment="1">
      <alignment horizontal="left" wrapText="1"/>
    </xf>
    <xf numFmtId="164" fontId="4" fillId="6" borderId="18" xfId="2" applyFont="1" applyFill="1" applyBorder="1" applyAlignment="1">
      <alignment horizontal="right" vertical="center" wrapText="1"/>
    </xf>
    <xf numFmtId="164" fontId="4" fillId="6" borderId="27" xfId="2" applyFont="1" applyFill="1" applyBorder="1" applyAlignment="1">
      <alignment horizontal="right" vertical="center" wrapText="1"/>
    </xf>
    <xf numFmtId="164" fontId="14" fillId="6" borderId="16" xfId="2" applyFont="1" applyFill="1" applyBorder="1" applyAlignment="1">
      <alignment horizontal="right" vertical="center"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41" fillId="13" borderId="16" xfId="0" applyFont="1" applyFill="1" applyBorder="1" applyAlignment="1">
      <alignment horizontal="left" vertical="center"/>
    </xf>
    <xf numFmtId="3" fontId="0" fillId="6" borderId="16" xfId="1" applyNumberFormat="1" applyFont="1" applyFill="1" applyBorder="1" applyAlignment="1">
      <alignment horizontal="left" wrapText="1"/>
    </xf>
    <xf numFmtId="3" fontId="41" fillId="13" borderId="11" xfId="1" applyNumberFormat="1" applyFont="1" applyFill="1" applyBorder="1" applyAlignment="1">
      <alignment vertical="center" wrapText="1"/>
    </xf>
    <xf numFmtId="164" fontId="41" fillId="13" borderId="3" xfId="2" applyFont="1" applyFill="1" applyBorder="1" applyAlignment="1">
      <alignment horizontal="right" wrapText="1"/>
    </xf>
    <xf numFmtId="165" fontId="41" fillId="13" borderId="11" xfId="40" applyNumberFormat="1" applyFont="1" applyFill="1" applyBorder="1" applyAlignment="1">
      <alignment horizontal="left" vertical="center" wrapText="1"/>
    </xf>
    <xf numFmtId="165" fontId="41" fillId="13" borderId="16" xfId="2" applyNumberFormat="1" applyFont="1" applyFill="1" applyBorder="1" applyAlignment="1">
      <alignment horizontal="right" vertical="center" wrapText="1"/>
    </xf>
    <xf numFmtId="164" fontId="4" fillId="0" borderId="5" xfId="2" applyFont="1" applyFill="1" applyBorder="1" applyAlignment="1">
      <alignment horizontal="right" vertical="center" wrapText="1"/>
    </xf>
    <xf numFmtId="165" fontId="41" fillId="0" borderId="18" xfId="0" applyNumberFormat="1" applyFont="1" applyBorder="1" applyAlignment="1">
      <alignment vertical="center" wrapText="1"/>
    </xf>
    <xf numFmtId="165" fontId="0" fillId="6" borderId="13" xfId="0" applyNumberFormat="1" applyFont="1" applyFill="1" applyBorder="1" applyAlignment="1">
      <alignment vertical="center" wrapText="1"/>
    </xf>
    <xf numFmtId="164" fontId="41" fillId="6" borderId="27" xfId="2" applyFont="1" applyFill="1" applyBorder="1" applyAlignment="1">
      <alignment horizontal="right" wrapText="1"/>
    </xf>
    <xf numFmtId="165" fontId="41" fillId="6" borderId="18" xfId="0" applyNumberFormat="1" applyFont="1" applyFill="1" applyBorder="1" applyAlignment="1">
      <alignment horizontal="right" vertical="center" wrapText="1"/>
    </xf>
    <xf numFmtId="165" fontId="41" fillId="6" borderId="18" xfId="2" applyNumberFormat="1" applyFont="1" applyFill="1" applyBorder="1" applyAlignment="1">
      <alignment horizontal="right" vertical="center" wrapText="1"/>
    </xf>
    <xf numFmtId="165" fontId="41" fillId="6" borderId="15" xfId="2" applyNumberFormat="1" applyFont="1" applyFill="1" applyBorder="1" applyAlignment="1">
      <alignment horizontal="right" vertical="center" wrapText="1"/>
    </xf>
    <xf numFmtId="164" fontId="41" fillId="6" borderId="18" xfId="2" applyFont="1" applyFill="1" applyBorder="1" applyAlignment="1">
      <alignment horizontal="right" wrapText="1"/>
    </xf>
    <xf numFmtId="3" fontId="3" fillId="0" borderId="0" xfId="0" applyNumberFormat="1" applyFont="1" applyBorder="1" applyAlignment="1">
      <alignment horizontal="left" vertical="center"/>
    </xf>
    <xf numFmtId="3" fontId="0" fillId="6" borderId="0" xfId="1" applyNumberFormat="1" applyFont="1" applyFill="1" applyBorder="1" applyAlignment="1">
      <alignment horizontal="left" vertical="center" wrapText="1"/>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0" fillId="6" borderId="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164" fontId="4" fillId="6" borderId="33" xfId="2" applyFont="1" applyFill="1" applyBorder="1" applyAlignment="1">
      <alignment horizontal="right" vertical="center" wrapText="1"/>
    </xf>
    <xf numFmtId="164" fontId="4" fillId="6" borderId="6" xfId="2" applyFont="1" applyFill="1" applyBorder="1" applyAlignment="1">
      <alignment horizontal="right" wrapText="1"/>
    </xf>
    <xf numFmtId="165" fontId="41" fillId="13" borderId="16" xfId="40" applyNumberFormat="1" applyFont="1" applyFill="1" applyBorder="1" applyAlignment="1">
      <alignment horizontal="left" wrapText="1"/>
    </xf>
    <xf numFmtId="3" fontId="0" fillId="0" borderId="16" xfId="1" applyNumberFormat="1" applyFont="1" applyBorder="1" applyAlignment="1">
      <alignment horizontal="left" vertical="center" wrapText="1"/>
    </xf>
    <xf numFmtId="165" fontId="0" fillId="0" borderId="16" xfId="1" applyNumberFormat="1" applyFont="1" applyBorder="1" applyAlignment="1">
      <alignment horizontal="left" vertical="center" wrapText="1"/>
    </xf>
    <xf numFmtId="164" fontId="41" fillId="13" borderId="5" xfId="2" applyFont="1" applyFill="1" applyBorder="1" applyAlignment="1">
      <alignment horizontal="right" vertical="center" wrapText="1"/>
    </xf>
    <xf numFmtId="3" fontId="0" fillId="6" borderId="3" xfId="1" applyNumberFormat="1" applyFont="1" applyFill="1" applyBorder="1" applyAlignment="1">
      <alignment horizontal="left" vertical="center" wrapText="1"/>
    </xf>
    <xf numFmtId="3" fontId="0" fillId="0" borderId="19" xfId="1" applyNumberFormat="1" applyFont="1" applyBorder="1" applyAlignment="1">
      <alignment horizontal="left" vertical="center" wrapText="1"/>
    </xf>
    <xf numFmtId="164" fontId="4" fillId="6" borderId="33" xfId="2" applyFont="1" applyFill="1" applyBorder="1" applyAlignment="1">
      <alignment horizontal="right" wrapText="1"/>
    </xf>
    <xf numFmtId="164" fontId="4" fillId="6" borderId="13" xfId="2" applyFont="1" applyFill="1" applyBorder="1" applyAlignment="1">
      <alignment horizontal="right" wrapText="1"/>
    </xf>
    <xf numFmtId="165" fontId="19" fillId="6" borderId="16" xfId="2" applyNumberFormat="1" applyFont="1" applyFill="1" applyBorder="1" applyAlignment="1">
      <alignment horizontal="right" vertical="center" wrapText="1"/>
    </xf>
    <xf numFmtId="165" fontId="19" fillId="6" borderId="19" xfId="0" applyNumberFormat="1" applyFont="1" applyFill="1" applyBorder="1" applyAlignment="1">
      <alignment wrapText="1"/>
    </xf>
    <xf numFmtId="165" fontId="19" fillId="6" borderId="16" xfId="2" applyNumberFormat="1" applyFont="1" applyFill="1" applyBorder="1" applyAlignment="1">
      <alignment horizontal="right" wrapText="1"/>
    </xf>
    <xf numFmtId="165" fontId="19" fillId="6" borderId="19" xfId="40" applyNumberFormat="1" applyFont="1" applyFill="1" applyBorder="1" applyAlignment="1">
      <alignment horizontal="left" wrapText="1"/>
    </xf>
    <xf numFmtId="0" fontId="19" fillId="6" borderId="16" xfId="0" applyFont="1" applyFill="1" applyBorder="1" applyAlignment="1">
      <alignment horizontal="left"/>
    </xf>
    <xf numFmtId="0" fontId="19" fillId="6" borderId="16" xfId="0" applyFont="1" applyFill="1" applyBorder="1" applyAlignment="1">
      <alignment horizontal="left" wrapText="1"/>
    </xf>
    <xf numFmtId="165" fontId="0" fillId="6" borderId="12" xfId="0" applyNumberFormat="1" applyFont="1" applyFill="1" applyBorder="1" applyAlignment="1">
      <alignment horizontal="right" vertical="center" wrapText="1"/>
    </xf>
    <xf numFmtId="3" fontId="41" fillId="13" borderId="3" xfId="1" applyNumberFormat="1" applyFont="1" applyFill="1" applyBorder="1" applyAlignment="1">
      <alignment horizontal="left" vertical="center" wrapText="1"/>
    </xf>
    <xf numFmtId="3" fontId="0" fillId="6" borderId="6" xfId="1" applyNumberFormat="1" applyFont="1" applyFill="1" applyBorder="1" applyAlignment="1">
      <alignment horizontal="left" wrapText="1"/>
    </xf>
    <xf numFmtId="0" fontId="0" fillId="6" borderId="11" xfId="0" applyFont="1" applyFill="1" applyBorder="1" applyAlignment="1">
      <alignment horizontal="left"/>
    </xf>
    <xf numFmtId="165" fontId="41" fillId="0" borderId="38" xfId="0" applyNumberFormat="1" applyFont="1" applyBorder="1" applyAlignment="1">
      <alignment vertical="center" wrapText="1"/>
    </xf>
    <xf numFmtId="164" fontId="41" fillId="0" borderId="29" xfId="2" applyFont="1" applyFill="1" applyBorder="1" applyAlignment="1">
      <alignment horizontal="righ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164" fontId="41" fillId="6" borderId="39" xfId="2" applyFont="1" applyFill="1" applyBorder="1" applyAlignment="1">
      <alignment horizontal="right" wrapText="1"/>
    </xf>
    <xf numFmtId="0" fontId="19" fillId="0" borderId="19" xfId="0" applyFont="1" applyBorder="1" applyAlignment="1">
      <alignment vertical="center"/>
    </xf>
    <xf numFmtId="165" fontId="41" fillId="0" borderId="38" xfId="0" applyNumberFormat="1" applyFont="1" applyBorder="1" applyAlignment="1">
      <alignment horizontal="right" wrapText="1"/>
    </xf>
    <xf numFmtId="165" fontId="41" fillId="6" borderId="18" xfId="2" applyNumberFormat="1" applyFont="1" applyFill="1" applyBorder="1" applyAlignment="1">
      <alignment horizontal="right" wrapText="1"/>
    </xf>
    <xf numFmtId="165" fontId="41" fillId="6" borderId="15" xfId="2" applyNumberFormat="1" applyFont="1" applyFill="1" applyBorder="1" applyAlignment="1">
      <alignment horizontal="right" wrapText="1"/>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165" fontId="41" fillId="0" borderId="18" xfId="2" applyNumberFormat="1" applyFont="1" applyBorder="1" applyAlignment="1">
      <alignment horizontal="right" wrapText="1"/>
    </xf>
    <xf numFmtId="165" fontId="41" fillId="0" borderId="15" xfId="2" applyNumberFormat="1" applyFont="1" applyBorder="1" applyAlignment="1">
      <alignment horizontal="right" wrapText="1"/>
    </xf>
    <xf numFmtId="165" fontId="41" fillId="6" borderId="27" xfId="2" applyNumberFormat="1" applyFont="1" applyFill="1" applyBorder="1" applyAlignment="1">
      <alignment horizontal="right" vertical="center" wrapText="1"/>
    </xf>
    <xf numFmtId="3" fontId="9" fillId="0" borderId="18" xfId="1" applyNumberFormat="1" applyFont="1" applyBorder="1" applyAlignment="1">
      <alignment horizontal="left" vertical="center" wrapText="1"/>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1" fillId="6" borderId="19" xfId="1" applyNumberFormat="1" applyFont="1" applyFill="1" applyBorder="1" applyAlignment="1">
      <alignment horizontal="left" wrapText="1"/>
    </xf>
    <xf numFmtId="3" fontId="4" fillId="6" borderId="11" xfId="1" applyNumberFormat="1" applyFont="1" applyFill="1" applyBorder="1" applyAlignment="1">
      <alignment vertical="center" wrapText="1"/>
    </xf>
    <xf numFmtId="0" fontId="0" fillId="6" borderId="16" xfId="0" applyFont="1" applyFill="1" applyBorder="1" applyAlignment="1">
      <alignment horizontal="left" wrapText="1"/>
    </xf>
    <xf numFmtId="3" fontId="0" fillId="6" borderId="6" xfId="0" applyNumberFormat="1" applyFont="1" applyFill="1" applyBorder="1" applyAlignment="1">
      <alignment horizontal="left" vertical="center"/>
    </xf>
    <xf numFmtId="165" fontId="19" fillId="6" borderId="6" xfId="0" applyNumberFormat="1" applyFont="1" applyFill="1" applyBorder="1" applyAlignment="1">
      <alignment horizontal="right" wrapText="1"/>
    </xf>
    <xf numFmtId="165" fontId="0" fillId="6" borderId="16" xfId="0" applyNumberFormat="1" applyFont="1" applyFill="1" applyBorder="1" applyAlignment="1">
      <alignment vertical="center" wrapText="1"/>
    </xf>
    <xf numFmtId="165" fontId="19" fillId="6" borderId="19" xfId="2" applyNumberFormat="1" applyFont="1" applyFill="1" applyBorder="1" applyAlignment="1">
      <alignment horizontal="right" wrapText="1"/>
    </xf>
    <xf numFmtId="165" fontId="4" fillId="6" borderId="27" xfId="2" applyNumberFormat="1" applyFont="1" applyFill="1" applyBorder="1" applyAlignment="1">
      <alignment horizontal="right" wrapText="1"/>
    </xf>
    <xf numFmtId="3" fontId="43" fillId="12" borderId="5" xfId="0" applyNumberFormat="1" applyFont="1" applyFill="1" applyBorder="1"/>
    <xf numFmtId="3" fontId="41" fillId="0" borderId="29" xfId="0" applyNumberFormat="1" applyFont="1" applyBorder="1"/>
    <xf numFmtId="164" fontId="43" fillId="0" borderId="16" xfId="2" applyFont="1" applyBorder="1" applyAlignment="1">
      <alignment horizontal="right" wrapText="1"/>
    </xf>
    <xf numFmtId="14" fontId="9" fillId="6" borderId="7" xfId="1" applyNumberFormat="1" applyFont="1" applyFill="1" applyBorder="1" applyAlignment="1">
      <alignment horizontal="left" vertical="center" wrapText="1"/>
    </xf>
    <xf numFmtId="3" fontId="9" fillId="6" borderId="5" xfId="1" applyNumberFormat="1" applyFont="1" applyFill="1" applyBorder="1" applyAlignment="1">
      <alignment horizontal="left" vertical="center" wrapText="1"/>
    </xf>
    <xf numFmtId="3" fontId="9" fillId="6" borderId="16" xfId="1" applyNumberFormat="1" applyFont="1" applyFill="1" applyBorder="1" applyAlignment="1">
      <alignment horizontal="left" vertical="center" wrapText="1"/>
    </xf>
    <xf numFmtId="165" fontId="9" fillId="6" borderId="16" xfId="1" applyNumberFormat="1" applyFont="1" applyFill="1" applyBorder="1" applyAlignment="1">
      <alignment horizontal="left" vertical="center" wrapText="1"/>
    </xf>
    <xf numFmtId="164" fontId="9" fillId="6" borderId="16" xfId="2" applyFont="1" applyFill="1" applyBorder="1" applyAlignment="1">
      <alignment horizontal="right" wrapText="1"/>
    </xf>
    <xf numFmtId="164" fontId="38" fillId="6" borderId="16" xfId="2" applyFont="1" applyFill="1" applyBorder="1" applyAlignment="1">
      <alignment horizontal="right" wrapText="1"/>
    </xf>
    <xf numFmtId="165" fontId="9" fillId="6" borderId="16" xfId="40" applyNumberFormat="1" applyFont="1" applyFill="1" applyBorder="1" applyAlignment="1">
      <alignment horizontal="left" vertical="center" wrapText="1"/>
    </xf>
    <xf numFmtId="3" fontId="9" fillId="6" borderId="16" xfId="0" applyNumberFormat="1" applyFont="1" applyFill="1" applyBorder="1" applyAlignment="1">
      <alignment horizontal="left" vertical="center" wrapText="1"/>
    </xf>
    <xf numFmtId="4" fontId="9" fillId="6" borderId="16" xfId="0" applyNumberFormat="1" applyFont="1" applyFill="1" applyBorder="1" applyAlignment="1">
      <alignment horizontal="left" vertical="center" wrapText="1"/>
    </xf>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applyFont="1" applyFill="1" applyBorder="1" applyAlignment="1">
      <alignment horizontal="left"/>
    </xf>
    <xf numFmtId="165" fontId="0" fillId="6" borderId="16" xfId="1" applyNumberFormat="1" applyFont="1" applyFill="1" applyBorder="1" applyAlignment="1">
      <alignment horizontal="left" vertical="center" wrapText="1"/>
    </xf>
    <xf numFmtId="3" fontId="41" fillId="13" borderId="6" xfId="1" applyNumberFormat="1" applyFont="1" applyFill="1" applyBorder="1" applyAlignment="1">
      <alignment horizontal="left" wrapText="1"/>
    </xf>
    <xf numFmtId="165" fontId="41" fillId="13" borderId="5" xfId="2" applyNumberFormat="1" applyFont="1" applyFill="1" applyBorder="1" applyAlignment="1">
      <alignment horizontal="right" vertical="center" wrapText="1"/>
    </xf>
    <xf numFmtId="165" fontId="41" fillId="13" borderId="5" xfId="40" applyNumberFormat="1" applyFont="1" applyFill="1" applyBorder="1" applyAlignment="1">
      <alignment horizontal="left" vertical="center" wrapText="1"/>
    </xf>
    <xf numFmtId="3" fontId="41" fillId="13" borderId="7" xfId="1" applyNumberFormat="1" applyFont="1" applyFill="1" applyBorder="1" applyAlignment="1">
      <alignment horizontal="left" vertical="center" wrapText="1"/>
    </xf>
    <xf numFmtId="3" fontId="41" fillId="13" borderId="5" xfId="0" applyNumberFormat="1" applyFont="1" applyFill="1" applyBorder="1" applyAlignment="1">
      <alignment horizontal="left" vertical="center" wrapText="1"/>
    </xf>
    <xf numFmtId="4" fontId="41" fillId="13" borderId="31" xfId="0" applyNumberFormat="1" applyFont="1" applyFill="1" applyBorder="1" applyAlignment="1">
      <alignment horizontal="left" vertical="center" wrapText="1"/>
    </xf>
    <xf numFmtId="0" fontId="41" fillId="13" borderId="6" xfId="0" applyFont="1" applyFill="1" applyBorder="1" applyAlignment="1">
      <alignment horizontal="left" vertical="top" wrapText="1"/>
    </xf>
    <xf numFmtId="165" fontId="41" fillId="13" borderId="16" xfId="1" applyNumberFormat="1" applyFont="1" applyFill="1" applyBorder="1" applyAlignment="1">
      <alignment horizontal="left" vertical="center" wrapText="1"/>
    </xf>
    <xf numFmtId="0" fontId="69" fillId="13" borderId="19" xfId="0" applyFont="1" applyFill="1" applyBorder="1" applyAlignment="1">
      <alignment horizontal="left" vertical="center" wrapText="1"/>
    </xf>
    <xf numFmtId="4" fontId="43" fillId="13" borderId="19" xfId="0" applyNumberFormat="1" applyFont="1" applyFill="1" applyBorder="1" applyAlignment="1">
      <alignment horizontal="left" vertical="center" wrapText="1"/>
    </xf>
    <xf numFmtId="164" fontId="41" fillId="13" borderId="3" xfId="2" applyFont="1" applyFill="1" applyBorder="1" applyAlignment="1">
      <alignment horizontal="right" vertical="center" wrapText="1"/>
    </xf>
    <xf numFmtId="0" fontId="41" fillId="13" borderId="19" xfId="0" applyFont="1" applyFill="1" applyBorder="1" applyAlignment="1">
      <alignment horizontal="left"/>
    </xf>
    <xf numFmtId="14" fontId="41" fillId="13" borderId="19" xfId="0" applyNumberFormat="1" applyFont="1" applyFill="1" applyBorder="1" applyAlignment="1">
      <alignment horizontal="left" wrapText="1"/>
    </xf>
    <xf numFmtId="165" fontId="41" fillId="13" borderId="9" xfId="40" applyNumberFormat="1" applyFont="1" applyFill="1" applyBorder="1" applyAlignment="1">
      <alignment horizontal="left" vertical="center" wrapText="1"/>
    </xf>
    <xf numFmtId="164" fontId="41" fillId="13" borderId="33" xfId="2" applyFont="1" applyFill="1" applyBorder="1" applyAlignment="1">
      <alignment horizontal="right" vertical="center" wrapText="1"/>
    </xf>
    <xf numFmtId="0" fontId="41" fillId="13" borderId="6" xfId="0" applyFont="1" applyFill="1" applyBorder="1" applyAlignment="1">
      <alignment vertical="top" wrapText="1"/>
    </xf>
    <xf numFmtId="0" fontId="41" fillId="13" borderId="19" xfId="0" applyFont="1" applyFill="1" applyBorder="1" applyAlignment="1">
      <alignment horizontal="right" vertical="center"/>
    </xf>
    <xf numFmtId="165" fontId="41" fillId="13" borderId="19" xfId="0" applyNumberFormat="1" applyFont="1" applyFill="1" applyBorder="1" applyAlignment="1">
      <alignment vertical="center" wrapText="1"/>
    </xf>
    <xf numFmtId="3" fontId="43" fillId="13" borderId="11" xfId="1" applyNumberFormat="1" applyFont="1" applyFill="1" applyBorder="1" applyAlignment="1">
      <alignment horizontal="left" vertical="center" wrapText="1"/>
    </xf>
    <xf numFmtId="165" fontId="41" fillId="6" borderId="18" xfId="0" applyNumberFormat="1" applyFont="1" applyFill="1" applyBorder="1" applyAlignment="1">
      <alignment horizontal="right" wrapText="1"/>
    </xf>
    <xf numFmtId="165" fontId="41" fillId="6" borderId="15" xfId="0" applyNumberFormat="1" applyFont="1" applyFill="1" applyBorder="1" applyAlignment="1">
      <alignment horizontal="right" wrapText="1"/>
    </xf>
    <xf numFmtId="164" fontId="0" fillId="0" borderId="0" xfId="0" applyNumberFormat="1"/>
    <xf numFmtId="164" fontId="0" fillId="0" borderId="0" xfId="2" applyFont="1" applyAlignment="1">
      <alignment horizontal="right" wrapText="1"/>
    </xf>
    <xf numFmtId="164" fontId="0" fillId="0" borderId="0" xfId="0" applyNumberFormat="1" applyAlignment="1">
      <alignment wrapText="1"/>
    </xf>
    <xf numFmtId="14" fontId="41" fillId="13" borderId="19" xfId="1" applyNumberFormat="1" applyFont="1" applyFill="1" applyBorder="1" applyAlignment="1">
      <alignment horizontal="left" wrapText="1"/>
    </xf>
    <xf numFmtId="0" fontId="0" fillId="6" borderId="13" xfId="0" applyFont="1" applyFill="1" applyBorder="1" applyAlignment="1">
      <alignment horizontal="left" vertical="center"/>
    </xf>
    <xf numFmtId="165" fontId="0" fillId="6" borderId="11" xfId="40" applyNumberFormat="1" applyFont="1" applyFill="1" applyBorder="1" applyAlignment="1">
      <alignment horizontal="left" vertical="center"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9">
    <dxf>
      <alignment wrapText="1"/>
    </dxf>
    <dxf>
      <alignment horizontal="right"/>
    </dxf>
    <dxf>
      <numFmt numFmtId="164" formatCode="_-* #,##0.00\ _€_-;\-* #,##0.00\ _€_-;_-* &quot;-&quot;??\ _€_-;_-@_-"/>
    </dxf>
    <dxf>
      <numFmt numFmtId="164" formatCode="_-* #,##0.00\ _€_-;\-* #,##0.00\ _€_-;_-* &quot;-&quot;??\ _€_-;_-@_-"/>
    </dxf>
    <dxf>
      <alignment horizontal="right"/>
    </dxf>
    <dxf>
      <alignment wrapText="1"/>
    </dxf>
    <dxf>
      <numFmt numFmtId="164" formatCode="_-* #,##0.00\ _€_-;\-* #,##0.00\ _€_-;_-* &quot;-&quot;??\ _€_-;_-@_-"/>
    </dxf>
    <dxf>
      <alignment wrapText="1"/>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26</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25</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25</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25</xdr:row>
      <xdr:rowOff>0</xdr:rowOff>
    </xdr:from>
    <xdr:to>
      <xdr:col>8</xdr:col>
      <xdr:colOff>190500</xdr:colOff>
      <xdr:row>26</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52</xdr:row>
      <xdr:rowOff>0</xdr:rowOff>
    </xdr:from>
    <xdr:to>
      <xdr:col>7</xdr:col>
      <xdr:colOff>190500</xdr:colOff>
      <xdr:row>53</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52</xdr:row>
      <xdr:rowOff>0</xdr:rowOff>
    </xdr:from>
    <xdr:to>
      <xdr:col>8</xdr:col>
      <xdr:colOff>19050</xdr:colOff>
      <xdr:row>53</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55</xdr:row>
      <xdr:rowOff>0</xdr:rowOff>
    </xdr:from>
    <xdr:to>
      <xdr:col>7</xdr:col>
      <xdr:colOff>190500</xdr:colOff>
      <xdr:row>56</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55</xdr:row>
      <xdr:rowOff>0</xdr:rowOff>
    </xdr:from>
    <xdr:to>
      <xdr:col>8</xdr:col>
      <xdr:colOff>19050</xdr:colOff>
      <xdr:row>56</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55</xdr:row>
      <xdr:rowOff>0</xdr:rowOff>
    </xdr:from>
    <xdr:to>
      <xdr:col>7</xdr:col>
      <xdr:colOff>190500</xdr:colOff>
      <xdr:row>56</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55</xdr:row>
      <xdr:rowOff>0</xdr:rowOff>
    </xdr:from>
    <xdr:to>
      <xdr:col>8</xdr:col>
      <xdr:colOff>19050</xdr:colOff>
      <xdr:row>56</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55</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55</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52</xdr:row>
      <xdr:rowOff>0</xdr:rowOff>
    </xdr:from>
    <xdr:to>
      <xdr:col>8</xdr:col>
      <xdr:colOff>190500</xdr:colOff>
      <xdr:row>53</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52</xdr:row>
      <xdr:rowOff>0</xdr:rowOff>
    </xdr:from>
    <xdr:to>
      <xdr:col>8</xdr:col>
      <xdr:colOff>704850</xdr:colOff>
      <xdr:row>53</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55</xdr:row>
      <xdr:rowOff>0</xdr:rowOff>
    </xdr:from>
    <xdr:to>
      <xdr:col>8</xdr:col>
      <xdr:colOff>190500</xdr:colOff>
      <xdr:row>56</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55</xdr:row>
      <xdr:rowOff>0</xdr:rowOff>
    </xdr:from>
    <xdr:to>
      <xdr:col>8</xdr:col>
      <xdr:colOff>704850</xdr:colOff>
      <xdr:row>56</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55</xdr:row>
      <xdr:rowOff>0</xdr:rowOff>
    </xdr:from>
    <xdr:to>
      <xdr:col>8</xdr:col>
      <xdr:colOff>190500</xdr:colOff>
      <xdr:row>56</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55</xdr:row>
      <xdr:rowOff>0</xdr:rowOff>
    </xdr:from>
    <xdr:to>
      <xdr:col>8</xdr:col>
      <xdr:colOff>704850</xdr:colOff>
      <xdr:row>56</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55</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55</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24</xdr:row>
      <xdr:rowOff>0</xdr:rowOff>
    </xdr:from>
    <xdr:to>
      <xdr:col>8</xdr:col>
      <xdr:colOff>190500</xdr:colOff>
      <xdr:row>25</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24</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24</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416.529431134259" createdVersion="6" refreshedVersion="6" minRefreshableVersion="3" recordCount="34" xr:uid="{188C8FC9-2ADF-4354-921C-FE5C85990194}">
  <cacheSource type="worksheet">
    <worksheetSource ref="A3:H37" sheet="Airtime summary"/>
  </cacheSource>
  <cacheFields count="8">
    <cacheField name="Date" numFmtId="14">
      <sharedItems containsSemiMixedTypes="0" containsNonDate="0" containsDate="1" containsString="0" minDate="2021-07-01T00:00:00" maxDate="2021-07-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40000"/>
    </cacheField>
    <cacheField name="Received" numFmtId="164">
      <sharedItems containsString="0" containsBlank="1" containsNumber="1" containsInteger="1" minValue="20000" maxValue="440000"/>
    </cacheField>
    <cacheField name="Balance" numFmtId="164">
      <sharedItems containsSemiMixedTypes="0" containsString="0" containsNumber="1" containsInteger="1" minValue="0" maxValue="440000"/>
    </cacheField>
    <cacheField name="Name" numFmtId="0">
      <sharedItems containsBlank="1" count="8">
        <m/>
        <s v="i45"/>
        <s v="i67"/>
        <s v="i81"/>
        <s v="Lydia"/>
        <s v="Augustus"/>
        <s v="Mary"/>
        <s v="Day Guar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416.529433217591" createdVersion="6" refreshedVersion="6" minRefreshableVersion="3" recordCount="23" xr:uid="{DCA866B2-A7A0-41FA-A871-23FA17080A3A}">
  <cacheSource type="worksheet">
    <worksheetSource ref="A2:H25" sheet="UGX Cash Box  July"/>
  </cacheSource>
  <cacheFields count="8">
    <cacheField name="Date" numFmtId="14">
      <sharedItems containsSemiMixedTypes="0" containsNonDate="0" containsDate="1" containsString="0" minDate="2021-07-01T00:00:00" maxDate="2021-08-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40000"/>
    </cacheField>
    <cacheField name="Received" numFmtId="164">
      <sharedItems containsString="0" containsBlank="1" containsNumber="1" containsInteger="1" minValue="1300000" maxValue="1320000"/>
    </cacheField>
    <cacheField name="Balance" numFmtId="164">
      <sharedItems containsSemiMixedTypes="0" containsString="0" containsNumber="1" containsInteger="1" minValue="-196350" maxValue="1565650"/>
    </cacheField>
    <cacheField name="Name" numFmtId="0">
      <sharedItems containsBlank="1" count="6">
        <m/>
        <s v="Lydia"/>
        <s v="Airtime"/>
        <s v="i67"/>
        <s v="Augustus"/>
        <s v="i45"/>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416.529434143522" createdVersion="6" refreshedVersion="6" minRefreshableVersion="3" recordCount="119" xr:uid="{80DB7E87-7C32-4F39-92C3-858156D8027A}">
  <cacheSource type="worksheet">
    <worksheetSource ref="A2:H121" sheet="Total Expenses"/>
  </cacheSource>
  <cacheFields count="8">
    <cacheField name="Date" numFmtId="14">
      <sharedItems containsSemiMixedTypes="0" containsNonDate="0" containsDate="1" containsString="0" minDate="2021-07-01T00:00:00" maxDate="2021-08-01T00:00:00"/>
    </cacheField>
    <cacheField name="Details" numFmtId="0">
      <sharedItems/>
    </cacheField>
    <cacheField name="Type of expenses " numFmtId="0">
      <sharedItems containsBlank="1" count="12">
        <s v="Personnel"/>
        <s v="Transfer Fees"/>
        <s v="Transport"/>
        <s v="Rent &amp; Utilities"/>
        <s v="Bank Fees"/>
        <s v="Telephone"/>
        <s v="Internet"/>
        <s v="Trust Building"/>
        <s v="Office Materials"/>
        <s v="Services"/>
        <m u="1"/>
        <s v="Printing" u="1"/>
      </sharedItems>
    </cacheField>
    <cacheField name="Department" numFmtId="0">
      <sharedItems containsBlank="1" count="6">
        <s v="Team Building"/>
        <s v="Office"/>
        <s v="Legal"/>
        <s v="Management"/>
        <s v="Investigations"/>
        <m u="1"/>
      </sharedItems>
    </cacheField>
    <cacheField name="Spent  in national currency (UGX)" numFmtId="0">
      <sharedItems containsSemiMixedTypes="0" containsString="0" containsNumber="1" minValue="1000" maxValue="8496000"/>
    </cacheField>
    <cacheField name="Exchange Rate $" numFmtId="4">
      <sharedItems containsSemiMixedTypes="0" containsString="0" containsNumber="1" containsInteger="1" minValue="3518" maxValue="3540"/>
    </cacheField>
    <cacheField name="Spent in $" numFmtId="165">
      <sharedItems containsSemiMixedTypes="0" containsString="0" containsNumber="1" minValue="0.28425241614553726" maxValue="2400"/>
    </cacheField>
    <cacheField name="Name" numFmtId="0">
      <sharedItems containsBlank="1" count="11">
        <s v="Mary"/>
        <s v="Bank USD"/>
        <s v="Lydia"/>
        <s v="i45"/>
        <s v="i67"/>
        <s v="i81"/>
        <s v="Augustus"/>
        <s v="Day Guard"/>
        <s v="Bank UGX"/>
        <s v="UGX OPP"/>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d v="2021-07-01T00:00:00"/>
    <s v="Balance from June .2021"/>
    <m/>
    <m/>
    <m/>
    <m/>
    <n v="0"/>
    <x v="0"/>
  </r>
  <r>
    <d v="2021-07-06T00:00:00"/>
    <s v="Airtime"/>
    <s v="Advance"/>
    <s v="Management"/>
    <m/>
    <n v="220000"/>
    <n v="220000"/>
    <x v="0"/>
  </r>
  <r>
    <d v="2021-07-06T00:00:00"/>
    <s v="Airtime for i45"/>
    <s v="Telephone"/>
    <s v="Investigations"/>
    <n v="40000"/>
    <m/>
    <n v="180000"/>
    <x v="1"/>
  </r>
  <r>
    <d v="2021-07-06T00:00:00"/>
    <s v="Airtime for i67"/>
    <s v="Telephone"/>
    <s v="Investigations"/>
    <n v="40000"/>
    <m/>
    <n v="140000"/>
    <x v="2"/>
  </r>
  <r>
    <d v="2021-07-06T00:00:00"/>
    <s v="Airtime for i81"/>
    <s v="Telephone"/>
    <s v="Investigations"/>
    <n v="40000"/>
    <m/>
    <n v="100000"/>
    <x v="3"/>
  </r>
  <r>
    <d v="2021-07-06T00:00:00"/>
    <s v="Airtime for Lydia"/>
    <s v="Telephone"/>
    <s v="Management"/>
    <n v="30000"/>
    <m/>
    <n v="70000"/>
    <x v="4"/>
  </r>
  <r>
    <d v="2021-07-06T00:00:00"/>
    <s v="Airtime for Augustus"/>
    <s v="Telephone"/>
    <s v="Legal"/>
    <n v="30000"/>
    <m/>
    <n v="40000"/>
    <x v="5"/>
  </r>
  <r>
    <d v="2021-07-06T00:00:00"/>
    <s v="Airtime for Mary"/>
    <s v="Telephone"/>
    <s v="Legal"/>
    <n v="30000"/>
    <m/>
    <n v="10000"/>
    <x v="6"/>
  </r>
  <r>
    <d v="2021-07-06T00:00:00"/>
    <s v="Airtime for Day Guard"/>
    <s v="Telephone"/>
    <s v="Office"/>
    <n v="10000"/>
    <m/>
    <n v="0"/>
    <x v="7"/>
  </r>
  <r>
    <d v="2021-07-13T00:00:00"/>
    <s v="Airtime"/>
    <s v="Advance"/>
    <s v="Management"/>
    <m/>
    <n v="440000"/>
    <n v="440000"/>
    <x v="0"/>
  </r>
  <r>
    <d v="2021-07-13T00:00:00"/>
    <s v="Airtime for i45"/>
    <s v="Telephone"/>
    <s v="Investigations"/>
    <n v="40000"/>
    <m/>
    <n v="400000"/>
    <x v="1"/>
  </r>
  <r>
    <d v="2021-07-13T00:00:00"/>
    <s v="Airtime for i67"/>
    <s v="Telephone"/>
    <s v="Investigations"/>
    <n v="40000"/>
    <m/>
    <n v="360000"/>
    <x v="2"/>
  </r>
  <r>
    <d v="2021-07-13T00:00:00"/>
    <s v="Airtime for i81"/>
    <s v="Telephone"/>
    <s v="Investigations"/>
    <n v="40000"/>
    <m/>
    <n v="320000"/>
    <x v="3"/>
  </r>
  <r>
    <d v="2021-07-13T00:00:00"/>
    <s v="Airtime for Lydia"/>
    <s v="Telephone"/>
    <s v="Management"/>
    <n v="30000"/>
    <m/>
    <n v="290000"/>
    <x v="4"/>
  </r>
  <r>
    <d v="2021-07-13T00:00:00"/>
    <s v="Airtime for Augustus"/>
    <s v="Telephone"/>
    <s v="Legal"/>
    <n v="30000"/>
    <m/>
    <n v="260000"/>
    <x v="5"/>
  </r>
  <r>
    <d v="2021-07-13T00:00:00"/>
    <s v="Airtime for Mary"/>
    <s v="Telephone"/>
    <s v="Legal"/>
    <n v="30000"/>
    <m/>
    <n v="230000"/>
    <x v="6"/>
  </r>
  <r>
    <d v="2021-07-13T00:00:00"/>
    <s v="Airtime for Day Guard"/>
    <s v="Telephone"/>
    <s v="Office"/>
    <n v="10000"/>
    <m/>
    <n v="220000"/>
    <x v="7"/>
  </r>
  <r>
    <d v="2021-07-19T00:00:00"/>
    <s v="Airtime for i45"/>
    <s v="Telephone"/>
    <s v="Investigations"/>
    <n v="40000"/>
    <m/>
    <n v="180000"/>
    <x v="1"/>
  </r>
  <r>
    <d v="2021-07-19T00:00:00"/>
    <s v="Airtime for i67"/>
    <s v="Telephone"/>
    <s v="Investigations"/>
    <n v="40000"/>
    <m/>
    <n v="140000"/>
    <x v="2"/>
  </r>
  <r>
    <d v="2021-07-19T00:00:00"/>
    <s v="Airtime for i81"/>
    <s v="Telephone"/>
    <s v="Investigations"/>
    <n v="40000"/>
    <m/>
    <n v="100000"/>
    <x v="3"/>
  </r>
  <r>
    <d v="2021-07-19T00:00:00"/>
    <s v="Airtime for Lydia"/>
    <s v="Telephone"/>
    <s v="Management"/>
    <n v="30000"/>
    <m/>
    <n v="70000"/>
    <x v="4"/>
  </r>
  <r>
    <d v="2021-07-19T00:00:00"/>
    <s v="Airtime for Augustus"/>
    <s v="Telephone"/>
    <s v="Legal"/>
    <n v="30000"/>
    <m/>
    <n v="40000"/>
    <x v="5"/>
  </r>
  <r>
    <d v="2021-07-19T00:00:00"/>
    <s v="Airtime for Mary"/>
    <s v="Telephone"/>
    <s v="Legal"/>
    <n v="30000"/>
    <m/>
    <n v="10000"/>
    <x v="6"/>
  </r>
  <r>
    <d v="2021-07-19T00:00:00"/>
    <s v="Airtime for Day Guard"/>
    <s v="Telephone"/>
    <s v="Office"/>
    <n v="10000"/>
    <m/>
    <n v="0"/>
    <x v="7"/>
  </r>
  <r>
    <d v="2021-07-24T00:00:00"/>
    <s v="Airtime"/>
    <s v="Advance"/>
    <s v="Management"/>
    <m/>
    <n v="20000"/>
    <n v="20000"/>
    <x v="0"/>
  </r>
  <r>
    <d v="2021-07-24T00:00:00"/>
    <s v="Airtime for Lydia"/>
    <s v="Telephone"/>
    <s v="Management"/>
    <n v="20000"/>
    <m/>
    <n v="0"/>
    <x v="4"/>
  </r>
  <r>
    <d v="2021-07-27T00:00:00"/>
    <s v="Airtime"/>
    <s v="Advance"/>
    <s v="Management"/>
    <m/>
    <n v="220000"/>
    <n v="220000"/>
    <x v="0"/>
  </r>
  <r>
    <d v="2021-07-27T00:00:00"/>
    <s v="Airtime for i45"/>
    <s v="Telephone"/>
    <s v="Investigations"/>
    <n v="40000"/>
    <m/>
    <n v="180000"/>
    <x v="1"/>
  </r>
  <r>
    <d v="2021-07-27T00:00:00"/>
    <s v="Airtime for i67"/>
    <s v="Telephone"/>
    <s v="Investigations"/>
    <n v="40000"/>
    <m/>
    <n v="140000"/>
    <x v="2"/>
  </r>
  <r>
    <d v="2021-07-27T00:00:00"/>
    <s v="Airtime for i81"/>
    <s v="Telephone"/>
    <s v="Investigations"/>
    <n v="40000"/>
    <m/>
    <n v="100000"/>
    <x v="3"/>
  </r>
  <r>
    <d v="2021-07-27T00:00:00"/>
    <s v="Airtime for Lydia"/>
    <s v="Telephone"/>
    <s v="Management"/>
    <n v="30000"/>
    <m/>
    <n v="70000"/>
    <x v="4"/>
  </r>
  <r>
    <d v="2021-07-27T00:00:00"/>
    <s v="Airtime for Augustus"/>
    <s v="Telephone"/>
    <s v="Legal"/>
    <n v="30000"/>
    <m/>
    <n v="40000"/>
    <x v="5"/>
  </r>
  <r>
    <d v="2021-07-27T00:00:00"/>
    <s v="Airtime for Mary"/>
    <s v="Telephone"/>
    <s v="Legal"/>
    <n v="30000"/>
    <m/>
    <n v="10000"/>
    <x v="6"/>
  </r>
  <r>
    <d v="2021-07-27T00:00:00"/>
    <s v="Airtime for Day Guard"/>
    <s v="Telephone"/>
    <s v="Office"/>
    <n v="10000"/>
    <m/>
    <n v="0"/>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d v="2021-07-01T00:00:00"/>
    <s v="Cash box June . 21"/>
    <m/>
    <m/>
    <m/>
    <m/>
    <n v="1033550"/>
    <x v="0"/>
  </r>
  <r>
    <d v="2021-07-06T00:00:00"/>
    <s v="July Internet Subscription"/>
    <s v="Advance"/>
    <s v="Management"/>
    <n v="279900"/>
    <m/>
    <n v="753650"/>
    <x v="1"/>
  </r>
  <r>
    <d v="2021-07-06T00:00:00"/>
    <s v="Airtime "/>
    <s v="Advance"/>
    <s v="Management"/>
    <n v="220000"/>
    <m/>
    <n v="533650"/>
    <x v="2"/>
  </r>
  <r>
    <d v="2021-07-06T00:00:00"/>
    <s v="Mission budget for 1 day"/>
    <s v="Advance"/>
    <s v="Management"/>
    <n v="80000"/>
    <m/>
    <n v="453650"/>
    <x v="1"/>
  </r>
  <r>
    <d v="2021-07-13T00:00:00"/>
    <s v="Mission budget for 1 day"/>
    <s v="Advance"/>
    <s v="Investigations"/>
    <n v="60000"/>
    <m/>
    <n v="393650"/>
    <x v="3"/>
  </r>
  <r>
    <d v="2021-07-13T00:00:00"/>
    <s v="Mission budget for 1 day"/>
    <s v="Advance"/>
    <s v="Management"/>
    <n v="150000"/>
    <m/>
    <n v="243650"/>
    <x v="1"/>
  </r>
  <r>
    <d v="2021-07-13T00:00:00"/>
    <s v="Airtime "/>
    <s v="Advance"/>
    <s v="Management"/>
    <n v="440000"/>
    <m/>
    <n v="-196350"/>
    <x v="2"/>
  </r>
  <r>
    <d v="2021-07-14T00:00:00"/>
    <s v="Cash withdraw chq:82"/>
    <s v="Internal transfer"/>
    <m/>
    <m/>
    <n v="1300000"/>
    <n v="1103650"/>
    <x v="0"/>
  </r>
  <r>
    <d v="2021-07-14T00:00:00"/>
    <s v="Reimbursement to Lydia"/>
    <s v="Advance"/>
    <s v="Management"/>
    <n v="80000"/>
    <m/>
    <n v="1023650"/>
    <x v="1"/>
  </r>
  <r>
    <d v="2021-07-15T00:00:00"/>
    <s v="Cash deposit"/>
    <s v="Internal transfer"/>
    <m/>
    <n v="150000"/>
    <m/>
    <n v="873650"/>
    <x v="0"/>
  </r>
  <r>
    <d v="2021-07-16T00:00:00"/>
    <s v="Mission budget for 1 day"/>
    <s v="Advance"/>
    <s v="Investigations"/>
    <n v="70000"/>
    <m/>
    <n v="803650"/>
    <x v="3"/>
  </r>
  <r>
    <d v="2021-07-22T00:00:00"/>
    <s v="Mission budget for 1 day"/>
    <s v="Advance"/>
    <s v="Investigations"/>
    <n v="70000"/>
    <m/>
    <n v="733650"/>
    <x v="3"/>
  </r>
  <r>
    <d v="2021-07-22T00:00:00"/>
    <s v="Mission budget for 1 day"/>
    <s v="Advance"/>
    <s v="Management"/>
    <n v="70000"/>
    <m/>
    <n v="663650"/>
    <x v="1"/>
  </r>
  <r>
    <d v="2021-07-22T00:00:00"/>
    <s v="Mission budget for 1 day"/>
    <s v="Advance"/>
    <s v="Legal"/>
    <n v="116000"/>
    <m/>
    <n v="547650"/>
    <x v="4"/>
  </r>
  <r>
    <d v="2021-07-23T00:00:00"/>
    <s v="Mission budget for 1 day"/>
    <s v="Advance"/>
    <s v="Legal"/>
    <n v="202000"/>
    <m/>
    <n v="345650"/>
    <x v="4"/>
  </r>
  <r>
    <d v="2021-07-24T00:00:00"/>
    <s v="Airtime "/>
    <s v="Advance"/>
    <s v="Management"/>
    <n v="20000"/>
    <m/>
    <n v="325650"/>
    <x v="2"/>
  </r>
  <r>
    <d v="2021-07-27T00:00:00"/>
    <s v="Mission budget for 1 day"/>
    <s v="Advance"/>
    <s v="Investigations"/>
    <n v="80000"/>
    <m/>
    <n v="245650"/>
    <x v="3"/>
  </r>
  <r>
    <d v="2021-07-27T00:00:00"/>
    <s v="Cash withdraw chq:89"/>
    <s v="Internal transfer"/>
    <m/>
    <m/>
    <n v="1320000"/>
    <n v="1565650"/>
    <x v="0"/>
  </r>
  <r>
    <d v="2021-07-27T00:00:00"/>
    <s v="Mission budget for 1 day"/>
    <s v="Advance"/>
    <s v="Management"/>
    <n v="75000"/>
    <m/>
    <n v="1490650"/>
    <x v="1"/>
  </r>
  <r>
    <d v="2021-07-27T00:00:00"/>
    <s v="Airtime "/>
    <s v="Advance"/>
    <s v="Management"/>
    <n v="220000"/>
    <m/>
    <n v="1270650"/>
    <x v="2"/>
  </r>
  <r>
    <d v="2021-07-27T00:00:00"/>
    <s v="Jule salary for Rebeca (Dayguard)"/>
    <s v="Services"/>
    <s v="Office"/>
    <n v="300000"/>
    <m/>
    <n v="970650"/>
    <x v="1"/>
  </r>
  <r>
    <d v="2021-07-30T00:00:00"/>
    <s v="Mission budget for 1 day"/>
    <s v="Advance"/>
    <s v="Investigations"/>
    <n v="130000"/>
    <m/>
    <n v="840650"/>
    <x v="3"/>
  </r>
  <r>
    <d v="2021-07-31T00:00:00"/>
    <s v="Mission budget for 1 day"/>
    <s v="Advance"/>
    <s v="Investigations"/>
    <n v="70000"/>
    <m/>
    <n v="770650"/>
    <x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
  <r>
    <d v="2021-07-01T00:00:00"/>
    <s v="Covid testing for Mary"/>
    <x v="0"/>
    <x v="0"/>
    <n v="245000"/>
    <n v="3518"/>
    <n v="69.641841955656616"/>
    <x v="0"/>
  </r>
  <r>
    <d v="2021-07-01T00:00:00"/>
    <s v="Mobile money withdraw charges"/>
    <x v="1"/>
    <x v="1"/>
    <n v="3000"/>
    <n v="3518"/>
    <n v="0.85275724843661171"/>
    <x v="0"/>
  </r>
  <r>
    <d v="2021-07-01T00:00:00"/>
    <s v="Local Transport"/>
    <x v="2"/>
    <x v="2"/>
    <n v="25000"/>
    <n v="3518"/>
    <n v="7.1063104036384308"/>
    <x v="0"/>
  </r>
  <r>
    <d v="2021-07-01T00:00:00"/>
    <s v="Local Transport"/>
    <x v="2"/>
    <x v="2"/>
    <n v="25000"/>
    <n v="3518"/>
    <n v="7.1063104036384308"/>
    <x v="0"/>
  </r>
  <r>
    <d v="2021-07-01T00:00:00"/>
    <s v="2 months rent of premises(July &amp; August)"/>
    <x v="3"/>
    <x v="1"/>
    <n v="8496000"/>
    <n v="3540"/>
    <n v="2400"/>
    <x v="1"/>
  </r>
  <r>
    <d v="2021-07-01T00:00:00"/>
    <s v="Rent transfer charges"/>
    <x v="4"/>
    <x v="1"/>
    <n v="2145.98"/>
    <n v="3518"/>
    <n v="0.61"/>
    <x v="1"/>
  </r>
  <r>
    <d v="2021-07-06T00:00:00"/>
    <s v="Local Transport"/>
    <x v="2"/>
    <x v="3"/>
    <n v="40000"/>
    <n v="3518"/>
    <n v="11.370096645821489"/>
    <x v="2"/>
  </r>
  <r>
    <d v="2021-07-06T00:00:00"/>
    <s v="Local Transport"/>
    <x v="2"/>
    <x v="3"/>
    <n v="40000"/>
    <n v="3518"/>
    <n v="11.370096645821489"/>
    <x v="2"/>
  </r>
  <r>
    <d v="2021-07-06T00:00:00"/>
    <s v="Airtime for i45"/>
    <x v="5"/>
    <x v="4"/>
    <n v="40000"/>
    <n v="3518"/>
    <n v="11.370096645821489"/>
    <x v="3"/>
  </r>
  <r>
    <d v="2021-07-06T00:00:00"/>
    <s v="Airtime for i67"/>
    <x v="5"/>
    <x v="4"/>
    <n v="40000"/>
    <n v="3518"/>
    <n v="11.370096645821489"/>
    <x v="4"/>
  </r>
  <r>
    <d v="2021-07-06T00:00:00"/>
    <s v="Airtime for i81"/>
    <x v="5"/>
    <x v="4"/>
    <n v="40000"/>
    <n v="3518"/>
    <n v="11.370096645821489"/>
    <x v="5"/>
  </r>
  <r>
    <d v="2021-07-06T00:00:00"/>
    <s v="Airtime for Lydia"/>
    <x v="5"/>
    <x v="3"/>
    <n v="30000"/>
    <n v="3518"/>
    <n v="8.5275724843661163"/>
    <x v="2"/>
  </r>
  <r>
    <d v="2021-07-06T00:00:00"/>
    <s v="Airtime for Augustus"/>
    <x v="5"/>
    <x v="2"/>
    <n v="30000"/>
    <n v="3518"/>
    <n v="8.5275724843661163"/>
    <x v="6"/>
  </r>
  <r>
    <d v="2021-07-06T00:00:00"/>
    <s v="Airtime for Mary"/>
    <x v="5"/>
    <x v="2"/>
    <n v="30000"/>
    <n v="3518"/>
    <n v="8.5275724843661163"/>
    <x v="0"/>
  </r>
  <r>
    <d v="2021-07-06T00:00:00"/>
    <s v="Airtime for Day Guard"/>
    <x v="5"/>
    <x v="1"/>
    <n v="10000"/>
    <n v="3518"/>
    <n v="2.8425241614553722"/>
    <x v="7"/>
  </r>
  <r>
    <d v="2021-07-07T00:00:00"/>
    <s v="Local Transport"/>
    <x v="2"/>
    <x v="3"/>
    <n v="40000"/>
    <n v="3518"/>
    <n v="11.370096645821489"/>
    <x v="2"/>
  </r>
  <r>
    <d v="2021-07-07T00:00:00"/>
    <s v="Local Transport"/>
    <x v="2"/>
    <x v="3"/>
    <n v="40000"/>
    <n v="3518"/>
    <n v="11.370096645821489"/>
    <x v="2"/>
  </r>
  <r>
    <d v="2021-07-07T00:00:00"/>
    <s v="July Internet subscription"/>
    <x v="6"/>
    <x v="1"/>
    <n v="279900"/>
    <n v="3518"/>
    <n v="79.562251279135879"/>
    <x v="2"/>
  </r>
  <r>
    <d v="2021-07-09T00:00:00"/>
    <s v="Local Transport"/>
    <x v="2"/>
    <x v="2"/>
    <n v="100000"/>
    <n v="3518"/>
    <n v="28.425241614553723"/>
    <x v="6"/>
  </r>
  <r>
    <d v="2021-07-09T00:00:00"/>
    <s v="Local Transport"/>
    <x v="2"/>
    <x v="2"/>
    <n v="90000"/>
    <n v="3518"/>
    <n v="25.582717453098351"/>
    <x v="6"/>
  </r>
  <r>
    <d v="2021-07-12T00:00:00"/>
    <s v="Local Transport"/>
    <x v="2"/>
    <x v="2"/>
    <n v="100000"/>
    <n v="3518"/>
    <n v="28.425241614553723"/>
    <x v="6"/>
  </r>
  <r>
    <d v="2021-07-12T00:00:00"/>
    <s v="Local Transport"/>
    <x v="2"/>
    <x v="2"/>
    <n v="100000"/>
    <n v="3518"/>
    <n v="28.425241614553723"/>
    <x v="6"/>
  </r>
  <r>
    <d v="2021-07-12T00:00:00"/>
    <s v="Bank charges"/>
    <x v="4"/>
    <x v="1"/>
    <n v="2000"/>
    <n v="3518"/>
    <n v="0.56850483229107451"/>
    <x v="8"/>
  </r>
  <r>
    <d v="2021-07-13T00:00:00"/>
    <s v="Lydia's June NSSF"/>
    <x v="0"/>
    <x v="3"/>
    <n v="654720"/>
    <n v="3540"/>
    <n v="184.94915254237287"/>
    <x v="9"/>
  </r>
  <r>
    <d v="2021-07-13T00:00:00"/>
    <s v="Augustus' June NSSF"/>
    <x v="0"/>
    <x v="2"/>
    <n v="408960"/>
    <n v="3540"/>
    <n v="115.52542372881356"/>
    <x v="9"/>
  </r>
  <r>
    <d v="2021-07-13T00:00:00"/>
    <s v="Mary's June NSSF"/>
    <x v="0"/>
    <x v="2"/>
    <n v="323550"/>
    <n v="3540"/>
    <n v="91.398305084745758"/>
    <x v="9"/>
  </r>
  <r>
    <d v="2021-07-13T00:00:00"/>
    <s v="Local Transport"/>
    <x v="2"/>
    <x v="3"/>
    <n v="40000"/>
    <n v="3518"/>
    <n v="11.370096645821489"/>
    <x v="2"/>
  </r>
  <r>
    <d v="2021-07-13T00:00:00"/>
    <s v="Local Transport"/>
    <x v="2"/>
    <x v="3"/>
    <n v="30000"/>
    <n v="3518"/>
    <n v="8.5275724843661163"/>
    <x v="2"/>
  </r>
  <r>
    <d v="2021-07-13T00:00:00"/>
    <s v="Airtime for i45"/>
    <x v="5"/>
    <x v="4"/>
    <n v="40000"/>
    <n v="3518"/>
    <n v="11.370096645821489"/>
    <x v="3"/>
  </r>
  <r>
    <d v="2021-07-13T00:00:00"/>
    <s v="Airtime for i67"/>
    <x v="5"/>
    <x v="4"/>
    <n v="40000"/>
    <n v="3518"/>
    <n v="11.370096645821489"/>
    <x v="4"/>
  </r>
  <r>
    <d v="2021-07-13T00:00:00"/>
    <s v="Airtime for i81"/>
    <x v="5"/>
    <x v="4"/>
    <n v="40000"/>
    <n v="3518"/>
    <n v="11.370096645821489"/>
    <x v="5"/>
  </r>
  <r>
    <d v="2021-07-13T00:00:00"/>
    <s v="Airtime for Lydia"/>
    <x v="5"/>
    <x v="3"/>
    <n v="30000"/>
    <n v="3518"/>
    <n v="8.5275724843661163"/>
    <x v="2"/>
  </r>
  <r>
    <d v="2021-07-13T00:00:00"/>
    <s v="Airtime for Augustus"/>
    <x v="5"/>
    <x v="2"/>
    <n v="30000"/>
    <n v="3518"/>
    <n v="8.5275724843661163"/>
    <x v="6"/>
  </r>
  <r>
    <d v="2021-07-13T00:00:00"/>
    <s v="Airtime for Mary"/>
    <x v="5"/>
    <x v="2"/>
    <n v="30000"/>
    <n v="3518"/>
    <n v="8.5275724843661163"/>
    <x v="0"/>
  </r>
  <r>
    <d v="2021-07-13T00:00:00"/>
    <s v="Airtime for Day Guard"/>
    <x v="5"/>
    <x v="1"/>
    <n v="10000"/>
    <n v="3540"/>
    <n v="2.8248587570621471"/>
    <x v="7"/>
  </r>
  <r>
    <d v="2021-07-14T00:00:00"/>
    <s v="Cash withdraw charges"/>
    <x v="4"/>
    <x v="1"/>
    <n v="5000"/>
    <n v="3540"/>
    <n v="1.4124293785310735"/>
    <x v="9"/>
  </r>
  <r>
    <d v="2021-07-14T00:00:00"/>
    <s v="Non extreem account charges"/>
    <x v="4"/>
    <x v="1"/>
    <n v="103500"/>
    <n v="3518"/>
    <n v="29.420125071063104"/>
    <x v="9"/>
  </r>
  <r>
    <d v="2021-07-14T00:00:00"/>
    <s v="Local Transport"/>
    <x v="2"/>
    <x v="3"/>
    <n v="40000"/>
    <n v="3518"/>
    <n v="11.370096645821489"/>
    <x v="2"/>
  </r>
  <r>
    <d v="2021-07-14T00:00:00"/>
    <s v="Local Transport"/>
    <x v="2"/>
    <x v="3"/>
    <n v="40000"/>
    <n v="3518"/>
    <n v="11.370096645821489"/>
    <x v="2"/>
  </r>
  <r>
    <d v="2021-07-14T00:00:00"/>
    <s v="Local Transport"/>
    <x v="2"/>
    <x v="4"/>
    <n v="25000"/>
    <n v="3518"/>
    <n v="7.1063104036384308"/>
    <x v="4"/>
  </r>
  <r>
    <d v="2021-07-14T00:00:00"/>
    <s v="Local Transport"/>
    <x v="2"/>
    <x v="4"/>
    <n v="25000"/>
    <n v="3518"/>
    <n v="7.1063104036384308"/>
    <x v="4"/>
  </r>
  <r>
    <d v="2021-07-14T00:00:00"/>
    <s v="Trust Building"/>
    <x v="7"/>
    <x v="4"/>
    <n v="8000"/>
    <n v="3518"/>
    <n v="2.2740193291642981"/>
    <x v="4"/>
  </r>
  <r>
    <d v="2021-07-14T00:00:00"/>
    <s v="Trust Building"/>
    <x v="7"/>
    <x v="4"/>
    <n v="2000"/>
    <n v="3518"/>
    <n v="0.56850483229107451"/>
    <x v="4"/>
  </r>
  <r>
    <d v="2021-07-14T00:00:00"/>
    <s v="Compound rake"/>
    <x v="8"/>
    <x v="1"/>
    <n v="10000"/>
    <n v="3518"/>
    <n v="2.8425241614553722"/>
    <x v="2"/>
  </r>
  <r>
    <d v="2021-07-16T00:00:00"/>
    <s v="June PAYE for Lydia"/>
    <x v="0"/>
    <x v="3"/>
    <n v="1211440"/>
    <n v="3540"/>
    <n v="342.21468926553672"/>
    <x v="9"/>
  </r>
  <r>
    <d v="2021-07-16T00:00:00"/>
    <s v="June PAYE for Augustus"/>
    <x v="0"/>
    <x v="2"/>
    <n v="719920"/>
    <n v="3540"/>
    <n v="203.36723163841808"/>
    <x v="9"/>
  </r>
  <r>
    <d v="2021-07-16T00:00:00"/>
    <s v="June PAYE for Mary"/>
    <x v="0"/>
    <x v="2"/>
    <n v="549100"/>
    <n v="3540"/>
    <n v="155.11299435028249"/>
    <x v="9"/>
  </r>
  <r>
    <d v="2021-07-15T00:00:00"/>
    <s v="Bank charges"/>
    <x v="4"/>
    <x v="1"/>
    <n v="2300"/>
    <n v="3540"/>
    <n v="0.64971751412429379"/>
    <x v="9"/>
  </r>
  <r>
    <d v="2021-07-16T00:00:00"/>
    <s v="Local Transport"/>
    <x v="2"/>
    <x v="4"/>
    <n v="30000"/>
    <n v="3518"/>
    <n v="8.5275724843661163"/>
    <x v="4"/>
  </r>
  <r>
    <d v="2021-07-16T00:00:00"/>
    <s v="Local Transport"/>
    <x v="2"/>
    <x v="4"/>
    <n v="30000"/>
    <n v="3518"/>
    <n v="8.5275724843661163"/>
    <x v="4"/>
  </r>
  <r>
    <d v="2021-07-16T00:00:00"/>
    <s v="Trust Building"/>
    <x v="7"/>
    <x v="4"/>
    <n v="8000"/>
    <n v="3518"/>
    <n v="2.2740193291642981"/>
    <x v="4"/>
  </r>
  <r>
    <d v="2021-07-16T00:00:00"/>
    <s v="Trust Building"/>
    <x v="7"/>
    <x v="4"/>
    <n v="2000"/>
    <n v="3518"/>
    <n v="0.56850483229107451"/>
    <x v="4"/>
  </r>
  <r>
    <d v="2021-07-19T00:00:00"/>
    <s v="Airtime for i45"/>
    <x v="5"/>
    <x v="4"/>
    <n v="40000"/>
    <n v="3518"/>
    <n v="11.370096645821489"/>
    <x v="3"/>
  </r>
  <r>
    <d v="2021-07-19T00:00:00"/>
    <s v="Airtime for i67"/>
    <x v="5"/>
    <x v="4"/>
    <n v="40000"/>
    <n v="3518"/>
    <n v="11.370096645821489"/>
    <x v="4"/>
  </r>
  <r>
    <d v="2021-07-19T00:00:00"/>
    <s v="Airtime for i81"/>
    <x v="5"/>
    <x v="4"/>
    <n v="40000"/>
    <n v="3518"/>
    <n v="11.370096645821489"/>
    <x v="5"/>
  </r>
  <r>
    <d v="2021-07-19T00:00:00"/>
    <s v="Airtime for Lydia"/>
    <x v="5"/>
    <x v="3"/>
    <n v="30000"/>
    <n v="3518"/>
    <n v="8.5275724843661163"/>
    <x v="2"/>
  </r>
  <r>
    <d v="2021-07-19T00:00:00"/>
    <s v="Airtime for Augustus"/>
    <x v="5"/>
    <x v="2"/>
    <n v="30000"/>
    <n v="3518"/>
    <n v="8.5275724843661163"/>
    <x v="6"/>
  </r>
  <r>
    <d v="2021-07-19T00:00:00"/>
    <s v="Airtime for Mary"/>
    <x v="5"/>
    <x v="2"/>
    <n v="30000"/>
    <n v="3518"/>
    <n v="8.5275724843661163"/>
    <x v="0"/>
  </r>
  <r>
    <d v="2021-07-19T00:00:00"/>
    <s v="Airtime for Day Guard"/>
    <x v="5"/>
    <x v="1"/>
    <n v="10000"/>
    <n v="3540"/>
    <n v="2.8248587570621471"/>
    <x v="7"/>
  </r>
  <r>
    <d v="2021-07-22T00:00:00"/>
    <s v="Local Transport"/>
    <x v="2"/>
    <x v="4"/>
    <n v="30000"/>
    <n v="3518"/>
    <n v="8.5275724843661163"/>
    <x v="4"/>
  </r>
  <r>
    <d v="2021-07-22T00:00:00"/>
    <s v="Local Transport"/>
    <x v="2"/>
    <x v="4"/>
    <n v="30000"/>
    <n v="3518"/>
    <n v="8.5275724843661163"/>
    <x v="4"/>
  </r>
  <r>
    <d v="2021-07-22T00:00:00"/>
    <s v="Trust Building"/>
    <x v="7"/>
    <x v="4"/>
    <n v="2000"/>
    <n v="3518"/>
    <n v="0.56850483229107451"/>
    <x v="4"/>
  </r>
  <r>
    <d v="2021-07-22T00:00:00"/>
    <s v="Trust Building"/>
    <x v="7"/>
    <x v="4"/>
    <n v="4000"/>
    <n v="3518"/>
    <n v="1.137009664582149"/>
    <x v="4"/>
  </r>
  <r>
    <d v="2021-07-22T00:00:00"/>
    <s v="Trust Building"/>
    <x v="7"/>
    <x v="4"/>
    <n v="2000"/>
    <n v="3518"/>
    <n v="0.56850483229107451"/>
    <x v="4"/>
  </r>
  <r>
    <d v="2021-07-22T00:00:00"/>
    <s v="Local Transport"/>
    <x v="2"/>
    <x v="2"/>
    <n v="50000"/>
    <n v="3518"/>
    <n v="14.212620807276862"/>
    <x v="6"/>
  </r>
  <r>
    <d v="2021-07-22T00:00:00"/>
    <s v="Local Transport"/>
    <x v="2"/>
    <x v="2"/>
    <n v="50000"/>
    <n v="3518"/>
    <n v="14.212620807276862"/>
    <x v="6"/>
  </r>
  <r>
    <d v="2021-07-22T00:00:00"/>
    <s v="Printing of MOU"/>
    <x v="8"/>
    <x v="1"/>
    <n v="15000"/>
    <n v="3518"/>
    <n v="4.2637862421830581"/>
    <x v="6"/>
  </r>
  <r>
    <d v="2021-07-22T00:00:00"/>
    <s v="Envelope"/>
    <x v="8"/>
    <x v="1"/>
    <n v="1000"/>
    <n v="3518"/>
    <n v="0.28425241614553726"/>
    <x v="6"/>
  </r>
  <r>
    <d v="2021-07-23T00:00:00"/>
    <s v="Local Transport"/>
    <x v="2"/>
    <x v="3"/>
    <n v="40000"/>
    <n v="3518"/>
    <n v="11.370096645821489"/>
    <x v="2"/>
  </r>
  <r>
    <d v="2021-07-23T00:00:00"/>
    <s v="Local Transport"/>
    <x v="2"/>
    <x v="3"/>
    <n v="35000"/>
    <n v="3518"/>
    <n v="9.9488345650938026"/>
    <x v="2"/>
  </r>
  <r>
    <d v="2021-07-23T00:00:00"/>
    <s v="Local Transport"/>
    <x v="2"/>
    <x v="2"/>
    <n v="50000"/>
    <n v="3518"/>
    <n v="14.212620807276862"/>
    <x v="6"/>
  </r>
  <r>
    <d v="2021-07-23T00:00:00"/>
    <s v="Local Transport"/>
    <x v="2"/>
    <x v="2"/>
    <n v="50000"/>
    <n v="3540"/>
    <n v="14.124293785310735"/>
    <x v="6"/>
  </r>
  <r>
    <d v="2021-07-23T00:00:00"/>
    <s v="MM withdraw charges"/>
    <x v="1"/>
    <x v="1"/>
    <n v="2000"/>
    <n v="3540"/>
    <n v="0.56497175141242939"/>
    <x v="6"/>
  </r>
  <r>
    <d v="2021-07-26T00:00:00"/>
    <s v="Bank charges"/>
    <x v="4"/>
    <x v="1"/>
    <n v="2000"/>
    <n v="3540"/>
    <n v="0.56497175141242939"/>
    <x v="8"/>
  </r>
  <r>
    <d v="2021-07-26T00:00:00"/>
    <s v="Local Transport"/>
    <x v="2"/>
    <x v="2"/>
    <n v="50000"/>
    <n v="3518"/>
    <n v="14.212620807276862"/>
    <x v="6"/>
  </r>
  <r>
    <d v="2021-07-26T00:00:00"/>
    <s v="Local Transport"/>
    <x v="2"/>
    <x v="2"/>
    <n v="50000"/>
    <n v="3518"/>
    <n v="14.212620807276862"/>
    <x v="6"/>
  </r>
  <r>
    <d v="2021-07-24T00:00:00"/>
    <s v="Airtime for Lydia"/>
    <x v="5"/>
    <x v="3"/>
    <n v="20000"/>
    <n v="3540"/>
    <n v="5.6497175141242941"/>
    <x v="2"/>
  </r>
  <r>
    <d v="2021-07-27T00:00:00"/>
    <s v="Local Transport"/>
    <x v="2"/>
    <x v="4"/>
    <n v="35000"/>
    <n v="3540"/>
    <n v="9.8870056497175138"/>
    <x v="4"/>
  </r>
  <r>
    <d v="2021-07-27T00:00:00"/>
    <s v="Local Transport"/>
    <x v="2"/>
    <x v="4"/>
    <n v="35000"/>
    <n v="3540"/>
    <n v="9.8870056497175138"/>
    <x v="4"/>
  </r>
  <r>
    <d v="2021-07-27T00:00:00"/>
    <s v="MM withdraw charges"/>
    <x v="1"/>
    <x v="1"/>
    <n v="2000"/>
    <n v="3540"/>
    <n v="0.56497175141242939"/>
    <x v="4"/>
  </r>
  <r>
    <d v="2021-07-27T00:00:00"/>
    <s v="Trust Building"/>
    <x v="7"/>
    <x v="4"/>
    <n v="5000"/>
    <n v="3540"/>
    <n v="1.4124293785310735"/>
    <x v="4"/>
  </r>
  <r>
    <d v="2021-07-27T00:00:00"/>
    <s v="Trust Building"/>
    <x v="7"/>
    <x v="4"/>
    <n v="2000"/>
    <n v="3540"/>
    <n v="0.56497175141242939"/>
    <x v="4"/>
  </r>
  <r>
    <d v="2021-07-27T00:00:00"/>
    <s v="Local Transport"/>
    <x v="2"/>
    <x v="3"/>
    <n v="40000"/>
    <n v="3540"/>
    <n v="11.299435028248588"/>
    <x v="2"/>
  </r>
  <r>
    <d v="2021-07-27T00:00:00"/>
    <s v="Local Transport"/>
    <x v="2"/>
    <x v="3"/>
    <n v="40000"/>
    <n v="3540"/>
    <n v="11.299435028248588"/>
    <x v="2"/>
  </r>
  <r>
    <d v="2021-07-27T00:00:00"/>
    <s v="Airtime for i45"/>
    <x v="5"/>
    <x v="4"/>
    <n v="40000"/>
    <n v="3540"/>
    <n v="11.299435028248588"/>
    <x v="3"/>
  </r>
  <r>
    <d v="2021-07-27T00:00:00"/>
    <s v="Airtime for i67"/>
    <x v="5"/>
    <x v="4"/>
    <n v="40000"/>
    <n v="3540"/>
    <n v="11.299435028248588"/>
    <x v="4"/>
  </r>
  <r>
    <d v="2021-07-27T00:00:00"/>
    <s v="Airtime for i81"/>
    <x v="5"/>
    <x v="4"/>
    <n v="40000"/>
    <n v="3540"/>
    <n v="11.299435028248588"/>
    <x v="5"/>
  </r>
  <r>
    <d v="2021-07-27T00:00:00"/>
    <s v="Airtime for Lydia"/>
    <x v="5"/>
    <x v="3"/>
    <n v="30000"/>
    <n v="3540"/>
    <n v="8.4745762711864412"/>
    <x v="2"/>
  </r>
  <r>
    <d v="2021-07-27T00:00:00"/>
    <s v="Airtime for Augustus"/>
    <x v="5"/>
    <x v="2"/>
    <n v="30000"/>
    <n v="3540"/>
    <n v="8.4745762711864412"/>
    <x v="6"/>
  </r>
  <r>
    <d v="2021-07-27T00:00:00"/>
    <s v="Airtime for Mary"/>
    <x v="5"/>
    <x v="2"/>
    <n v="30000"/>
    <n v="3540"/>
    <n v="8.4745762711864412"/>
    <x v="0"/>
  </r>
  <r>
    <d v="2021-07-27T00:00:00"/>
    <s v="Airtime for Day Guard"/>
    <x v="5"/>
    <x v="1"/>
    <n v="10000"/>
    <n v="3540"/>
    <n v="2.8248587570621471"/>
    <x v="7"/>
  </r>
  <r>
    <d v="2021-07-27T00:00:00"/>
    <s v="Jule salary for Rebeca (Dayguard)"/>
    <x v="9"/>
    <x v="1"/>
    <n v="300000"/>
    <n v="3540"/>
    <n v="84.745762711864401"/>
    <x v="2"/>
  </r>
  <r>
    <d v="2021-07-27T00:00:00"/>
    <s v="Bank charges"/>
    <x v="4"/>
    <x v="1"/>
    <n v="5000"/>
    <n v="3540"/>
    <n v="1.4124293785310735"/>
    <x v="9"/>
  </r>
  <r>
    <d v="2021-07-27T00:00:00"/>
    <s v="Non extreem account charges"/>
    <x v="4"/>
    <x v="1"/>
    <n v="103500"/>
    <n v="3540"/>
    <n v="29.237288135593221"/>
    <x v="9"/>
  </r>
  <r>
    <d v="2021-07-27T00:00:00"/>
    <s v="July salary:Lydia"/>
    <x v="0"/>
    <x v="3"/>
    <n v="1935000"/>
    <n v="3540"/>
    <n v="546.61016949152543"/>
    <x v="9"/>
  </r>
  <r>
    <d v="2021-07-27T00:00:00"/>
    <s v="July salary:i45"/>
    <x v="0"/>
    <x v="4"/>
    <n v="740700"/>
    <n v="3540"/>
    <n v="209.23728813559322"/>
    <x v="9"/>
  </r>
  <r>
    <d v="2021-07-27T00:00:00"/>
    <s v="July salary:i67"/>
    <x v="0"/>
    <x v="4"/>
    <n v="740400"/>
    <n v="3540"/>
    <n v="209.15254237288136"/>
    <x v="9"/>
  </r>
  <r>
    <d v="2021-07-27T00:00:00"/>
    <s v="July salary: Mary"/>
    <x v="0"/>
    <x v="2"/>
    <n v="500000"/>
    <n v="3540"/>
    <n v="141.24293785310735"/>
    <x v="9"/>
  </r>
  <r>
    <d v="2021-07-27T00:00:00"/>
    <s v="July Security Services: USS"/>
    <x v="9"/>
    <x v="1"/>
    <n v="1890000"/>
    <n v="3540"/>
    <n v="533.89830508474574"/>
    <x v="9"/>
  </r>
  <r>
    <d v="2021-07-27T00:00:00"/>
    <s v="July Salary:Augustus"/>
    <x v="0"/>
    <x v="2"/>
    <n v="1314500"/>
    <n v="3540"/>
    <n v="371.32768361581918"/>
    <x v="9"/>
  </r>
  <r>
    <d v="2021-07-27T00:00:00"/>
    <s v="Bank charges"/>
    <x v="4"/>
    <x v="1"/>
    <n v="2600"/>
    <n v="3540"/>
    <n v="0.7344632768361582"/>
    <x v="9"/>
  </r>
  <r>
    <d v="2021-07-27T00:00:00"/>
    <s v="Bank charges"/>
    <x v="4"/>
    <x v="1"/>
    <n v="2600"/>
    <n v="3540"/>
    <n v="0.7344632768361582"/>
    <x v="9"/>
  </r>
  <r>
    <d v="2021-07-27T00:00:00"/>
    <s v="Bank charges"/>
    <x v="4"/>
    <x v="1"/>
    <n v="2600"/>
    <n v="3540"/>
    <n v="0.7344632768361582"/>
    <x v="9"/>
  </r>
  <r>
    <d v="2021-07-27T00:00:00"/>
    <s v="Bank charges"/>
    <x v="4"/>
    <x v="1"/>
    <n v="2600"/>
    <n v="3540"/>
    <n v="0.7344632768361582"/>
    <x v="9"/>
  </r>
  <r>
    <d v="2021-07-27T00:00:00"/>
    <s v="Bank charges"/>
    <x v="4"/>
    <x v="1"/>
    <n v="2600"/>
    <n v="3540"/>
    <n v="0.7344632768361582"/>
    <x v="9"/>
  </r>
  <r>
    <d v="2021-07-27T00:00:00"/>
    <s v="Bank charges"/>
    <x v="4"/>
    <x v="1"/>
    <n v="2600"/>
    <n v="3540"/>
    <n v="0.7344632768361582"/>
    <x v="9"/>
  </r>
  <r>
    <d v="2021-07-30T00:00:00"/>
    <s v="Local Transport"/>
    <x v="2"/>
    <x v="4"/>
    <n v="30000"/>
    <n v="3540"/>
    <n v="8.4745762711864412"/>
    <x v="4"/>
  </r>
  <r>
    <d v="2021-07-30T00:00:00"/>
    <s v="Local Transport"/>
    <x v="2"/>
    <x v="4"/>
    <n v="50000"/>
    <n v="3540"/>
    <n v="14.124293785310735"/>
    <x v="4"/>
  </r>
  <r>
    <d v="2021-07-30T00:00:00"/>
    <s v="Local Transport"/>
    <x v="2"/>
    <x v="4"/>
    <n v="15000"/>
    <n v="3540"/>
    <n v="4.2372881355932206"/>
    <x v="4"/>
  </r>
  <r>
    <d v="2021-07-30T00:00:00"/>
    <s v="Local Transport"/>
    <x v="2"/>
    <x v="4"/>
    <n v="15000"/>
    <n v="3540"/>
    <n v="4.2372881355932206"/>
    <x v="4"/>
  </r>
  <r>
    <d v="2021-07-30T00:00:00"/>
    <s v="Trust Building"/>
    <x v="7"/>
    <x v="4"/>
    <n v="10000"/>
    <n v="3540"/>
    <n v="2.8248587570621471"/>
    <x v="4"/>
  </r>
  <r>
    <d v="2021-07-30T00:00:00"/>
    <s v="Trust Building"/>
    <x v="7"/>
    <x v="4"/>
    <n v="2000"/>
    <n v="3540"/>
    <n v="0.56497175141242939"/>
    <x v="4"/>
  </r>
  <r>
    <d v="2021-07-30T00:00:00"/>
    <s v="Trust Building"/>
    <x v="7"/>
    <x v="4"/>
    <n v="4000"/>
    <n v="3540"/>
    <n v="1.1299435028248588"/>
    <x v="4"/>
  </r>
  <r>
    <d v="2021-07-30T00:00:00"/>
    <s v="Trust Building"/>
    <x v="7"/>
    <x v="4"/>
    <n v="4000"/>
    <n v="3540"/>
    <n v="1.1299435028248588"/>
    <x v="4"/>
  </r>
  <r>
    <d v="2021-07-31T00:00:00"/>
    <s v="Local Transport"/>
    <x v="2"/>
    <x v="4"/>
    <n v="30000"/>
    <n v="3540"/>
    <n v="8.4745762711864412"/>
    <x v="3"/>
  </r>
  <r>
    <d v="2021-07-31T00:00:00"/>
    <s v="Local Transport"/>
    <x v="2"/>
    <x v="4"/>
    <n v="30000"/>
    <n v="3540"/>
    <n v="8.4745762711864412"/>
    <x v="3"/>
  </r>
  <r>
    <d v="2021-07-31T00:00:00"/>
    <s v="Trust Building"/>
    <x v="7"/>
    <x v="4"/>
    <n v="4000"/>
    <n v="3540"/>
    <n v="1.1299435028248588"/>
    <x v="3"/>
  </r>
  <r>
    <d v="2021-07-31T00:00:00"/>
    <s v="Trust Building"/>
    <x v="7"/>
    <x v="4"/>
    <n v="2000"/>
    <n v="3540"/>
    <n v="0.56497175141242939"/>
    <x v="3"/>
  </r>
  <r>
    <d v="2021-07-31T00:00:00"/>
    <s v="Trust Building"/>
    <x v="7"/>
    <x v="4"/>
    <n v="4000"/>
    <n v="3540"/>
    <n v="1.1299435028248588"/>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5D63CE-26C3-4CCF-AE7A-32B96D80BEE4}" name="PivotTable2" cacheId="12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L10" firstHeaderRow="1" firstDataRow="2" firstDataCol="1"/>
  <pivotFields count="8">
    <pivotField showAll="0"/>
    <pivotField showAll="0"/>
    <pivotField axis="axisCol" showAll="0">
      <items count="13">
        <item x="4"/>
        <item x="6"/>
        <item x="8"/>
        <item x="0"/>
        <item m="1" x="11"/>
        <item x="3"/>
        <item x="9"/>
        <item x="5"/>
        <item x="1"/>
        <item x="2"/>
        <item x="7"/>
        <item m="1" x="10"/>
        <item t="default"/>
      </items>
    </pivotField>
    <pivotField axis="axisRow" showAll="0">
      <items count="7">
        <item x="4"/>
        <item x="2"/>
        <item x="3"/>
        <item x="1"/>
        <item x="0"/>
        <item m="1" x="5"/>
        <item t="default"/>
      </items>
    </pivotField>
    <pivotField dataField="1" showAll="0"/>
    <pivotField numFmtId="4" showAll="0"/>
    <pivotField numFmtId="165" showAll="0"/>
    <pivotField showAll="0"/>
  </pivotFields>
  <rowFields count="1">
    <field x="3"/>
  </rowFields>
  <rowItems count="6">
    <i>
      <x/>
    </i>
    <i>
      <x v="1"/>
    </i>
    <i>
      <x v="2"/>
    </i>
    <i>
      <x v="3"/>
    </i>
    <i>
      <x v="4"/>
    </i>
    <i t="grand">
      <x/>
    </i>
  </rowItems>
  <colFields count="1">
    <field x="2"/>
  </colFields>
  <colItems count="11">
    <i>
      <x/>
    </i>
    <i>
      <x v="1"/>
    </i>
    <i>
      <x v="2"/>
    </i>
    <i>
      <x v="3"/>
    </i>
    <i>
      <x v="5"/>
    </i>
    <i>
      <x v="6"/>
    </i>
    <i>
      <x v="7"/>
    </i>
    <i>
      <x v="8"/>
    </i>
    <i>
      <x v="9"/>
    </i>
    <i>
      <x v="10"/>
    </i>
    <i t="grand">
      <x/>
    </i>
  </colItems>
  <dataFields count="1">
    <dataField name="Sum of Spent  in national currency (UGX)" fld="4" baseField="0" baseItem="0" numFmtId="164"/>
  </dataFields>
  <formats count="2">
    <format dxfId="8">
      <pivotArea outline="0" collapsedLevelsAreSubtotals="1" fieldPosition="0"/>
    </format>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A5640E1-C5AC-472C-82D6-254BF4A43360}" name="PivotTable1" cacheId="12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4" firstHeaderRow="0" firstDataRow="1" firstDataCol="1"/>
  <pivotFields count="8">
    <pivotField showAll="0"/>
    <pivotField showAll="0"/>
    <pivotField showAll="0"/>
    <pivotField showAll="0"/>
    <pivotField dataField="1" showAll="0"/>
    <pivotField numFmtId="4" showAll="0"/>
    <pivotField dataField="1" numFmtId="165" showAll="0"/>
    <pivotField axis="axisRow" showAll="0">
      <items count="12">
        <item x="6"/>
        <item x="8"/>
        <item x="1"/>
        <item x="7"/>
        <item x="3"/>
        <item x="4"/>
        <item x="5"/>
        <item x="2"/>
        <item x="0"/>
        <item x="9"/>
        <item m="1" x="10"/>
        <item t="default"/>
      </items>
    </pivotField>
  </pivotFields>
  <rowFields count="1">
    <field x="7"/>
  </rowFields>
  <rowItems count="11">
    <i>
      <x/>
    </i>
    <i>
      <x v="1"/>
    </i>
    <i>
      <x v="2"/>
    </i>
    <i>
      <x v="3"/>
    </i>
    <i>
      <x v="4"/>
    </i>
    <i>
      <x v="5"/>
    </i>
    <i>
      <x v="6"/>
    </i>
    <i>
      <x v="7"/>
    </i>
    <i>
      <x v="8"/>
    </i>
    <i>
      <x v="9"/>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6">
      <pivotArea outline="0" collapsedLevelsAreSubtotals="1" fieldPosition="0"/>
    </format>
    <format dxfId="5">
      <pivotArea outline="0" collapsedLevelsAreSubtotals="1" fieldPosition="0"/>
    </format>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BE706AB-C549-4557-9E55-1A6EB4CFB6D2}" name="PivotTable1" cacheId="12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0"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7">
        <item x="2"/>
        <item x="4"/>
        <item x="5"/>
        <item x="3"/>
        <item x="1"/>
        <item x="0"/>
        <item t="default"/>
      </items>
    </pivotField>
  </pivotFields>
  <rowFields count="1">
    <field x="7"/>
  </rowFields>
  <rowItems count="7">
    <i>
      <x/>
    </i>
    <i>
      <x v="1"/>
    </i>
    <i>
      <x v="2"/>
    </i>
    <i>
      <x v="3"/>
    </i>
    <i>
      <x v="4"/>
    </i>
    <i>
      <x v="5"/>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FEC8D40-0913-4A17-8A0C-E971FAE42E4E}" name="PivotTable2" cacheId="12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1:B50"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9">
        <item x="5"/>
        <item x="7"/>
        <item x="1"/>
        <item x="2"/>
        <item x="3"/>
        <item x="4"/>
        <item x="6"/>
        <item x="0"/>
        <item t="default"/>
      </items>
    </pivotField>
  </pivotFields>
  <rowFields count="1">
    <field x="7"/>
  </rowFields>
  <rowItems count="9">
    <i>
      <x/>
    </i>
    <i>
      <x v="1"/>
    </i>
    <i>
      <x v="2"/>
    </i>
    <i>
      <x v="3"/>
    </i>
    <i>
      <x v="4"/>
    </i>
    <i>
      <x v="5"/>
    </i>
    <i>
      <x v="6"/>
    </i>
    <i>
      <x v="7"/>
    </i>
    <i t="grand">
      <x/>
    </i>
  </rowItems>
  <colItems count="1">
    <i/>
  </colItems>
  <dataFields count="1">
    <dataField name="Sum of Spent  in national currency (UGX)" fld="4" baseField="0"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96AC-8E89-4290-96C8-645DE7CAB13B}">
  <dimension ref="A3:L10"/>
  <sheetViews>
    <sheetView workbookViewId="0">
      <selection activeCell="A14" sqref="A14"/>
    </sheetView>
  </sheetViews>
  <sheetFormatPr defaultRowHeight="15" x14ac:dyDescent="0.25"/>
  <cols>
    <col min="1" max="1" width="37.7109375" bestFit="1" customWidth="1"/>
    <col min="2" max="2" width="16.28515625" bestFit="1" customWidth="1"/>
    <col min="3" max="3" width="11.85546875" bestFit="1" customWidth="1"/>
    <col min="4" max="4" width="15.42578125" bestFit="1" customWidth="1"/>
    <col min="5" max="5" width="13.5703125" bestFit="1" customWidth="1"/>
    <col min="6" max="6" width="14.85546875" bestFit="1" customWidth="1"/>
    <col min="7" max="7" width="13.5703125" bestFit="1" customWidth="1"/>
    <col min="8" max="8" width="11.85546875" bestFit="1" customWidth="1"/>
    <col min="9" max="9" width="12.85546875" bestFit="1" customWidth="1"/>
    <col min="10" max="10" width="13.5703125" bestFit="1" customWidth="1"/>
    <col min="11" max="11" width="13.28515625" bestFit="1" customWidth="1"/>
    <col min="12" max="14" width="14.5703125" bestFit="1" customWidth="1"/>
  </cols>
  <sheetData>
    <row r="3" spans="1:12" x14ac:dyDescent="0.25">
      <c r="A3" s="747" t="s">
        <v>145</v>
      </c>
      <c r="B3" s="747" t="s">
        <v>257</v>
      </c>
    </row>
    <row r="4" spans="1:12" x14ac:dyDescent="0.25">
      <c r="A4" s="747" t="s">
        <v>142</v>
      </c>
      <c r="B4" t="s">
        <v>146</v>
      </c>
      <c r="C4" t="s">
        <v>139</v>
      </c>
      <c r="D4" t="s">
        <v>294</v>
      </c>
      <c r="E4" t="s">
        <v>138</v>
      </c>
      <c r="F4" t="s">
        <v>140</v>
      </c>
      <c r="G4" t="s">
        <v>242</v>
      </c>
      <c r="H4" t="s">
        <v>114</v>
      </c>
      <c r="I4" t="s">
        <v>150</v>
      </c>
      <c r="J4" t="s">
        <v>67</v>
      </c>
      <c r="K4" t="s">
        <v>92</v>
      </c>
      <c r="L4" t="s">
        <v>144</v>
      </c>
    </row>
    <row r="5" spans="1:12" x14ac:dyDescent="0.25">
      <c r="A5" s="256" t="s">
        <v>90</v>
      </c>
      <c r="B5" s="849"/>
      <c r="C5" s="849"/>
      <c r="D5" s="849"/>
      <c r="E5" s="849">
        <v>1481100</v>
      </c>
      <c r="F5" s="849"/>
      <c r="G5" s="849"/>
      <c r="H5" s="849">
        <v>480000</v>
      </c>
      <c r="I5" s="849"/>
      <c r="J5" s="849">
        <v>410000</v>
      </c>
      <c r="K5" s="849">
        <v>65000</v>
      </c>
      <c r="L5" s="849">
        <v>2436100</v>
      </c>
    </row>
    <row r="6" spans="1:12" x14ac:dyDescent="0.25">
      <c r="A6" s="256" t="s">
        <v>52</v>
      </c>
      <c r="B6" s="849"/>
      <c r="C6" s="849"/>
      <c r="D6" s="849"/>
      <c r="E6" s="849">
        <v>3816030</v>
      </c>
      <c r="F6" s="849"/>
      <c r="G6" s="849"/>
      <c r="H6" s="849">
        <v>240000</v>
      </c>
      <c r="I6" s="849"/>
      <c r="J6" s="849">
        <v>740000</v>
      </c>
      <c r="K6" s="849"/>
      <c r="L6" s="849">
        <v>4796030</v>
      </c>
    </row>
    <row r="7" spans="1:12" x14ac:dyDescent="0.25">
      <c r="A7" s="256" t="s">
        <v>14</v>
      </c>
      <c r="B7" s="849"/>
      <c r="C7" s="849"/>
      <c r="D7" s="849"/>
      <c r="E7" s="849">
        <v>3801160</v>
      </c>
      <c r="F7" s="849"/>
      <c r="G7" s="849"/>
      <c r="H7" s="849">
        <v>140000</v>
      </c>
      <c r="I7" s="849"/>
      <c r="J7" s="849">
        <v>465000</v>
      </c>
      <c r="K7" s="849"/>
      <c r="L7" s="849">
        <v>4406160</v>
      </c>
    </row>
    <row r="8" spans="1:12" x14ac:dyDescent="0.25">
      <c r="A8" s="256" t="s">
        <v>91</v>
      </c>
      <c r="B8" s="849">
        <v>241045.97999999998</v>
      </c>
      <c r="C8" s="849">
        <v>279900</v>
      </c>
      <c r="D8" s="849">
        <v>26000</v>
      </c>
      <c r="E8" s="849"/>
      <c r="F8" s="849">
        <v>8496000</v>
      </c>
      <c r="G8" s="849">
        <v>2190000</v>
      </c>
      <c r="H8" s="849">
        <v>40000</v>
      </c>
      <c r="I8" s="849">
        <v>7000</v>
      </c>
      <c r="J8" s="849"/>
      <c r="K8" s="849"/>
      <c r="L8" s="849">
        <v>11279945.98</v>
      </c>
    </row>
    <row r="9" spans="1:12" x14ac:dyDescent="0.25">
      <c r="A9" s="256" t="s">
        <v>123</v>
      </c>
      <c r="B9" s="849"/>
      <c r="C9" s="849"/>
      <c r="D9" s="849"/>
      <c r="E9" s="849">
        <v>245000</v>
      </c>
      <c r="F9" s="849"/>
      <c r="G9" s="849"/>
      <c r="H9" s="849"/>
      <c r="I9" s="849"/>
      <c r="J9" s="849"/>
      <c r="K9" s="849"/>
      <c r="L9" s="849">
        <v>245000</v>
      </c>
    </row>
    <row r="10" spans="1:12" x14ac:dyDescent="0.25">
      <c r="A10" s="256" t="s">
        <v>144</v>
      </c>
      <c r="B10" s="849">
        <v>241045.97999999998</v>
      </c>
      <c r="C10" s="849">
        <v>279900</v>
      </c>
      <c r="D10" s="849">
        <v>26000</v>
      </c>
      <c r="E10" s="849">
        <v>9343290</v>
      </c>
      <c r="F10" s="849">
        <v>8496000</v>
      </c>
      <c r="G10" s="849">
        <v>2190000</v>
      </c>
      <c r="H10" s="849">
        <v>900000</v>
      </c>
      <c r="I10" s="849">
        <v>7000</v>
      </c>
      <c r="J10" s="849">
        <v>1615000</v>
      </c>
      <c r="K10" s="849">
        <v>65000</v>
      </c>
      <c r="L10" s="849">
        <v>23163235.98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3AF5-42B7-468C-907B-9E805C87D038}">
  <dimension ref="A3:C14"/>
  <sheetViews>
    <sheetView workbookViewId="0">
      <selection activeCell="G10" sqref="G10"/>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747" t="s">
        <v>142</v>
      </c>
      <c r="B3" t="s">
        <v>145</v>
      </c>
      <c r="C3" t="s">
        <v>256</v>
      </c>
    </row>
    <row r="4" spans="1:3" x14ac:dyDescent="0.25">
      <c r="A4" s="256" t="s">
        <v>53</v>
      </c>
      <c r="B4" s="748">
        <v>828000</v>
      </c>
      <c r="C4" s="748">
        <v>235.21614425248035</v>
      </c>
    </row>
    <row r="5" spans="1:3" x14ac:dyDescent="0.25">
      <c r="A5" s="256" t="s">
        <v>119</v>
      </c>
      <c r="B5" s="748">
        <v>4000</v>
      </c>
      <c r="C5" s="748">
        <v>1.1334765837035039</v>
      </c>
    </row>
    <row r="6" spans="1:3" x14ac:dyDescent="0.25">
      <c r="A6" s="256" t="s">
        <v>141</v>
      </c>
      <c r="B6" s="748">
        <v>8498145.9800000004</v>
      </c>
      <c r="C6" s="748">
        <v>2400.61</v>
      </c>
    </row>
    <row r="7" spans="1:3" x14ac:dyDescent="0.25">
      <c r="A7" s="256" t="s">
        <v>115</v>
      </c>
      <c r="B7" s="748">
        <v>40000</v>
      </c>
      <c r="C7" s="748">
        <v>11.317100432641814</v>
      </c>
    </row>
    <row r="8" spans="1:3" x14ac:dyDescent="0.25">
      <c r="A8" s="256" t="s">
        <v>70</v>
      </c>
      <c r="B8" s="748">
        <v>230000</v>
      </c>
      <c r="C8" s="748">
        <v>65.183736265148084</v>
      </c>
    </row>
    <row r="9" spans="1:3" x14ac:dyDescent="0.25">
      <c r="A9" s="256" t="s">
        <v>71</v>
      </c>
      <c r="B9" s="748">
        <v>567000</v>
      </c>
      <c r="C9" s="748">
        <v>160.73125138512825</v>
      </c>
    </row>
    <row r="10" spans="1:3" x14ac:dyDescent="0.25">
      <c r="A10" s="256" t="s">
        <v>121</v>
      </c>
      <c r="B10" s="748">
        <v>160000</v>
      </c>
      <c r="C10" s="748">
        <v>45.409724965713053</v>
      </c>
    </row>
    <row r="11" spans="1:3" x14ac:dyDescent="0.25">
      <c r="A11" s="256" t="s">
        <v>42</v>
      </c>
      <c r="B11" s="748">
        <v>1194900</v>
      </c>
      <c r="C11" s="748">
        <v>338.89359966339373</v>
      </c>
    </row>
    <row r="12" spans="1:3" x14ac:dyDescent="0.25">
      <c r="A12" s="256" t="s">
        <v>96</v>
      </c>
      <c r="B12" s="748">
        <v>418000</v>
      </c>
      <c r="C12" s="748">
        <v>118.76451373565489</v>
      </c>
    </row>
    <row r="13" spans="1:3" x14ac:dyDescent="0.25">
      <c r="A13" s="256" t="s">
        <v>193</v>
      </c>
      <c r="B13" s="748">
        <v>11223190</v>
      </c>
      <c r="C13" s="748">
        <v>3170.5754923027025</v>
      </c>
    </row>
    <row r="14" spans="1:3" x14ac:dyDescent="0.25">
      <c r="A14" s="256" t="s">
        <v>144</v>
      </c>
      <c r="B14" s="748">
        <v>23163235.98</v>
      </c>
      <c r="C14" s="748">
        <v>6547.8350395865664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N129"/>
  <sheetViews>
    <sheetView tabSelected="1" zoomScaleNormal="100" workbookViewId="0">
      <selection activeCell="D90" sqref="D90"/>
    </sheetView>
  </sheetViews>
  <sheetFormatPr defaultColWidth="10.85546875" defaultRowHeight="15" x14ac:dyDescent="0.25"/>
  <cols>
    <col min="1" max="1" width="12.42578125" style="79" customWidth="1"/>
    <col min="2" max="2" width="40.2851562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6.5703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0" customWidth="1"/>
    <col min="15" max="15" width="11" style="1" customWidth="1"/>
    <col min="16" max="16384" width="10.85546875" style="1"/>
  </cols>
  <sheetData>
    <row r="1" spans="1:14" ht="18.75" x14ac:dyDescent="0.25">
      <c r="A1" s="853" t="s">
        <v>157</v>
      </c>
      <c r="B1" s="853"/>
      <c r="C1" s="853"/>
      <c r="D1" s="853"/>
      <c r="E1" s="853"/>
      <c r="F1" s="853"/>
      <c r="G1" s="853"/>
      <c r="H1" s="853"/>
      <c r="I1" s="853"/>
      <c r="J1" s="853"/>
      <c r="K1" s="853"/>
      <c r="L1" s="853"/>
      <c r="M1" s="853"/>
      <c r="N1" s="853"/>
    </row>
    <row r="2" spans="1:14" s="2" customFormat="1" ht="69.95" customHeight="1" x14ac:dyDescent="0.25">
      <c r="A2" s="459" t="s">
        <v>0</v>
      </c>
      <c r="B2" s="453" t="s">
        <v>5</v>
      </c>
      <c r="C2" s="453" t="s">
        <v>10</v>
      </c>
      <c r="D2" s="454" t="s">
        <v>8</v>
      </c>
      <c r="E2" s="454" t="s">
        <v>13</v>
      </c>
      <c r="F2" s="455" t="s">
        <v>7</v>
      </c>
      <c r="G2" s="456" t="s">
        <v>6</v>
      </c>
      <c r="H2" s="454" t="s">
        <v>2</v>
      </c>
      <c r="I2" s="454" t="s">
        <v>3</v>
      </c>
      <c r="J2" s="453" t="s">
        <v>9</v>
      </c>
      <c r="K2" s="453" t="s">
        <v>1</v>
      </c>
      <c r="L2" s="453" t="s">
        <v>4</v>
      </c>
      <c r="M2" s="457" t="s">
        <v>12</v>
      </c>
      <c r="N2" s="458" t="s">
        <v>11</v>
      </c>
    </row>
    <row r="3" spans="1:14" s="2" customFormat="1" ht="15" customHeight="1" x14ac:dyDescent="0.25">
      <c r="A3" s="279">
        <v>44378</v>
      </c>
      <c r="B3" s="264" t="s">
        <v>168</v>
      </c>
      <c r="C3" s="264" t="s">
        <v>138</v>
      </c>
      <c r="D3" s="824" t="s">
        <v>123</v>
      </c>
      <c r="E3" s="204">
        <v>245000</v>
      </c>
      <c r="F3" s="509">
        <v>3540</v>
      </c>
      <c r="G3" s="464">
        <f>E3/F3</f>
        <v>69.209039548022602</v>
      </c>
      <c r="H3" s="282" t="s">
        <v>96</v>
      </c>
      <c r="I3" s="229" t="s">
        <v>18</v>
      </c>
      <c r="J3" s="394" t="s">
        <v>171</v>
      </c>
      <c r="K3" s="228" t="s">
        <v>72</v>
      </c>
      <c r="L3" s="228" t="s">
        <v>62</v>
      </c>
      <c r="M3" s="693"/>
      <c r="N3" s="510"/>
    </row>
    <row r="4" spans="1:14" s="2" customFormat="1" ht="15" customHeight="1" x14ac:dyDescent="0.25">
      <c r="A4" s="279">
        <v>44378</v>
      </c>
      <c r="B4" s="195" t="s">
        <v>169</v>
      </c>
      <c r="C4" s="195" t="s">
        <v>150</v>
      </c>
      <c r="D4" s="195" t="s">
        <v>91</v>
      </c>
      <c r="E4" s="400">
        <v>3000</v>
      </c>
      <c r="F4" s="509">
        <v>3540</v>
      </c>
      <c r="G4" s="464">
        <f t="shared" ref="G4:G121" si="0">E4/F4</f>
        <v>0.84745762711864403</v>
      </c>
      <c r="H4" s="282" t="s">
        <v>96</v>
      </c>
      <c r="I4" s="229" t="s">
        <v>18</v>
      </c>
      <c r="J4" s="732" t="s">
        <v>172</v>
      </c>
      <c r="K4" s="228" t="s">
        <v>72</v>
      </c>
      <c r="L4" s="228" t="s">
        <v>62</v>
      </c>
      <c r="M4" s="693"/>
      <c r="N4" s="510"/>
    </row>
    <row r="5" spans="1:14" s="2" customFormat="1" ht="15" customHeight="1" x14ac:dyDescent="0.25">
      <c r="A5" s="279">
        <v>44378</v>
      </c>
      <c r="B5" s="195" t="s">
        <v>68</v>
      </c>
      <c r="C5" s="195" t="s">
        <v>67</v>
      </c>
      <c r="D5" s="195" t="s">
        <v>52</v>
      </c>
      <c r="E5" s="242">
        <v>25000</v>
      </c>
      <c r="F5" s="509">
        <v>3540</v>
      </c>
      <c r="G5" s="464">
        <f t="shared" si="0"/>
        <v>7.0621468926553677</v>
      </c>
      <c r="H5" s="282" t="s">
        <v>96</v>
      </c>
      <c r="I5" s="229" t="s">
        <v>18</v>
      </c>
      <c r="J5" s="732" t="s">
        <v>172</v>
      </c>
      <c r="K5" s="228" t="s">
        <v>72</v>
      </c>
      <c r="L5" s="228" t="s">
        <v>62</v>
      </c>
      <c r="M5" s="693"/>
      <c r="N5" s="510"/>
    </row>
    <row r="6" spans="1:14" s="2" customFormat="1" ht="15" customHeight="1" x14ac:dyDescent="0.25">
      <c r="A6" s="279">
        <v>44378</v>
      </c>
      <c r="B6" s="195" t="s">
        <v>68</v>
      </c>
      <c r="C6" s="195" t="s">
        <v>67</v>
      </c>
      <c r="D6" s="210" t="s">
        <v>52</v>
      </c>
      <c r="E6" s="607">
        <v>25000</v>
      </c>
      <c r="F6" s="509">
        <v>3540</v>
      </c>
      <c r="G6" s="464">
        <f t="shared" si="0"/>
        <v>7.0621468926553677</v>
      </c>
      <c r="H6" s="282" t="s">
        <v>96</v>
      </c>
      <c r="I6" s="229" t="s">
        <v>18</v>
      </c>
      <c r="J6" s="732" t="s">
        <v>172</v>
      </c>
      <c r="K6" s="228" t="s">
        <v>72</v>
      </c>
      <c r="L6" s="228" t="s">
        <v>62</v>
      </c>
      <c r="M6" s="693"/>
      <c r="N6" s="510"/>
    </row>
    <row r="7" spans="1:14" s="2" customFormat="1" ht="15" customHeight="1" x14ac:dyDescent="0.25">
      <c r="A7" s="279">
        <v>44378</v>
      </c>
      <c r="B7" s="228" t="s">
        <v>173</v>
      </c>
      <c r="C7" s="228" t="s">
        <v>140</v>
      </c>
      <c r="D7" s="229" t="s">
        <v>91</v>
      </c>
      <c r="E7" s="190">
        <f>G7*F7</f>
        <v>8496000</v>
      </c>
      <c r="F7" s="509">
        <v>3540</v>
      </c>
      <c r="G7" s="464">
        <v>2400</v>
      </c>
      <c r="H7" s="282" t="s">
        <v>141</v>
      </c>
      <c r="I7" s="229" t="s">
        <v>18</v>
      </c>
      <c r="J7" s="774" t="s">
        <v>175</v>
      </c>
      <c r="K7" s="228" t="s">
        <v>258</v>
      </c>
      <c r="L7" s="228" t="s">
        <v>62</v>
      </c>
      <c r="M7" s="693"/>
      <c r="N7" s="510"/>
    </row>
    <row r="8" spans="1:14" s="2" customFormat="1" ht="15" customHeight="1" x14ac:dyDescent="0.25">
      <c r="A8" s="279">
        <v>44378</v>
      </c>
      <c r="B8" s="228" t="s">
        <v>174</v>
      </c>
      <c r="C8" s="228" t="s">
        <v>146</v>
      </c>
      <c r="D8" s="229" t="s">
        <v>91</v>
      </c>
      <c r="E8" s="199">
        <f>G8*F8</f>
        <v>2159.4</v>
      </c>
      <c r="F8" s="509">
        <v>3540</v>
      </c>
      <c r="G8" s="464">
        <v>0.61</v>
      </c>
      <c r="H8" s="282" t="s">
        <v>141</v>
      </c>
      <c r="I8" s="229" t="s">
        <v>18</v>
      </c>
      <c r="J8" s="774" t="s">
        <v>176</v>
      </c>
      <c r="K8" s="228" t="s">
        <v>258</v>
      </c>
      <c r="L8" s="228" t="s">
        <v>62</v>
      </c>
      <c r="M8" s="693"/>
      <c r="N8" s="510"/>
    </row>
    <row r="9" spans="1:14" s="2" customFormat="1" ht="15" customHeight="1" x14ac:dyDescent="0.25">
      <c r="A9" s="227">
        <v>44383</v>
      </c>
      <c r="B9" s="228" t="s">
        <v>68</v>
      </c>
      <c r="C9" s="228" t="s">
        <v>67</v>
      </c>
      <c r="D9" s="229" t="s">
        <v>14</v>
      </c>
      <c r="E9" s="190">
        <v>40000</v>
      </c>
      <c r="F9" s="509">
        <v>3540</v>
      </c>
      <c r="G9" s="464">
        <f>E9/F9</f>
        <v>11.299435028248588</v>
      </c>
      <c r="H9" s="282" t="s">
        <v>42</v>
      </c>
      <c r="I9" s="229" t="s">
        <v>18</v>
      </c>
      <c r="J9" s="774" t="s">
        <v>181</v>
      </c>
      <c r="K9" s="228" t="s">
        <v>258</v>
      </c>
      <c r="L9" s="228" t="s">
        <v>62</v>
      </c>
      <c r="M9" s="693"/>
      <c r="N9" s="510"/>
    </row>
    <row r="10" spans="1:14" s="2" customFormat="1" ht="15" customHeight="1" x14ac:dyDescent="0.25">
      <c r="A10" s="227">
        <v>44383</v>
      </c>
      <c r="B10" s="228" t="s">
        <v>68</v>
      </c>
      <c r="C10" s="228" t="s">
        <v>67</v>
      </c>
      <c r="D10" s="229" t="s">
        <v>14</v>
      </c>
      <c r="E10" s="205">
        <v>40000</v>
      </c>
      <c r="F10" s="509">
        <v>3540</v>
      </c>
      <c r="G10" s="464">
        <f>E10/F10</f>
        <v>11.299435028248588</v>
      </c>
      <c r="H10" s="282" t="s">
        <v>42</v>
      </c>
      <c r="I10" s="229" t="s">
        <v>18</v>
      </c>
      <c r="J10" s="774" t="s">
        <v>181</v>
      </c>
      <c r="K10" s="228" t="s">
        <v>258</v>
      </c>
      <c r="L10" s="228" t="s">
        <v>62</v>
      </c>
      <c r="M10" s="693"/>
      <c r="N10" s="510"/>
    </row>
    <row r="11" spans="1:14" s="2" customFormat="1" ht="15" customHeight="1" x14ac:dyDescent="0.25">
      <c r="A11" s="196">
        <v>44383</v>
      </c>
      <c r="B11" s="197" t="s">
        <v>112</v>
      </c>
      <c r="C11" s="197" t="s">
        <v>114</v>
      </c>
      <c r="D11" s="197" t="s">
        <v>90</v>
      </c>
      <c r="E11" s="190">
        <v>40000</v>
      </c>
      <c r="F11" s="509">
        <v>3540</v>
      </c>
      <c r="G11" s="464">
        <f t="shared" si="0"/>
        <v>11.299435028248588</v>
      </c>
      <c r="H11" s="282" t="s">
        <v>70</v>
      </c>
      <c r="I11" s="229" t="s">
        <v>18</v>
      </c>
      <c r="J11" s="395" t="s">
        <v>182</v>
      </c>
      <c r="K11" s="228" t="s">
        <v>258</v>
      </c>
      <c r="L11" s="228" t="s">
        <v>62</v>
      </c>
      <c r="M11" s="693"/>
      <c r="N11" s="510"/>
    </row>
    <row r="12" spans="1:14" s="2" customFormat="1" ht="15" customHeight="1" x14ac:dyDescent="0.25">
      <c r="A12" s="196">
        <v>44383</v>
      </c>
      <c r="B12" s="195" t="s">
        <v>113</v>
      </c>
      <c r="C12" s="197" t="s">
        <v>114</v>
      </c>
      <c r="D12" s="197" t="s">
        <v>90</v>
      </c>
      <c r="E12" s="242">
        <v>40000</v>
      </c>
      <c r="F12" s="509">
        <v>3540</v>
      </c>
      <c r="G12" s="464">
        <f t="shared" si="0"/>
        <v>11.299435028248588</v>
      </c>
      <c r="H12" s="282" t="s">
        <v>71</v>
      </c>
      <c r="I12" s="229" t="s">
        <v>18</v>
      </c>
      <c r="J12" s="395" t="s">
        <v>182</v>
      </c>
      <c r="K12" s="228" t="s">
        <v>258</v>
      </c>
      <c r="L12" s="228" t="s">
        <v>62</v>
      </c>
      <c r="M12" s="693"/>
      <c r="N12" s="510"/>
    </row>
    <row r="13" spans="1:14" s="2" customFormat="1" ht="15" customHeight="1" x14ac:dyDescent="0.25">
      <c r="A13" s="196">
        <v>44383</v>
      </c>
      <c r="B13" s="195" t="s">
        <v>124</v>
      </c>
      <c r="C13" s="197" t="s">
        <v>114</v>
      </c>
      <c r="D13" s="197" t="s">
        <v>90</v>
      </c>
      <c r="E13" s="242">
        <v>40000</v>
      </c>
      <c r="F13" s="509">
        <v>3540</v>
      </c>
      <c r="G13" s="464">
        <f t="shared" si="0"/>
        <v>11.299435028248588</v>
      </c>
      <c r="H13" s="282" t="s">
        <v>121</v>
      </c>
      <c r="I13" s="229" t="s">
        <v>18</v>
      </c>
      <c r="J13" s="395" t="s">
        <v>182</v>
      </c>
      <c r="K13" s="228" t="s">
        <v>258</v>
      </c>
      <c r="L13" s="228" t="s">
        <v>62</v>
      </c>
      <c r="M13" s="693"/>
      <c r="N13" s="510"/>
    </row>
    <row r="14" spans="1:14" s="2" customFormat="1" ht="15" customHeight="1" x14ac:dyDescent="0.25">
      <c r="A14" s="196">
        <v>44383</v>
      </c>
      <c r="B14" s="195" t="s">
        <v>109</v>
      </c>
      <c r="C14" s="197" t="s">
        <v>114</v>
      </c>
      <c r="D14" s="195" t="s">
        <v>14</v>
      </c>
      <c r="E14" s="205">
        <v>30000</v>
      </c>
      <c r="F14" s="509">
        <v>3540</v>
      </c>
      <c r="G14" s="464">
        <f t="shared" si="0"/>
        <v>8.4745762711864412</v>
      </c>
      <c r="H14" s="282" t="s">
        <v>42</v>
      </c>
      <c r="I14" s="229" t="s">
        <v>18</v>
      </c>
      <c r="J14" s="395" t="s">
        <v>182</v>
      </c>
      <c r="K14" s="228" t="s">
        <v>258</v>
      </c>
      <c r="L14" s="228" t="s">
        <v>62</v>
      </c>
      <c r="M14" s="693"/>
      <c r="N14" s="510"/>
    </row>
    <row r="15" spans="1:14" s="2" customFormat="1" ht="15" customHeight="1" x14ac:dyDescent="0.25">
      <c r="A15" s="196">
        <v>44383</v>
      </c>
      <c r="B15" s="195" t="s">
        <v>110</v>
      </c>
      <c r="C15" s="197" t="s">
        <v>114</v>
      </c>
      <c r="D15" s="195" t="s">
        <v>52</v>
      </c>
      <c r="E15" s="205">
        <v>30000</v>
      </c>
      <c r="F15" s="509">
        <v>3540</v>
      </c>
      <c r="G15" s="464">
        <f t="shared" si="0"/>
        <v>8.4745762711864412</v>
      </c>
      <c r="H15" s="282" t="s">
        <v>53</v>
      </c>
      <c r="I15" s="229" t="s">
        <v>18</v>
      </c>
      <c r="J15" s="395" t="s">
        <v>182</v>
      </c>
      <c r="K15" s="228" t="s">
        <v>258</v>
      </c>
      <c r="L15" s="228" t="s">
        <v>62</v>
      </c>
      <c r="M15" s="693"/>
      <c r="N15" s="510"/>
    </row>
    <row r="16" spans="1:14" s="2" customFormat="1" ht="15" customHeight="1" x14ac:dyDescent="0.25">
      <c r="A16" s="196">
        <v>44383</v>
      </c>
      <c r="B16" s="197" t="s">
        <v>111</v>
      </c>
      <c r="C16" s="197" t="s">
        <v>114</v>
      </c>
      <c r="D16" s="261" t="s">
        <v>52</v>
      </c>
      <c r="E16" s="252">
        <v>30000</v>
      </c>
      <c r="F16" s="509">
        <v>3540</v>
      </c>
      <c r="G16" s="464">
        <f t="shared" si="0"/>
        <v>8.4745762711864412</v>
      </c>
      <c r="H16" s="301" t="s">
        <v>96</v>
      </c>
      <c r="I16" s="229" t="s">
        <v>18</v>
      </c>
      <c r="J16" s="395" t="s">
        <v>182</v>
      </c>
      <c r="K16" s="228" t="s">
        <v>258</v>
      </c>
      <c r="L16" s="228" t="s">
        <v>62</v>
      </c>
      <c r="M16" s="693"/>
      <c r="N16" s="510"/>
    </row>
    <row r="17" spans="1:14" s="2" customFormat="1" ht="15" customHeight="1" x14ac:dyDescent="0.25">
      <c r="A17" s="196">
        <v>44383</v>
      </c>
      <c r="B17" s="197" t="s">
        <v>118</v>
      </c>
      <c r="C17" s="197" t="s">
        <v>114</v>
      </c>
      <c r="D17" s="261" t="s">
        <v>91</v>
      </c>
      <c r="E17" s="242">
        <v>10000</v>
      </c>
      <c r="F17" s="509">
        <v>3540</v>
      </c>
      <c r="G17" s="464">
        <f t="shared" si="0"/>
        <v>2.8248587570621471</v>
      </c>
      <c r="H17" s="282" t="s">
        <v>115</v>
      </c>
      <c r="I17" s="229" t="s">
        <v>18</v>
      </c>
      <c r="J17" s="395" t="s">
        <v>182</v>
      </c>
      <c r="K17" s="228" t="s">
        <v>258</v>
      </c>
      <c r="L17" s="228" t="s">
        <v>62</v>
      </c>
      <c r="M17" s="693"/>
      <c r="N17" s="510"/>
    </row>
    <row r="18" spans="1:14" s="2" customFormat="1" ht="15" customHeight="1" x14ac:dyDescent="0.25">
      <c r="A18" s="227">
        <v>44384</v>
      </c>
      <c r="B18" s="228" t="s">
        <v>68</v>
      </c>
      <c r="C18" s="228" t="s">
        <v>67</v>
      </c>
      <c r="D18" s="229" t="s">
        <v>14</v>
      </c>
      <c r="E18" s="204">
        <v>40000</v>
      </c>
      <c r="F18" s="509">
        <v>3540</v>
      </c>
      <c r="G18" s="464">
        <f t="shared" si="0"/>
        <v>11.299435028248588</v>
      </c>
      <c r="H18" s="282" t="s">
        <v>42</v>
      </c>
      <c r="I18" s="229" t="s">
        <v>18</v>
      </c>
      <c r="J18" s="774" t="s">
        <v>183</v>
      </c>
      <c r="K18" s="228" t="s">
        <v>258</v>
      </c>
      <c r="L18" s="228" t="s">
        <v>62</v>
      </c>
      <c r="M18" s="693"/>
      <c r="N18" s="510"/>
    </row>
    <row r="19" spans="1:14" s="2" customFormat="1" ht="15" customHeight="1" x14ac:dyDescent="0.25">
      <c r="A19" s="227">
        <v>44384</v>
      </c>
      <c r="B19" s="228" t="s">
        <v>68</v>
      </c>
      <c r="C19" s="228" t="s">
        <v>67</v>
      </c>
      <c r="D19" s="229" t="s">
        <v>14</v>
      </c>
      <c r="E19" s="242">
        <v>40000</v>
      </c>
      <c r="F19" s="509">
        <v>3540</v>
      </c>
      <c r="G19" s="464">
        <f t="shared" si="0"/>
        <v>11.299435028248588</v>
      </c>
      <c r="H19" s="282" t="s">
        <v>42</v>
      </c>
      <c r="I19" s="229" t="s">
        <v>18</v>
      </c>
      <c r="J19" s="774" t="s">
        <v>183</v>
      </c>
      <c r="K19" s="228" t="s">
        <v>258</v>
      </c>
      <c r="L19" s="228" t="s">
        <v>62</v>
      </c>
      <c r="M19" s="693"/>
      <c r="N19" s="510"/>
    </row>
    <row r="20" spans="1:14" s="2" customFormat="1" ht="15" customHeight="1" x14ac:dyDescent="0.25">
      <c r="A20" s="227">
        <v>44384</v>
      </c>
      <c r="B20" s="197" t="s">
        <v>186</v>
      </c>
      <c r="C20" s="197" t="s">
        <v>139</v>
      </c>
      <c r="D20" s="261" t="s">
        <v>91</v>
      </c>
      <c r="E20" s="252">
        <v>279900</v>
      </c>
      <c r="F20" s="509">
        <v>3540</v>
      </c>
      <c r="G20" s="464">
        <f t="shared" si="0"/>
        <v>79.067796610169495</v>
      </c>
      <c r="H20" s="282" t="s">
        <v>42</v>
      </c>
      <c r="I20" s="229" t="s">
        <v>18</v>
      </c>
      <c r="J20" s="700" t="s">
        <v>187</v>
      </c>
      <c r="K20" s="228" t="s">
        <v>258</v>
      </c>
      <c r="L20" s="228" t="s">
        <v>62</v>
      </c>
      <c r="M20" s="693"/>
      <c r="N20" s="510"/>
    </row>
    <row r="21" spans="1:14" s="2" customFormat="1" ht="15" customHeight="1" x14ac:dyDescent="0.25">
      <c r="A21" s="196">
        <v>44386</v>
      </c>
      <c r="B21" s="197" t="s">
        <v>68</v>
      </c>
      <c r="C21" s="197" t="s">
        <v>67</v>
      </c>
      <c r="D21" s="261" t="s">
        <v>52</v>
      </c>
      <c r="E21" s="205">
        <v>100000</v>
      </c>
      <c r="F21" s="509">
        <v>3540</v>
      </c>
      <c r="G21" s="464">
        <f t="shared" si="0"/>
        <v>28.248587570621471</v>
      </c>
      <c r="H21" s="282" t="s">
        <v>53</v>
      </c>
      <c r="I21" s="229" t="s">
        <v>18</v>
      </c>
      <c r="J21" s="264" t="s">
        <v>205</v>
      </c>
      <c r="K21" s="228" t="s">
        <v>258</v>
      </c>
      <c r="L21" s="228" t="s">
        <v>62</v>
      </c>
      <c r="M21" s="693"/>
      <c r="N21" s="510"/>
    </row>
    <row r="22" spans="1:14" s="2" customFormat="1" ht="15" customHeight="1" x14ac:dyDescent="0.25">
      <c r="A22" s="196">
        <v>44386</v>
      </c>
      <c r="B22" s="197" t="s">
        <v>68</v>
      </c>
      <c r="C22" s="197" t="s">
        <v>67</v>
      </c>
      <c r="D22" s="197" t="s">
        <v>52</v>
      </c>
      <c r="E22" s="205">
        <v>90000</v>
      </c>
      <c r="F22" s="509">
        <v>3540</v>
      </c>
      <c r="G22" s="464">
        <f t="shared" si="0"/>
        <v>25.423728813559322</v>
      </c>
      <c r="H22" s="282" t="s">
        <v>53</v>
      </c>
      <c r="I22" s="229" t="s">
        <v>18</v>
      </c>
      <c r="J22" s="264" t="s">
        <v>205</v>
      </c>
      <c r="K22" s="228" t="s">
        <v>258</v>
      </c>
      <c r="L22" s="228" t="s">
        <v>62</v>
      </c>
      <c r="M22" s="639"/>
      <c r="N22" s="510"/>
    </row>
    <row r="23" spans="1:14" s="2" customFormat="1" ht="15" customHeight="1" x14ac:dyDescent="0.25">
      <c r="A23" s="196">
        <v>44389</v>
      </c>
      <c r="B23" s="197" t="s">
        <v>68</v>
      </c>
      <c r="C23" s="197" t="s">
        <v>67</v>
      </c>
      <c r="D23" s="197" t="s">
        <v>52</v>
      </c>
      <c r="E23" s="190">
        <v>100000</v>
      </c>
      <c r="F23" s="509">
        <v>3540</v>
      </c>
      <c r="G23" s="464">
        <f t="shared" si="0"/>
        <v>28.248587570621471</v>
      </c>
      <c r="H23" s="282" t="s">
        <v>53</v>
      </c>
      <c r="I23" s="229" t="s">
        <v>18</v>
      </c>
      <c r="J23" s="264" t="s">
        <v>205</v>
      </c>
      <c r="K23" s="228" t="s">
        <v>258</v>
      </c>
      <c r="L23" s="228" t="s">
        <v>62</v>
      </c>
      <c r="M23" s="639"/>
      <c r="N23" s="510"/>
    </row>
    <row r="24" spans="1:14" s="2" customFormat="1" ht="15" customHeight="1" x14ac:dyDescent="0.25">
      <c r="A24" s="196">
        <v>44389</v>
      </c>
      <c r="B24" s="197" t="s">
        <v>68</v>
      </c>
      <c r="C24" s="197" t="s">
        <v>67</v>
      </c>
      <c r="D24" s="197" t="s">
        <v>52</v>
      </c>
      <c r="E24" s="190">
        <v>100000</v>
      </c>
      <c r="F24" s="509">
        <v>3540</v>
      </c>
      <c r="G24" s="464">
        <f t="shared" si="0"/>
        <v>28.248587570621471</v>
      </c>
      <c r="H24" s="282" t="s">
        <v>53</v>
      </c>
      <c r="I24" s="229" t="s">
        <v>18</v>
      </c>
      <c r="J24" s="264" t="s">
        <v>205</v>
      </c>
      <c r="K24" s="228" t="s">
        <v>258</v>
      </c>
      <c r="L24" s="228" t="s">
        <v>62</v>
      </c>
      <c r="M24" s="639"/>
      <c r="N24" s="510"/>
    </row>
    <row r="25" spans="1:14" s="2" customFormat="1" ht="15" customHeight="1" x14ac:dyDescent="0.25">
      <c r="A25" s="196">
        <v>44389</v>
      </c>
      <c r="B25" s="197" t="s">
        <v>153</v>
      </c>
      <c r="C25" s="214" t="s">
        <v>146</v>
      </c>
      <c r="D25" s="214" t="s">
        <v>91</v>
      </c>
      <c r="E25" s="207">
        <v>2000</v>
      </c>
      <c r="F25" s="509">
        <v>3540</v>
      </c>
      <c r="G25" s="464">
        <f t="shared" si="0"/>
        <v>0.56497175141242939</v>
      </c>
      <c r="H25" s="282" t="s">
        <v>119</v>
      </c>
      <c r="I25" s="229" t="s">
        <v>18</v>
      </c>
      <c r="J25" s="399" t="s">
        <v>194</v>
      </c>
      <c r="K25" s="228" t="s">
        <v>258</v>
      </c>
      <c r="L25" s="228" t="s">
        <v>62</v>
      </c>
      <c r="M25" s="639"/>
      <c r="N25" s="510"/>
    </row>
    <row r="26" spans="1:14" s="2" customFormat="1" ht="15" customHeight="1" x14ac:dyDescent="0.25">
      <c r="A26" s="196">
        <v>44390</v>
      </c>
      <c r="B26" s="763" t="s">
        <v>200</v>
      </c>
      <c r="C26" s="759" t="s">
        <v>138</v>
      </c>
      <c r="D26" s="825" t="s">
        <v>14</v>
      </c>
      <c r="E26" s="207">
        <v>654720</v>
      </c>
      <c r="F26" s="509">
        <v>3540</v>
      </c>
      <c r="G26" s="464">
        <f t="shared" si="0"/>
        <v>184.94915254237287</v>
      </c>
      <c r="H26" s="282" t="s">
        <v>193</v>
      </c>
      <c r="I26" s="229" t="s">
        <v>18</v>
      </c>
      <c r="J26" s="732" t="s">
        <v>203</v>
      </c>
      <c r="K26" s="228" t="s">
        <v>258</v>
      </c>
      <c r="L26" s="228" t="s">
        <v>62</v>
      </c>
      <c r="M26" s="639"/>
      <c r="N26" s="510"/>
    </row>
    <row r="27" spans="1:14" s="2" customFormat="1" ht="15" customHeight="1" x14ac:dyDescent="0.25">
      <c r="A27" s="196">
        <v>44390</v>
      </c>
      <c r="B27" s="197" t="s">
        <v>201</v>
      </c>
      <c r="C27" s="197" t="s">
        <v>138</v>
      </c>
      <c r="D27" s="197" t="s">
        <v>52</v>
      </c>
      <c r="E27" s="400">
        <v>408960</v>
      </c>
      <c r="F27" s="509">
        <v>3540</v>
      </c>
      <c r="G27" s="464">
        <f t="shared" si="0"/>
        <v>115.52542372881356</v>
      </c>
      <c r="H27" s="282" t="s">
        <v>193</v>
      </c>
      <c r="I27" s="229" t="s">
        <v>18</v>
      </c>
      <c r="J27" s="732" t="s">
        <v>203</v>
      </c>
      <c r="K27" s="228" t="s">
        <v>258</v>
      </c>
      <c r="L27" s="228" t="s">
        <v>62</v>
      </c>
      <c r="M27" s="639"/>
      <c r="N27" s="510"/>
    </row>
    <row r="28" spans="1:14" s="2" customFormat="1" ht="15" customHeight="1" x14ac:dyDescent="0.25">
      <c r="A28" s="196">
        <v>44390</v>
      </c>
      <c r="B28" s="197" t="s">
        <v>202</v>
      </c>
      <c r="C28" s="197" t="s">
        <v>138</v>
      </c>
      <c r="D28" s="197" t="s">
        <v>52</v>
      </c>
      <c r="E28" s="400">
        <v>323550</v>
      </c>
      <c r="F28" s="509">
        <v>3540</v>
      </c>
      <c r="G28" s="464">
        <f t="shared" si="0"/>
        <v>91.398305084745758</v>
      </c>
      <c r="H28" s="282" t="s">
        <v>193</v>
      </c>
      <c r="I28" s="229" t="s">
        <v>18</v>
      </c>
      <c r="J28" s="732" t="s">
        <v>203</v>
      </c>
      <c r="K28" s="228" t="s">
        <v>258</v>
      </c>
      <c r="L28" s="228" t="s">
        <v>62</v>
      </c>
      <c r="M28" s="639"/>
      <c r="N28" s="510"/>
    </row>
    <row r="29" spans="1:14" s="2" customFormat="1" ht="15" customHeight="1" x14ac:dyDescent="0.25">
      <c r="A29" s="227">
        <v>44390</v>
      </c>
      <c r="B29" s="231" t="s">
        <v>68</v>
      </c>
      <c r="C29" s="197" t="s">
        <v>67</v>
      </c>
      <c r="D29" s="261" t="s">
        <v>14</v>
      </c>
      <c r="E29" s="211">
        <v>40000</v>
      </c>
      <c r="F29" s="509">
        <v>3540</v>
      </c>
      <c r="G29" s="464">
        <f t="shared" si="0"/>
        <v>11.299435028248588</v>
      </c>
      <c r="H29" s="282" t="s">
        <v>42</v>
      </c>
      <c r="I29" s="229" t="s">
        <v>18</v>
      </c>
      <c r="J29" s="774" t="s">
        <v>183</v>
      </c>
      <c r="K29" s="228" t="s">
        <v>258</v>
      </c>
      <c r="L29" s="228" t="s">
        <v>62</v>
      </c>
      <c r="M29" s="639"/>
      <c r="N29" s="510"/>
    </row>
    <row r="30" spans="1:14" s="2" customFormat="1" ht="15" customHeight="1" x14ac:dyDescent="0.25">
      <c r="A30" s="227">
        <v>44390</v>
      </c>
      <c r="B30" s="197" t="s">
        <v>68</v>
      </c>
      <c r="C30" s="197" t="s">
        <v>67</v>
      </c>
      <c r="D30" s="261" t="s">
        <v>14</v>
      </c>
      <c r="E30" s="211">
        <v>30000</v>
      </c>
      <c r="F30" s="509">
        <v>3540</v>
      </c>
      <c r="G30" s="464">
        <f t="shared" si="0"/>
        <v>8.4745762711864412</v>
      </c>
      <c r="H30" s="282" t="s">
        <v>42</v>
      </c>
      <c r="I30" s="229" t="s">
        <v>18</v>
      </c>
      <c r="J30" s="774" t="s">
        <v>183</v>
      </c>
      <c r="K30" s="228" t="s">
        <v>258</v>
      </c>
      <c r="L30" s="228" t="s">
        <v>62</v>
      </c>
      <c r="M30" s="639"/>
      <c r="N30" s="510"/>
    </row>
    <row r="31" spans="1:14" s="2" customFormat="1" ht="15" customHeight="1" x14ac:dyDescent="0.25">
      <c r="A31" s="196">
        <v>44390</v>
      </c>
      <c r="B31" s="197" t="s">
        <v>112</v>
      </c>
      <c r="C31" s="197" t="s">
        <v>114</v>
      </c>
      <c r="D31" s="197" t="s">
        <v>90</v>
      </c>
      <c r="E31" s="400">
        <v>40000</v>
      </c>
      <c r="F31" s="509">
        <v>3540</v>
      </c>
      <c r="G31" s="464">
        <f t="shared" si="0"/>
        <v>11.299435028248588</v>
      </c>
      <c r="H31" s="282" t="s">
        <v>70</v>
      </c>
      <c r="I31" s="229" t="s">
        <v>18</v>
      </c>
      <c r="J31" s="263" t="s">
        <v>218</v>
      </c>
      <c r="K31" s="228" t="s">
        <v>258</v>
      </c>
      <c r="L31" s="228" t="s">
        <v>62</v>
      </c>
      <c r="M31" s="639"/>
      <c r="N31" s="510"/>
    </row>
    <row r="32" spans="1:14" s="2" customFormat="1" ht="15" customHeight="1" x14ac:dyDescent="0.25">
      <c r="A32" s="196">
        <v>44390</v>
      </c>
      <c r="B32" s="195" t="s">
        <v>113</v>
      </c>
      <c r="C32" s="197" t="s">
        <v>114</v>
      </c>
      <c r="D32" s="197" t="s">
        <v>90</v>
      </c>
      <c r="E32" s="205">
        <v>40000</v>
      </c>
      <c r="F32" s="509">
        <v>3540</v>
      </c>
      <c r="G32" s="464">
        <f t="shared" si="0"/>
        <v>11.299435028248588</v>
      </c>
      <c r="H32" s="282" t="s">
        <v>71</v>
      </c>
      <c r="I32" s="229" t="s">
        <v>18</v>
      </c>
      <c r="J32" s="263" t="s">
        <v>218</v>
      </c>
      <c r="K32" s="228" t="s">
        <v>258</v>
      </c>
      <c r="L32" s="228" t="s">
        <v>62</v>
      </c>
      <c r="M32" s="639"/>
      <c r="N32" s="510"/>
    </row>
    <row r="33" spans="1:14" s="2" customFormat="1" ht="15" customHeight="1" x14ac:dyDescent="0.25">
      <c r="A33" s="196">
        <v>44390</v>
      </c>
      <c r="B33" s="195" t="s">
        <v>124</v>
      </c>
      <c r="C33" s="197" t="s">
        <v>114</v>
      </c>
      <c r="D33" s="197" t="s">
        <v>90</v>
      </c>
      <c r="E33" s="205">
        <v>40000</v>
      </c>
      <c r="F33" s="509">
        <v>3540</v>
      </c>
      <c r="G33" s="464">
        <f t="shared" si="0"/>
        <v>11.299435028248588</v>
      </c>
      <c r="H33" s="282" t="s">
        <v>121</v>
      </c>
      <c r="I33" s="229" t="s">
        <v>18</v>
      </c>
      <c r="J33" s="263" t="s">
        <v>218</v>
      </c>
      <c r="K33" s="228" t="s">
        <v>258</v>
      </c>
      <c r="L33" s="228" t="s">
        <v>62</v>
      </c>
      <c r="M33" s="639"/>
      <c r="N33" s="510"/>
    </row>
    <row r="34" spans="1:14" s="2" customFormat="1" ht="15" customHeight="1" x14ac:dyDescent="0.25">
      <c r="A34" s="196">
        <v>44390</v>
      </c>
      <c r="B34" s="195" t="s">
        <v>109</v>
      </c>
      <c r="C34" s="197" t="s">
        <v>114</v>
      </c>
      <c r="D34" s="195" t="s">
        <v>14</v>
      </c>
      <c r="E34" s="400">
        <v>30000</v>
      </c>
      <c r="F34" s="509">
        <v>3540</v>
      </c>
      <c r="G34" s="464">
        <f t="shared" si="0"/>
        <v>8.4745762711864412</v>
      </c>
      <c r="H34" s="282" t="s">
        <v>42</v>
      </c>
      <c r="I34" s="229" t="s">
        <v>18</v>
      </c>
      <c r="J34" s="263" t="s">
        <v>218</v>
      </c>
      <c r="K34" s="228" t="s">
        <v>72</v>
      </c>
      <c r="L34" s="228" t="s">
        <v>62</v>
      </c>
      <c r="M34" s="639"/>
      <c r="N34" s="510"/>
    </row>
    <row r="35" spans="1:14" s="2" customFormat="1" ht="15" customHeight="1" x14ac:dyDescent="0.25">
      <c r="A35" s="196">
        <v>44390</v>
      </c>
      <c r="B35" s="195" t="s">
        <v>110</v>
      </c>
      <c r="C35" s="197" t="s">
        <v>114</v>
      </c>
      <c r="D35" s="195" t="s">
        <v>52</v>
      </c>
      <c r="E35" s="204">
        <v>30000</v>
      </c>
      <c r="F35" s="509">
        <v>3540</v>
      </c>
      <c r="G35" s="464">
        <f t="shared" si="0"/>
        <v>8.4745762711864412</v>
      </c>
      <c r="H35" s="282" t="s">
        <v>53</v>
      </c>
      <c r="I35" s="229" t="s">
        <v>18</v>
      </c>
      <c r="J35" s="263" t="s">
        <v>218</v>
      </c>
      <c r="K35" s="228" t="s">
        <v>72</v>
      </c>
      <c r="L35" s="228" t="s">
        <v>62</v>
      </c>
      <c r="M35" s="639"/>
      <c r="N35" s="510"/>
    </row>
    <row r="36" spans="1:14" s="2" customFormat="1" ht="15" customHeight="1" x14ac:dyDescent="0.25">
      <c r="A36" s="196">
        <v>44390</v>
      </c>
      <c r="B36" s="197" t="s">
        <v>111</v>
      </c>
      <c r="C36" s="197" t="s">
        <v>114</v>
      </c>
      <c r="D36" s="261" t="s">
        <v>52</v>
      </c>
      <c r="E36" s="217">
        <v>30000</v>
      </c>
      <c r="F36" s="509">
        <v>3540</v>
      </c>
      <c r="G36" s="464">
        <f t="shared" si="0"/>
        <v>8.4745762711864412</v>
      </c>
      <c r="H36" s="282" t="s">
        <v>96</v>
      </c>
      <c r="I36" s="229" t="s">
        <v>18</v>
      </c>
      <c r="J36" s="263" t="s">
        <v>218</v>
      </c>
      <c r="K36" s="228" t="s">
        <v>72</v>
      </c>
      <c r="L36" s="228" t="s">
        <v>62</v>
      </c>
      <c r="M36" s="639"/>
      <c r="N36" s="510"/>
    </row>
    <row r="37" spans="1:14" s="2" customFormat="1" ht="15" customHeight="1" x14ac:dyDescent="0.25">
      <c r="A37" s="196">
        <v>44390</v>
      </c>
      <c r="B37" s="197" t="s">
        <v>118</v>
      </c>
      <c r="C37" s="197" t="s">
        <v>114</v>
      </c>
      <c r="D37" s="261" t="s">
        <v>91</v>
      </c>
      <c r="E37" s="238">
        <v>10000</v>
      </c>
      <c r="F37" s="509">
        <v>3540</v>
      </c>
      <c r="G37" s="464">
        <f t="shared" si="0"/>
        <v>2.8248587570621471</v>
      </c>
      <c r="H37" s="282" t="s">
        <v>115</v>
      </c>
      <c r="I37" s="229" t="s">
        <v>18</v>
      </c>
      <c r="J37" s="263" t="s">
        <v>218</v>
      </c>
      <c r="K37" s="228" t="s">
        <v>258</v>
      </c>
      <c r="L37" s="228" t="s">
        <v>62</v>
      </c>
      <c r="M37" s="639"/>
      <c r="N37" s="510"/>
    </row>
    <row r="38" spans="1:14" s="2" customFormat="1" ht="15" customHeight="1" x14ac:dyDescent="0.25">
      <c r="A38" s="196">
        <v>44391</v>
      </c>
      <c r="B38" s="786" t="s">
        <v>191</v>
      </c>
      <c r="C38" s="759" t="s">
        <v>146</v>
      </c>
      <c r="D38" s="825" t="s">
        <v>91</v>
      </c>
      <c r="E38" s="207">
        <v>5000</v>
      </c>
      <c r="F38" s="509">
        <v>3540</v>
      </c>
      <c r="G38" s="464">
        <f t="shared" si="0"/>
        <v>1.4124293785310735</v>
      </c>
      <c r="H38" s="282" t="s">
        <v>193</v>
      </c>
      <c r="I38" s="229" t="s">
        <v>18</v>
      </c>
      <c r="J38" s="732" t="s">
        <v>195</v>
      </c>
      <c r="K38" s="228" t="s">
        <v>72</v>
      </c>
      <c r="L38" s="228" t="s">
        <v>62</v>
      </c>
      <c r="M38" s="263"/>
      <c r="N38" s="510"/>
    </row>
    <row r="39" spans="1:14" s="2" customFormat="1" ht="15" customHeight="1" x14ac:dyDescent="0.25">
      <c r="A39" s="196">
        <v>44391</v>
      </c>
      <c r="B39" s="786" t="s">
        <v>192</v>
      </c>
      <c r="C39" s="759" t="s">
        <v>146</v>
      </c>
      <c r="D39" s="825" t="s">
        <v>91</v>
      </c>
      <c r="E39" s="207">
        <v>103500</v>
      </c>
      <c r="F39" s="509">
        <v>3540</v>
      </c>
      <c r="G39" s="464">
        <f t="shared" si="0"/>
        <v>29.237288135593221</v>
      </c>
      <c r="H39" s="282" t="s">
        <v>193</v>
      </c>
      <c r="I39" s="229" t="s">
        <v>18</v>
      </c>
      <c r="J39" s="732" t="s">
        <v>217</v>
      </c>
      <c r="K39" s="228" t="s">
        <v>258</v>
      </c>
      <c r="L39" s="228" t="s">
        <v>62</v>
      </c>
      <c r="M39" s="263"/>
      <c r="N39" s="510"/>
    </row>
    <row r="40" spans="1:14" s="2" customFormat="1" ht="15" customHeight="1" x14ac:dyDescent="0.25">
      <c r="A40" s="227">
        <v>44391</v>
      </c>
      <c r="B40" s="197" t="s">
        <v>68</v>
      </c>
      <c r="C40" s="197" t="s">
        <v>67</v>
      </c>
      <c r="D40" s="197" t="s">
        <v>14</v>
      </c>
      <c r="E40" s="205">
        <v>40000</v>
      </c>
      <c r="F40" s="509">
        <v>3540</v>
      </c>
      <c r="G40" s="464">
        <f t="shared" si="0"/>
        <v>11.299435028248588</v>
      </c>
      <c r="H40" s="282" t="s">
        <v>42</v>
      </c>
      <c r="I40" s="229" t="s">
        <v>18</v>
      </c>
      <c r="J40" s="700" t="s">
        <v>208</v>
      </c>
      <c r="K40" s="228" t="s">
        <v>72</v>
      </c>
      <c r="L40" s="228" t="s">
        <v>62</v>
      </c>
      <c r="M40" s="263"/>
      <c r="N40" s="510"/>
    </row>
    <row r="41" spans="1:14" s="2" customFormat="1" ht="15" customHeight="1" x14ac:dyDescent="0.25">
      <c r="A41" s="227">
        <v>44391</v>
      </c>
      <c r="B41" s="197" t="s">
        <v>68</v>
      </c>
      <c r="C41" s="197" t="s">
        <v>67</v>
      </c>
      <c r="D41" s="197" t="s">
        <v>14</v>
      </c>
      <c r="E41" s="211">
        <v>40000</v>
      </c>
      <c r="F41" s="509">
        <v>3540</v>
      </c>
      <c r="G41" s="464">
        <f t="shared" si="0"/>
        <v>11.299435028248588</v>
      </c>
      <c r="H41" s="282" t="s">
        <v>42</v>
      </c>
      <c r="I41" s="229" t="s">
        <v>18</v>
      </c>
      <c r="J41" s="700" t="s">
        <v>208</v>
      </c>
      <c r="K41" s="228" t="s">
        <v>72</v>
      </c>
      <c r="L41" s="228" t="s">
        <v>62</v>
      </c>
      <c r="M41" s="263"/>
      <c r="N41" s="510"/>
    </row>
    <row r="42" spans="1:14" s="2" customFormat="1" ht="15" customHeight="1" x14ac:dyDescent="0.25">
      <c r="A42" s="227">
        <v>44391</v>
      </c>
      <c r="B42" s="228" t="s">
        <v>68</v>
      </c>
      <c r="C42" s="394" t="s">
        <v>67</v>
      </c>
      <c r="D42" s="825" t="s">
        <v>90</v>
      </c>
      <c r="E42" s="207">
        <v>25000</v>
      </c>
      <c r="F42" s="509">
        <v>3540</v>
      </c>
      <c r="G42" s="464">
        <f t="shared" si="0"/>
        <v>7.0621468926553677</v>
      </c>
      <c r="H42" s="282" t="s">
        <v>71</v>
      </c>
      <c r="I42" s="229" t="s">
        <v>18</v>
      </c>
      <c r="J42" s="395" t="s">
        <v>204</v>
      </c>
      <c r="K42" s="228" t="s">
        <v>72</v>
      </c>
      <c r="L42" s="228" t="s">
        <v>62</v>
      </c>
      <c r="M42" s="263"/>
      <c r="N42" s="510"/>
    </row>
    <row r="43" spans="1:14" s="2" customFormat="1" ht="15" customHeight="1" x14ac:dyDescent="0.25">
      <c r="A43" s="227">
        <v>44391</v>
      </c>
      <c r="B43" s="228" t="s">
        <v>68</v>
      </c>
      <c r="C43" s="394" t="s">
        <v>67</v>
      </c>
      <c r="D43" s="825" t="s">
        <v>90</v>
      </c>
      <c r="E43" s="207">
        <v>25000</v>
      </c>
      <c r="F43" s="509">
        <v>3540</v>
      </c>
      <c r="G43" s="464">
        <f t="shared" si="0"/>
        <v>7.0621468926553677</v>
      </c>
      <c r="H43" s="282" t="s">
        <v>71</v>
      </c>
      <c r="I43" s="229" t="s">
        <v>18</v>
      </c>
      <c r="J43" s="395" t="s">
        <v>204</v>
      </c>
      <c r="K43" s="228" t="s">
        <v>72</v>
      </c>
      <c r="L43" s="228" t="s">
        <v>62</v>
      </c>
      <c r="M43" s="263"/>
      <c r="N43" s="510"/>
    </row>
    <row r="44" spans="1:14" s="2" customFormat="1" ht="15" customHeight="1" x14ac:dyDescent="0.25">
      <c r="A44" s="227">
        <v>44391</v>
      </c>
      <c r="B44" s="228" t="s">
        <v>92</v>
      </c>
      <c r="C44" s="394" t="s">
        <v>92</v>
      </c>
      <c r="D44" s="825" t="s">
        <v>90</v>
      </c>
      <c r="E44" s="207">
        <v>8000</v>
      </c>
      <c r="F44" s="509">
        <v>3540</v>
      </c>
      <c r="G44" s="464">
        <f>E44/F44</f>
        <v>2.2598870056497176</v>
      </c>
      <c r="H44" s="282" t="s">
        <v>71</v>
      </c>
      <c r="I44" s="229" t="s">
        <v>18</v>
      </c>
      <c r="J44" s="395" t="s">
        <v>204</v>
      </c>
      <c r="K44" s="228" t="s">
        <v>72</v>
      </c>
      <c r="L44" s="228" t="s">
        <v>62</v>
      </c>
      <c r="M44" s="263"/>
      <c r="N44" s="510"/>
    </row>
    <row r="45" spans="1:14" s="2" customFormat="1" ht="15" customHeight="1" x14ac:dyDescent="0.25">
      <c r="A45" s="227">
        <v>44391</v>
      </c>
      <c r="B45" s="228" t="s">
        <v>92</v>
      </c>
      <c r="C45" s="394" t="s">
        <v>92</v>
      </c>
      <c r="D45" s="825" t="s">
        <v>90</v>
      </c>
      <c r="E45" s="207">
        <v>2000</v>
      </c>
      <c r="F45" s="509">
        <v>3540</v>
      </c>
      <c r="G45" s="464">
        <f t="shared" si="0"/>
        <v>0.56497175141242939</v>
      </c>
      <c r="H45" s="282" t="s">
        <v>71</v>
      </c>
      <c r="I45" s="229" t="s">
        <v>18</v>
      </c>
      <c r="J45" s="395" t="s">
        <v>204</v>
      </c>
      <c r="K45" s="228" t="s">
        <v>72</v>
      </c>
      <c r="L45" s="228" t="s">
        <v>62</v>
      </c>
      <c r="M45" s="263"/>
      <c r="N45" s="510"/>
    </row>
    <row r="46" spans="1:14" s="2" customFormat="1" ht="15" customHeight="1" x14ac:dyDescent="0.25">
      <c r="A46" s="227">
        <v>44391</v>
      </c>
      <c r="B46" s="197" t="s">
        <v>293</v>
      </c>
      <c r="C46" s="197" t="s">
        <v>294</v>
      </c>
      <c r="D46" s="197" t="s">
        <v>91</v>
      </c>
      <c r="E46" s="211">
        <v>10000</v>
      </c>
      <c r="F46" s="509">
        <v>3540</v>
      </c>
      <c r="G46" s="464">
        <f t="shared" si="0"/>
        <v>2.8248587570621471</v>
      </c>
      <c r="H46" s="282" t="s">
        <v>42</v>
      </c>
      <c r="I46" s="229" t="s">
        <v>18</v>
      </c>
      <c r="J46" s="395" t="s">
        <v>295</v>
      </c>
      <c r="K46" s="228" t="s">
        <v>72</v>
      </c>
      <c r="L46" s="228" t="s">
        <v>62</v>
      </c>
      <c r="M46" s="263"/>
      <c r="N46" s="510"/>
    </row>
    <row r="47" spans="1:14" s="2" customFormat="1" ht="15" customHeight="1" x14ac:dyDescent="0.25">
      <c r="A47" s="227">
        <v>44393</v>
      </c>
      <c r="B47" s="228" t="s">
        <v>214</v>
      </c>
      <c r="C47" s="228" t="s">
        <v>138</v>
      </c>
      <c r="D47" s="229" t="s">
        <v>14</v>
      </c>
      <c r="E47" s="204">
        <v>1211440</v>
      </c>
      <c r="F47" s="509">
        <v>3540</v>
      </c>
      <c r="G47" s="464">
        <f t="shared" si="0"/>
        <v>342.21468926553672</v>
      </c>
      <c r="H47" s="282" t="s">
        <v>193</v>
      </c>
      <c r="I47" s="229" t="s">
        <v>18</v>
      </c>
      <c r="J47" s="195" t="s">
        <v>259</v>
      </c>
      <c r="K47" s="228" t="s">
        <v>72</v>
      </c>
      <c r="L47" s="228" t="s">
        <v>62</v>
      </c>
      <c r="M47" s="263"/>
      <c r="N47" s="510"/>
    </row>
    <row r="48" spans="1:14" s="2" customFormat="1" ht="15" customHeight="1" x14ac:dyDescent="0.25">
      <c r="A48" s="227">
        <v>44393</v>
      </c>
      <c r="B48" s="231" t="s">
        <v>215</v>
      </c>
      <c r="C48" s="231" t="s">
        <v>138</v>
      </c>
      <c r="D48" s="295" t="s">
        <v>52</v>
      </c>
      <c r="E48" s="205">
        <v>719920</v>
      </c>
      <c r="F48" s="509">
        <v>3540</v>
      </c>
      <c r="G48" s="464">
        <f t="shared" si="0"/>
        <v>203.36723163841808</v>
      </c>
      <c r="H48" s="282" t="s">
        <v>193</v>
      </c>
      <c r="I48" s="229" t="s">
        <v>18</v>
      </c>
      <c r="J48" s="195" t="s">
        <v>259</v>
      </c>
      <c r="K48" s="228" t="s">
        <v>72</v>
      </c>
      <c r="L48" s="228" t="s">
        <v>62</v>
      </c>
      <c r="M48" s="263"/>
      <c r="N48" s="510"/>
    </row>
    <row r="49" spans="1:14" s="2" customFormat="1" ht="15" customHeight="1" x14ac:dyDescent="0.25">
      <c r="A49" s="227">
        <v>44393</v>
      </c>
      <c r="B49" s="228" t="s">
        <v>216</v>
      </c>
      <c r="C49" s="228" t="s">
        <v>138</v>
      </c>
      <c r="D49" s="229" t="s">
        <v>52</v>
      </c>
      <c r="E49" s="238">
        <v>549100</v>
      </c>
      <c r="F49" s="509">
        <v>3540</v>
      </c>
      <c r="G49" s="464">
        <f t="shared" si="0"/>
        <v>155.11299435028249</v>
      </c>
      <c r="H49" s="282" t="s">
        <v>193</v>
      </c>
      <c r="I49" s="229" t="s">
        <v>18</v>
      </c>
      <c r="J49" s="195" t="s">
        <v>259</v>
      </c>
      <c r="K49" s="228" t="s">
        <v>72</v>
      </c>
      <c r="L49" s="228" t="s">
        <v>62</v>
      </c>
      <c r="M49" s="686"/>
      <c r="N49" s="510"/>
    </row>
    <row r="50" spans="1:14" s="2" customFormat="1" ht="15" customHeight="1" x14ac:dyDescent="0.25">
      <c r="A50" s="227">
        <v>44392</v>
      </c>
      <c r="B50" s="511" t="s">
        <v>153</v>
      </c>
      <c r="C50" s="514" t="s">
        <v>146</v>
      </c>
      <c r="D50" s="515" t="s">
        <v>91</v>
      </c>
      <c r="E50" s="517">
        <v>2300</v>
      </c>
      <c r="F50" s="509">
        <v>3540</v>
      </c>
      <c r="G50" s="464">
        <f t="shared" si="0"/>
        <v>0.64971751412429379</v>
      </c>
      <c r="H50" s="282" t="s">
        <v>193</v>
      </c>
      <c r="I50" s="229" t="s">
        <v>18</v>
      </c>
      <c r="J50" s="195" t="s">
        <v>260</v>
      </c>
      <c r="K50" s="228" t="s">
        <v>72</v>
      </c>
      <c r="L50" s="228" t="s">
        <v>62</v>
      </c>
      <c r="M50" s="686"/>
      <c r="N50" s="510"/>
    </row>
    <row r="51" spans="1:14" s="2" customFormat="1" ht="15" customHeight="1" x14ac:dyDescent="0.25">
      <c r="A51" s="227">
        <v>44393</v>
      </c>
      <c r="B51" s="228" t="s">
        <v>68</v>
      </c>
      <c r="C51" s="228" t="s">
        <v>67</v>
      </c>
      <c r="D51" s="229" t="s">
        <v>90</v>
      </c>
      <c r="E51" s="211">
        <v>30000</v>
      </c>
      <c r="F51" s="509">
        <v>3540</v>
      </c>
      <c r="G51" s="464">
        <f t="shared" si="0"/>
        <v>8.4745762711864412</v>
      </c>
      <c r="H51" s="282" t="s">
        <v>71</v>
      </c>
      <c r="I51" s="229" t="s">
        <v>18</v>
      </c>
      <c r="J51" s="195" t="s">
        <v>219</v>
      </c>
      <c r="K51" s="228" t="s">
        <v>72</v>
      </c>
      <c r="L51" s="228" t="s">
        <v>62</v>
      </c>
      <c r="M51" s="686"/>
      <c r="N51" s="510"/>
    </row>
    <row r="52" spans="1:14" s="2" customFormat="1" ht="15" customHeight="1" x14ac:dyDescent="0.25">
      <c r="A52" s="227">
        <v>44393</v>
      </c>
      <c r="B52" s="228" t="s">
        <v>68</v>
      </c>
      <c r="C52" s="228" t="s">
        <v>67</v>
      </c>
      <c r="D52" s="229" t="s">
        <v>90</v>
      </c>
      <c r="E52" s="190">
        <v>30000</v>
      </c>
      <c r="F52" s="509">
        <v>3540</v>
      </c>
      <c r="G52" s="464">
        <f t="shared" si="0"/>
        <v>8.4745762711864412</v>
      </c>
      <c r="H52" s="282" t="s">
        <v>71</v>
      </c>
      <c r="I52" s="229" t="s">
        <v>18</v>
      </c>
      <c r="J52" s="195" t="s">
        <v>219</v>
      </c>
      <c r="K52" s="228" t="s">
        <v>72</v>
      </c>
      <c r="L52" s="228" t="s">
        <v>62</v>
      </c>
      <c r="M52" s="686"/>
      <c r="N52" s="510"/>
    </row>
    <row r="53" spans="1:14" s="2" customFormat="1" ht="15" customHeight="1" x14ac:dyDescent="0.25">
      <c r="A53" s="227">
        <v>44393</v>
      </c>
      <c r="B53" s="228" t="s">
        <v>92</v>
      </c>
      <c r="C53" s="228" t="s">
        <v>92</v>
      </c>
      <c r="D53" s="229" t="s">
        <v>90</v>
      </c>
      <c r="E53" s="190">
        <v>8000</v>
      </c>
      <c r="F53" s="509">
        <v>3540</v>
      </c>
      <c r="G53" s="464">
        <f t="shared" si="0"/>
        <v>2.2598870056497176</v>
      </c>
      <c r="H53" s="282" t="s">
        <v>71</v>
      </c>
      <c r="I53" s="229" t="s">
        <v>18</v>
      </c>
      <c r="J53" s="195" t="s">
        <v>219</v>
      </c>
      <c r="K53" s="228" t="s">
        <v>72</v>
      </c>
      <c r="L53" s="228" t="s">
        <v>62</v>
      </c>
      <c r="M53" s="686"/>
      <c r="N53" s="510"/>
    </row>
    <row r="54" spans="1:14" s="2" customFormat="1" ht="15" customHeight="1" x14ac:dyDescent="0.25">
      <c r="A54" s="227">
        <v>44393</v>
      </c>
      <c r="B54" s="228" t="s">
        <v>92</v>
      </c>
      <c r="C54" s="228" t="s">
        <v>92</v>
      </c>
      <c r="D54" s="229" t="s">
        <v>90</v>
      </c>
      <c r="E54" s="190">
        <v>2000</v>
      </c>
      <c r="F54" s="509">
        <v>3540</v>
      </c>
      <c r="G54" s="464">
        <f t="shared" si="0"/>
        <v>0.56497175141242939</v>
      </c>
      <c r="H54" s="282" t="s">
        <v>71</v>
      </c>
      <c r="I54" s="229" t="s">
        <v>18</v>
      </c>
      <c r="J54" s="195" t="s">
        <v>219</v>
      </c>
      <c r="K54" s="228" t="s">
        <v>72</v>
      </c>
      <c r="L54" s="228" t="s">
        <v>62</v>
      </c>
      <c r="M54" s="686"/>
      <c r="N54" s="510"/>
    </row>
    <row r="55" spans="1:14" s="2" customFormat="1" ht="15" customHeight="1" x14ac:dyDescent="0.25">
      <c r="A55" s="196">
        <v>44396</v>
      </c>
      <c r="B55" s="197" t="s">
        <v>112</v>
      </c>
      <c r="C55" s="197" t="s">
        <v>114</v>
      </c>
      <c r="D55" s="197" t="s">
        <v>90</v>
      </c>
      <c r="E55" s="400">
        <v>40000</v>
      </c>
      <c r="F55" s="509">
        <v>3540</v>
      </c>
      <c r="G55" s="464">
        <f t="shared" si="0"/>
        <v>11.299435028248588</v>
      </c>
      <c r="H55" s="282" t="s">
        <v>70</v>
      </c>
      <c r="I55" s="229" t="s">
        <v>18</v>
      </c>
      <c r="J55" s="687" t="s">
        <v>218</v>
      </c>
      <c r="K55" s="228" t="s">
        <v>72</v>
      </c>
      <c r="L55" s="228" t="s">
        <v>62</v>
      </c>
      <c r="M55" s="686"/>
      <c r="N55" s="510"/>
    </row>
    <row r="56" spans="1:14" s="2" customFormat="1" ht="15" customHeight="1" x14ac:dyDescent="0.25">
      <c r="A56" s="196">
        <v>44396</v>
      </c>
      <c r="B56" s="195" t="s">
        <v>113</v>
      </c>
      <c r="C56" s="197" t="s">
        <v>114</v>
      </c>
      <c r="D56" s="197" t="s">
        <v>90</v>
      </c>
      <c r="E56" s="205">
        <v>40000</v>
      </c>
      <c r="F56" s="509">
        <v>3540</v>
      </c>
      <c r="G56" s="464">
        <f t="shared" si="0"/>
        <v>11.299435028248588</v>
      </c>
      <c r="H56" s="282" t="s">
        <v>71</v>
      </c>
      <c r="I56" s="229" t="s">
        <v>18</v>
      </c>
      <c r="J56" s="687" t="s">
        <v>218</v>
      </c>
      <c r="K56" s="228" t="s">
        <v>72</v>
      </c>
      <c r="L56" s="228" t="s">
        <v>62</v>
      </c>
      <c r="M56" s="686"/>
      <c r="N56" s="510"/>
    </row>
    <row r="57" spans="1:14" s="2" customFormat="1" ht="15" customHeight="1" x14ac:dyDescent="0.25">
      <c r="A57" s="196">
        <v>44396</v>
      </c>
      <c r="B57" s="195" t="s">
        <v>124</v>
      </c>
      <c r="C57" s="197" t="s">
        <v>114</v>
      </c>
      <c r="D57" s="197" t="s">
        <v>90</v>
      </c>
      <c r="E57" s="205">
        <v>40000</v>
      </c>
      <c r="F57" s="509">
        <v>3540</v>
      </c>
      <c r="G57" s="464">
        <f t="shared" si="0"/>
        <v>11.299435028248588</v>
      </c>
      <c r="H57" s="282" t="s">
        <v>121</v>
      </c>
      <c r="I57" s="229" t="s">
        <v>18</v>
      </c>
      <c r="J57" s="687" t="s">
        <v>218</v>
      </c>
      <c r="K57" s="228" t="s">
        <v>72</v>
      </c>
      <c r="L57" s="228" t="s">
        <v>62</v>
      </c>
      <c r="M57" s="686"/>
      <c r="N57" s="510"/>
    </row>
    <row r="58" spans="1:14" s="2" customFormat="1" ht="15" customHeight="1" x14ac:dyDescent="0.25">
      <c r="A58" s="196">
        <v>44396</v>
      </c>
      <c r="B58" s="195" t="s">
        <v>109</v>
      </c>
      <c r="C58" s="197" t="s">
        <v>114</v>
      </c>
      <c r="D58" s="195" t="s">
        <v>14</v>
      </c>
      <c r="E58" s="400">
        <v>30000</v>
      </c>
      <c r="F58" s="509">
        <v>3540</v>
      </c>
      <c r="G58" s="464">
        <f t="shared" si="0"/>
        <v>8.4745762711864412</v>
      </c>
      <c r="H58" s="282" t="s">
        <v>42</v>
      </c>
      <c r="I58" s="229" t="s">
        <v>18</v>
      </c>
      <c r="J58" s="687" t="s">
        <v>218</v>
      </c>
      <c r="K58" s="228" t="s">
        <v>72</v>
      </c>
      <c r="L58" s="228" t="s">
        <v>62</v>
      </c>
      <c r="M58" s="686"/>
      <c r="N58" s="510"/>
    </row>
    <row r="59" spans="1:14" s="2" customFormat="1" ht="15" customHeight="1" x14ac:dyDescent="0.25">
      <c r="A59" s="196">
        <v>44396</v>
      </c>
      <c r="B59" s="195" t="s">
        <v>110</v>
      </c>
      <c r="C59" s="197" t="s">
        <v>114</v>
      </c>
      <c r="D59" s="195" t="s">
        <v>52</v>
      </c>
      <c r="E59" s="204">
        <v>30000</v>
      </c>
      <c r="F59" s="509">
        <v>3540</v>
      </c>
      <c r="G59" s="464">
        <f t="shared" si="0"/>
        <v>8.4745762711864412</v>
      </c>
      <c r="H59" s="282" t="s">
        <v>53</v>
      </c>
      <c r="I59" s="229" t="s">
        <v>18</v>
      </c>
      <c r="J59" s="687" t="s">
        <v>218</v>
      </c>
      <c r="K59" s="228" t="s">
        <v>72</v>
      </c>
      <c r="L59" s="228" t="s">
        <v>62</v>
      </c>
      <c r="M59" s="686"/>
      <c r="N59" s="510"/>
    </row>
    <row r="60" spans="1:14" s="2" customFormat="1" ht="15" customHeight="1" x14ac:dyDescent="0.25">
      <c r="A60" s="196">
        <v>44396</v>
      </c>
      <c r="B60" s="197" t="s">
        <v>111</v>
      </c>
      <c r="C60" s="197" t="s">
        <v>114</v>
      </c>
      <c r="D60" s="261" t="s">
        <v>52</v>
      </c>
      <c r="E60" s="217">
        <v>30000</v>
      </c>
      <c r="F60" s="509">
        <v>3540</v>
      </c>
      <c r="G60" s="464">
        <f t="shared" si="0"/>
        <v>8.4745762711864412</v>
      </c>
      <c r="H60" s="282" t="s">
        <v>96</v>
      </c>
      <c r="I60" s="229" t="s">
        <v>18</v>
      </c>
      <c r="J60" s="687" t="s">
        <v>218</v>
      </c>
      <c r="K60" s="228" t="s">
        <v>72</v>
      </c>
      <c r="L60" s="228" t="s">
        <v>62</v>
      </c>
      <c r="M60" s="686"/>
      <c r="N60" s="510"/>
    </row>
    <row r="61" spans="1:14" s="2" customFormat="1" ht="15" customHeight="1" x14ac:dyDescent="0.25">
      <c r="A61" s="196">
        <v>44396</v>
      </c>
      <c r="B61" s="197" t="s">
        <v>118</v>
      </c>
      <c r="C61" s="197" t="s">
        <v>114</v>
      </c>
      <c r="D61" s="261" t="s">
        <v>91</v>
      </c>
      <c r="E61" s="238">
        <v>10000</v>
      </c>
      <c r="F61" s="509">
        <v>3540</v>
      </c>
      <c r="G61" s="464">
        <f t="shared" si="0"/>
        <v>2.8248587570621471</v>
      </c>
      <c r="H61" s="282" t="s">
        <v>115</v>
      </c>
      <c r="I61" s="229" t="s">
        <v>18</v>
      </c>
      <c r="J61" s="687" t="s">
        <v>218</v>
      </c>
      <c r="K61" s="228" t="s">
        <v>72</v>
      </c>
      <c r="L61" s="228" t="s">
        <v>62</v>
      </c>
      <c r="M61" s="686"/>
      <c r="N61" s="510"/>
    </row>
    <row r="62" spans="1:14" s="2" customFormat="1" ht="15" customHeight="1" x14ac:dyDescent="0.25">
      <c r="A62" s="227">
        <v>44399</v>
      </c>
      <c r="B62" s="228" t="s">
        <v>68</v>
      </c>
      <c r="C62" s="228" t="s">
        <v>67</v>
      </c>
      <c r="D62" s="229" t="s">
        <v>90</v>
      </c>
      <c r="E62" s="204">
        <v>30000</v>
      </c>
      <c r="F62" s="509">
        <v>3540</v>
      </c>
      <c r="G62" s="464">
        <f t="shared" si="0"/>
        <v>8.4745762711864412</v>
      </c>
      <c r="H62" s="282" t="s">
        <v>71</v>
      </c>
      <c r="I62" s="229" t="s">
        <v>18</v>
      </c>
      <c r="J62" s="732" t="s">
        <v>222</v>
      </c>
      <c r="K62" s="228" t="s">
        <v>72</v>
      </c>
      <c r="L62" s="228" t="s">
        <v>62</v>
      </c>
      <c r="M62" s="686"/>
      <c r="N62" s="510"/>
    </row>
    <row r="63" spans="1:14" s="2" customFormat="1" ht="15" customHeight="1" x14ac:dyDescent="0.25">
      <c r="A63" s="227">
        <v>44399</v>
      </c>
      <c r="B63" s="228" t="s">
        <v>68</v>
      </c>
      <c r="C63" s="228" t="s">
        <v>67</v>
      </c>
      <c r="D63" s="229" t="s">
        <v>90</v>
      </c>
      <c r="E63" s="205">
        <v>30000</v>
      </c>
      <c r="F63" s="509">
        <v>3540</v>
      </c>
      <c r="G63" s="464">
        <f t="shared" si="0"/>
        <v>8.4745762711864412</v>
      </c>
      <c r="H63" s="282" t="s">
        <v>71</v>
      </c>
      <c r="I63" s="229" t="s">
        <v>18</v>
      </c>
      <c r="J63" s="732" t="s">
        <v>222</v>
      </c>
      <c r="K63" s="228" t="s">
        <v>72</v>
      </c>
      <c r="L63" s="228" t="s">
        <v>62</v>
      </c>
      <c r="M63" s="686"/>
      <c r="N63" s="510"/>
    </row>
    <row r="64" spans="1:14" s="2" customFormat="1" ht="15" customHeight="1" x14ac:dyDescent="0.25">
      <c r="A64" s="227">
        <v>44399</v>
      </c>
      <c r="B64" s="228" t="s">
        <v>92</v>
      </c>
      <c r="C64" s="228" t="s">
        <v>92</v>
      </c>
      <c r="D64" s="229" t="s">
        <v>90</v>
      </c>
      <c r="E64" s="238">
        <v>2000</v>
      </c>
      <c r="F64" s="509">
        <v>3540</v>
      </c>
      <c r="G64" s="464">
        <f t="shared" si="0"/>
        <v>0.56497175141242939</v>
      </c>
      <c r="H64" s="282" t="s">
        <v>71</v>
      </c>
      <c r="I64" s="229" t="s">
        <v>18</v>
      </c>
      <c r="J64" s="732" t="s">
        <v>222</v>
      </c>
      <c r="K64" s="228" t="s">
        <v>72</v>
      </c>
      <c r="L64" s="228" t="s">
        <v>62</v>
      </c>
      <c r="M64" s="686"/>
      <c r="N64" s="510"/>
    </row>
    <row r="65" spans="1:14" s="2" customFormat="1" ht="15" customHeight="1" x14ac:dyDescent="0.25">
      <c r="A65" s="227">
        <v>44399</v>
      </c>
      <c r="B65" s="228" t="s">
        <v>92</v>
      </c>
      <c r="C65" s="228" t="s">
        <v>92</v>
      </c>
      <c r="D65" s="229" t="s">
        <v>90</v>
      </c>
      <c r="E65" s="211">
        <v>4000</v>
      </c>
      <c r="F65" s="509">
        <v>3540</v>
      </c>
      <c r="G65" s="464">
        <f t="shared" si="0"/>
        <v>1.1299435028248588</v>
      </c>
      <c r="H65" s="282" t="s">
        <v>71</v>
      </c>
      <c r="I65" s="229" t="s">
        <v>18</v>
      </c>
      <c r="J65" s="732" t="s">
        <v>222</v>
      </c>
      <c r="K65" s="228" t="s">
        <v>72</v>
      </c>
      <c r="L65" s="228" t="s">
        <v>62</v>
      </c>
      <c r="M65" s="686"/>
      <c r="N65" s="510"/>
    </row>
    <row r="66" spans="1:14" s="2" customFormat="1" ht="15" customHeight="1" x14ac:dyDescent="0.25">
      <c r="A66" s="227">
        <v>44399</v>
      </c>
      <c r="B66" s="228" t="s">
        <v>92</v>
      </c>
      <c r="C66" s="228" t="s">
        <v>92</v>
      </c>
      <c r="D66" s="229" t="s">
        <v>90</v>
      </c>
      <c r="E66" s="205">
        <v>2000</v>
      </c>
      <c r="F66" s="509">
        <v>3540</v>
      </c>
      <c r="G66" s="464">
        <f t="shared" si="0"/>
        <v>0.56497175141242939</v>
      </c>
      <c r="H66" s="282" t="s">
        <v>71</v>
      </c>
      <c r="I66" s="229" t="s">
        <v>18</v>
      </c>
      <c r="J66" s="732" t="s">
        <v>222</v>
      </c>
      <c r="K66" s="228" t="s">
        <v>72</v>
      </c>
      <c r="L66" s="228" t="s">
        <v>62</v>
      </c>
      <c r="M66" s="686"/>
      <c r="N66" s="510"/>
    </row>
    <row r="67" spans="1:14" s="2" customFormat="1" ht="15" customHeight="1" x14ac:dyDescent="0.25">
      <c r="A67" s="196">
        <v>44399</v>
      </c>
      <c r="B67" s="197" t="s">
        <v>68</v>
      </c>
      <c r="C67" s="197" t="s">
        <v>67</v>
      </c>
      <c r="D67" s="261" t="s">
        <v>52</v>
      </c>
      <c r="E67" s="211">
        <v>50000</v>
      </c>
      <c r="F67" s="509">
        <v>3540</v>
      </c>
      <c r="G67" s="464">
        <f t="shared" si="0"/>
        <v>14.124293785310735</v>
      </c>
      <c r="H67" s="282" t="s">
        <v>53</v>
      </c>
      <c r="I67" s="229" t="s">
        <v>18</v>
      </c>
      <c r="J67" s="264" t="s">
        <v>226</v>
      </c>
      <c r="K67" s="228" t="s">
        <v>72</v>
      </c>
      <c r="L67" s="228" t="s">
        <v>62</v>
      </c>
      <c r="M67" s="686"/>
      <c r="N67" s="510"/>
    </row>
    <row r="68" spans="1:14" s="2" customFormat="1" ht="15" customHeight="1" x14ac:dyDescent="0.25">
      <c r="A68" s="196">
        <v>44399</v>
      </c>
      <c r="B68" s="197" t="s">
        <v>68</v>
      </c>
      <c r="C68" s="197" t="s">
        <v>67</v>
      </c>
      <c r="D68" s="261" t="s">
        <v>52</v>
      </c>
      <c r="E68" s="211">
        <v>50000</v>
      </c>
      <c r="F68" s="509">
        <v>3540</v>
      </c>
      <c r="G68" s="464">
        <f t="shared" si="0"/>
        <v>14.124293785310735</v>
      </c>
      <c r="H68" s="282" t="s">
        <v>53</v>
      </c>
      <c r="I68" s="229" t="s">
        <v>18</v>
      </c>
      <c r="J68" s="264" t="s">
        <v>226</v>
      </c>
      <c r="K68" s="228" t="s">
        <v>72</v>
      </c>
      <c r="L68" s="228" t="s">
        <v>62</v>
      </c>
      <c r="M68" s="686"/>
      <c r="N68" s="510"/>
    </row>
    <row r="69" spans="1:14" s="2" customFormat="1" ht="15" customHeight="1" x14ac:dyDescent="0.25">
      <c r="A69" s="196">
        <v>44399</v>
      </c>
      <c r="B69" s="197" t="s">
        <v>228</v>
      </c>
      <c r="C69" s="197" t="s">
        <v>294</v>
      </c>
      <c r="D69" s="197" t="s">
        <v>91</v>
      </c>
      <c r="E69" s="190">
        <v>15000</v>
      </c>
      <c r="F69" s="509">
        <v>3540</v>
      </c>
      <c r="G69" s="464">
        <f t="shared" si="0"/>
        <v>4.2372881355932206</v>
      </c>
      <c r="H69" s="282" t="s">
        <v>53</v>
      </c>
      <c r="I69" s="229" t="s">
        <v>18</v>
      </c>
      <c r="J69" s="264" t="s">
        <v>226</v>
      </c>
      <c r="K69" s="228" t="s">
        <v>72</v>
      </c>
      <c r="L69" s="228" t="s">
        <v>62</v>
      </c>
      <c r="M69" s="686"/>
      <c r="N69" s="510"/>
    </row>
    <row r="70" spans="1:14" s="2" customFormat="1" ht="15" customHeight="1" x14ac:dyDescent="0.25">
      <c r="A70" s="196">
        <v>44399</v>
      </c>
      <c r="B70" s="197" t="s">
        <v>230</v>
      </c>
      <c r="C70" s="197" t="s">
        <v>231</v>
      </c>
      <c r="D70" s="197" t="s">
        <v>91</v>
      </c>
      <c r="E70" s="190">
        <v>1000</v>
      </c>
      <c r="F70" s="509">
        <v>3540</v>
      </c>
      <c r="G70" s="464">
        <f t="shared" si="0"/>
        <v>0.2824858757062147</v>
      </c>
      <c r="H70" s="282" t="s">
        <v>53</v>
      </c>
      <c r="I70" s="229" t="s">
        <v>18</v>
      </c>
      <c r="J70" s="264" t="s">
        <v>226</v>
      </c>
      <c r="K70" s="228" t="s">
        <v>72</v>
      </c>
      <c r="L70" s="228" t="s">
        <v>62</v>
      </c>
      <c r="M70" s="686"/>
      <c r="N70" s="510"/>
    </row>
    <row r="71" spans="1:14" s="2" customFormat="1" ht="15" customHeight="1" x14ac:dyDescent="0.25">
      <c r="A71" s="227">
        <v>44400</v>
      </c>
      <c r="B71" s="197" t="s">
        <v>68</v>
      </c>
      <c r="C71" s="197" t="s">
        <v>67</v>
      </c>
      <c r="D71" s="197" t="s">
        <v>14</v>
      </c>
      <c r="E71" s="400">
        <v>40000</v>
      </c>
      <c r="F71" s="509">
        <v>3540</v>
      </c>
      <c r="G71" s="464">
        <f t="shared" si="0"/>
        <v>11.299435028248588</v>
      </c>
      <c r="H71" s="282" t="s">
        <v>42</v>
      </c>
      <c r="I71" s="229" t="s">
        <v>18</v>
      </c>
      <c r="J71" s="700" t="s">
        <v>225</v>
      </c>
      <c r="K71" s="228" t="s">
        <v>72</v>
      </c>
      <c r="L71" s="228" t="s">
        <v>62</v>
      </c>
      <c r="M71" s="686"/>
      <c r="N71" s="510"/>
    </row>
    <row r="72" spans="1:14" s="2" customFormat="1" ht="15" customHeight="1" x14ac:dyDescent="0.25">
      <c r="A72" s="227">
        <v>44400</v>
      </c>
      <c r="B72" s="197" t="s">
        <v>68</v>
      </c>
      <c r="C72" s="197" t="s">
        <v>67</v>
      </c>
      <c r="D72" s="197" t="s">
        <v>14</v>
      </c>
      <c r="E72" s="400">
        <v>35000</v>
      </c>
      <c r="F72" s="509">
        <v>3540</v>
      </c>
      <c r="G72" s="464">
        <f t="shared" si="0"/>
        <v>9.8870056497175138</v>
      </c>
      <c r="H72" s="282" t="s">
        <v>42</v>
      </c>
      <c r="I72" s="229" t="s">
        <v>18</v>
      </c>
      <c r="J72" s="700" t="s">
        <v>225</v>
      </c>
      <c r="K72" s="228" t="s">
        <v>72</v>
      </c>
      <c r="L72" s="228" t="s">
        <v>62</v>
      </c>
      <c r="M72" s="686"/>
      <c r="N72" s="510"/>
    </row>
    <row r="73" spans="1:14" s="2" customFormat="1" ht="15" customHeight="1" x14ac:dyDescent="0.25">
      <c r="A73" s="230">
        <v>44400</v>
      </c>
      <c r="B73" s="197" t="s">
        <v>68</v>
      </c>
      <c r="C73" s="197" t="s">
        <v>67</v>
      </c>
      <c r="D73" s="197" t="s">
        <v>52</v>
      </c>
      <c r="E73" s="190">
        <v>50000</v>
      </c>
      <c r="F73" s="509">
        <v>3540</v>
      </c>
      <c r="G73" s="464">
        <f t="shared" si="0"/>
        <v>14.124293785310735</v>
      </c>
      <c r="H73" s="282" t="s">
        <v>53</v>
      </c>
      <c r="I73" s="229" t="s">
        <v>18</v>
      </c>
      <c r="J73" s="264" t="s">
        <v>227</v>
      </c>
      <c r="K73" s="228" t="s">
        <v>72</v>
      </c>
      <c r="L73" s="228" t="s">
        <v>62</v>
      </c>
      <c r="M73" s="686"/>
      <c r="N73" s="510"/>
    </row>
    <row r="74" spans="1:14" s="2" customFormat="1" ht="15" customHeight="1" x14ac:dyDescent="0.25">
      <c r="A74" s="230">
        <v>44400</v>
      </c>
      <c r="B74" s="197" t="s">
        <v>68</v>
      </c>
      <c r="C74" s="197" t="s">
        <v>67</v>
      </c>
      <c r="D74" s="197" t="s">
        <v>52</v>
      </c>
      <c r="E74" s="190">
        <v>50000</v>
      </c>
      <c r="F74" s="509">
        <v>3540</v>
      </c>
      <c r="G74" s="464">
        <f t="shared" si="0"/>
        <v>14.124293785310735</v>
      </c>
      <c r="H74" s="282" t="s">
        <v>53</v>
      </c>
      <c r="I74" s="229" t="s">
        <v>18</v>
      </c>
      <c r="J74" s="264" t="s">
        <v>227</v>
      </c>
      <c r="K74" s="228" t="s">
        <v>72</v>
      </c>
      <c r="L74" s="228" t="s">
        <v>62</v>
      </c>
      <c r="M74" s="686"/>
      <c r="N74" s="510"/>
    </row>
    <row r="75" spans="1:14" s="2" customFormat="1" ht="15" customHeight="1" x14ac:dyDescent="0.25">
      <c r="A75" s="230">
        <v>44400</v>
      </c>
      <c r="B75" s="197" t="s">
        <v>234</v>
      </c>
      <c r="C75" s="197" t="s">
        <v>150</v>
      </c>
      <c r="D75" s="197" t="s">
        <v>91</v>
      </c>
      <c r="E75" s="190">
        <v>2000</v>
      </c>
      <c r="F75" s="509">
        <v>3540</v>
      </c>
      <c r="G75" s="464">
        <f t="shared" si="0"/>
        <v>0.56497175141242939</v>
      </c>
      <c r="H75" s="282" t="s">
        <v>53</v>
      </c>
      <c r="I75" s="229" t="s">
        <v>18</v>
      </c>
      <c r="J75" s="264" t="s">
        <v>227</v>
      </c>
      <c r="K75" s="228" t="s">
        <v>72</v>
      </c>
      <c r="L75" s="228" t="s">
        <v>62</v>
      </c>
      <c r="M75" s="686"/>
      <c r="N75" s="510"/>
    </row>
    <row r="76" spans="1:14" s="2" customFormat="1" ht="15" customHeight="1" x14ac:dyDescent="0.25">
      <c r="A76" s="230">
        <v>44403</v>
      </c>
      <c r="B76" s="197" t="s">
        <v>153</v>
      </c>
      <c r="C76" s="197" t="s">
        <v>146</v>
      </c>
      <c r="D76" s="197" t="s">
        <v>91</v>
      </c>
      <c r="E76" s="207">
        <v>2000</v>
      </c>
      <c r="F76" s="509">
        <v>3540</v>
      </c>
      <c r="G76" s="464">
        <f t="shared" si="0"/>
        <v>0.56497175141242939</v>
      </c>
      <c r="H76" s="282" t="s">
        <v>119</v>
      </c>
      <c r="I76" s="229" t="s">
        <v>18</v>
      </c>
      <c r="J76" s="264" t="s">
        <v>262</v>
      </c>
      <c r="K76" s="228" t="s">
        <v>72</v>
      </c>
      <c r="L76" s="228" t="s">
        <v>62</v>
      </c>
      <c r="M76" s="686"/>
      <c r="N76" s="510"/>
    </row>
    <row r="77" spans="1:14" s="2" customFormat="1" ht="15" customHeight="1" x14ac:dyDescent="0.25">
      <c r="A77" s="230">
        <v>44403</v>
      </c>
      <c r="B77" s="197" t="s">
        <v>68</v>
      </c>
      <c r="C77" s="197" t="s">
        <v>67</v>
      </c>
      <c r="D77" s="197" t="s">
        <v>52</v>
      </c>
      <c r="E77" s="205">
        <v>50000</v>
      </c>
      <c r="F77" s="509">
        <v>3540</v>
      </c>
      <c r="G77" s="464">
        <f t="shared" si="0"/>
        <v>14.124293785310735</v>
      </c>
      <c r="H77" s="282" t="s">
        <v>53</v>
      </c>
      <c r="I77" s="229" t="s">
        <v>18</v>
      </c>
      <c r="J77" s="264" t="s">
        <v>227</v>
      </c>
      <c r="K77" s="228" t="s">
        <v>72</v>
      </c>
      <c r="L77" s="228" t="s">
        <v>62</v>
      </c>
      <c r="M77" s="686"/>
      <c r="N77" s="510"/>
    </row>
    <row r="78" spans="1:14" s="2" customFormat="1" ht="15" customHeight="1" x14ac:dyDescent="0.25">
      <c r="A78" s="230">
        <v>44403</v>
      </c>
      <c r="B78" s="197" t="s">
        <v>68</v>
      </c>
      <c r="C78" s="197" t="s">
        <v>67</v>
      </c>
      <c r="D78" s="197" t="s">
        <v>52</v>
      </c>
      <c r="E78" s="190">
        <v>50000</v>
      </c>
      <c r="F78" s="509">
        <v>3540</v>
      </c>
      <c r="G78" s="464">
        <f t="shared" si="0"/>
        <v>14.124293785310735</v>
      </c>
      <c r="H78" s="282" t="s">
        <v>53</v>
      </c>
      <c r="I78" s="229" t="s">
        <v>18</v>
      </c>
      <c r="J78" s="264" t="s">
        <v>227</v>
      </c>
      <c r="K78" s="228" t="s">
        <v>72</v>
      </c>
      <c r="L78" s="228" t="s">
        <v>62</v>
      </c>
      <c r="M78" s="686"/>
      <c r="N78" s="510"/>
    </row>
    <row r="79" spans="1:14" s="2" customFormat="1" ht="15" customHeight="1" x14ac:dyDescent="0.25">
      <c r="A79" s="196">
        <v>44401</v>
      </c>
      <c r="B79" s="197" t="s">
        <v>109</v>
      </c>
      <c r="C79" s="197" t="s">
        <v>114</v>
      </c>
      <c r="D79" s="195" t="s">
        <v>14</v>
      </c>
      <c r="E79" s="204">
        <v>20000</v>
      </c>
      <c r="F79" s="509">
        <v>3540</v>
      </c>
      <c r="G79" s="464">
        <f t="shared" si="0"/>
        <v>5.6497175141242941</v>
      </c>
      <c r="H79" s="282" t="s">
        <v>42</v>
      </c>
      <c r="I79" s="229" t="s">
        <v>18</v>
      </c>
      <c r="J79" s="264" t="s">
        <v>263</v>
      </c>
      <c r="K79" s="228" t="s">
        <v>72</v>
      </c>
      <c r="L79" s="228" t="s">
        <v>62</v>
      </c>
      <c r="M79" s="686"/>
      <c r="N79" s="510"/>
    </row>
    <row r="80" spans="1:14" s="2" customFormat="1" ht="15" customHeight="1" x14ac:dyDescent="0.25">
      <c r="A80" s="196">
        <v>44404</v>
      </c>
      <c r="B80" s="228" t="s">
        <v>68</v>
      </c>
      <c r="C80" s="228" t="s">
        <v>67</v>
      </c>
      <c r="D80" s="665" t="s">
        <v>90</v>
      </c>
      <c r="E80" s="205">
        <v>35000</v>
      </c>
      <c r="F80" s="509">
        <v>3540</v>
      </c>
      <c r="G80" s="464">
        <f t="shared" si="0"/>
        <v>9.8870056497175138</v>
      </c>
      <c r="H80" s="282" t="s">
        <v>71</v>
      </c>
      <c r="I80" s="229" t="s">
        <v>18</v>
      </c>
      <c r="J80" s="732" t="s">
        <v>235</v>
      </c>
      <c r="K80" s="228" t="s">
        <v>72</v>
      </c>
      <c r="L80" s="228" t="s">
        <v>62</v>
      </c>
      <c r="M80" s="686"/>
      <c r="N80" s="510"/>
    </row>
    <row r="81" spans="1:14" s="2" customFormat="1" ht="15" customHeight="1" x14ac:dyDescent="0.25">
      <c r="A81" s="196">
        <v>44404</v>
      </c>
      <c r="B81" s="228" t="s">
        <v>68</v>
      </c>
      <c r="C81" s="228" t="s">
        <v>67</v>
      </c>
      <c r="D81" s="665" t="s">
        <v>90</v>
      </c>
      <c r="E81" s="205">
        <v>35000</v>
      </c>
      <c r="F81" s="509">
        <v>3540</v>
      </c>
      <c r="G81" s="464">
        <f t="shared" si="0"/>
        <v>9.8870056497175138</v>
      </c>
      <c r="H81" s="282" t="s">
        <v>71</v>
      </c>
      <c r="I81" s="229" t="s">
        <v>18</v>
      </c>
      <c r="J81" s="732" t="s">
        <v>235</v>
      </c>
      <c r="K81" s="228" t="s">
        <v>72</v>
      </c>
      <c r="L81" s="228" t="s">
        <v>62</v>
      </c>
      <c r="M81" s="686"/>
      <c r="N81" s="510"/>
    </row>
    <row r="82" spans="1:14" s="2" customFormat="1" ht="15" customHeight="1" x14ac:dyDescent="0.25">
      <c r="A82" s="196">
        <v>44404</v>
      </c>
      <c r="B82" s="197" t="s">
        <v>234</v>
      </c>
      <c r="C82" s="197" t="s">
        <v>150</v>
      </c>
      <c r="D82" s="261" t="s">
        <v>91</v>
      </c>
      <c r="E82" s="205">
        <v>2000</v>
      </c>
      <c r="F82" s="509">
        <v>3540</v>
      </c>
      <c r="G82" s="464">
        <f t="shared" si="0"/>
        <v>0.56497175141242939</v>
      </c>
      <c r="H82" s="282" t="s">
        <v>71</v>
      </c>
      <c r="I82" s="229" t="s">
        <v>18</v>
      </c>
      <c r="J82" s="732" t="s">
        <v>235</v>
      </c>
      <c r="K82" s="228" t="s">
        <v>72</v>
      </c>
      <c r="L82" s="228" t="s">
        <v>62</v>
      </c>
      <c r="M82" s="686"/>
      <c r="N82" s="510"/>
    </row>
    <row r="83" spans="1:14" s="2" customFormat="1" ht="15" customHeight="1" x14ac:dyDescent="0.25">
      <c r="A83" s="196">
        <v>44404</v>
      </c>
      <c r="B83" s="197" t="s">
        <v>92</v>
      </c>
      <c r="C83" s="197" t="s">
        <v>92</v>
      </c>
      <c r="D83" s="261" t="s">
        <v>90</v>
      </c>
      <c r="E83" s="205">
        <v>5000</v>
      </c>
      <c r="F83" s="509">
        <v>3540</v>
      </c>
      <c r="G83" s="464">
        <f t="shared" si="0"/>
        <v>1.4124293785310735</v>
      </c>
      <c r="H83" s="282" t="s">
        <v>71</v>
      </c>
      <c r="I83" s="229" t="s">
        <v>18</v>
      </c>
      <c r="J83" s="732" t="s">
        <v>235</v>
      </c>
      <c r="K83" s="228" t="s">
        <v>72</v>
      </c>
      <c r="L83" s="228" t="s">
        <v>62</v>
      </c>
      <c r="M83" s="686"/>
      <c r="N83" s="510"/>
    </row>
    <row r="84" spans="1:14" s="2" customFormat="1" ht="15" customHeight="1" x14ac:dyDescent="0.25">
      <c r="A84" s="196">
        <v>44404</v>
      </c>
      <c r="B84" s="197" t="s">
        <v>92</v>
      </c>
      <c r="C84" s="197" t="s">
        <v>92</v>
      </c>
      <c r="D84" s="261" t="s">
        <v>90</v>
      </c>
      <c r="E84" s="204">
        <v>2000</v>
      </c>
      <c r="F84" s="509">
        <v>3540</v>
      </c>
      <c r="G84" s="464">
        <f t="shared" si="0"/>
        <v>0.56497175141242939</v>
      </c>
      <c r="H84" s="282" t="s">
        <v>71</v>
      </c>
      <c r="I84" s="229" t="s">
        <v>18</v>
      </c>
      <c r="J84" s="732" t="s">
        <v>235</v>
      </c>
      <c r="K84" s="228" t="s">
        <v>72</v>
      </c>
      <c r="L84" s="228" t="s">
        <v>62</v>
      </c>
      <c r="M84" s="686"/>
      <c r="N84" s="510"/>
    </row>
    <row r="85" spans="1:14" s="2" customFormat="1" ht="15" customHeight="1" x14ac:dyDescent="0.25">
      <c r="A85" s="227">
        <v>44404</v>
      </c>
      <c r="B85" s="197" t="s">
        <v>68</v>
      </c>
      <c r="C85" s="197" t="s">
        <v>67</v>
      </c>
      <c r="D85" s="197" t="s">
        <v>14</v>
      </c>
      <c r="E85" s="400">
        <v>40000</v>
      </c>
      <c r="F85" s="509">
        <v>3540</v>
      </c>
      <c r="G85" s="464">
        <f t="shared" si="0"/>
        <v>11.299435028248588</v>
      </c>
      <c r="H85" s="282" t="s">
        <v>42</v>
      </c>
      <c r="I85" s="229" t="s">
        <v>18</v>
      </c>
      <c r="J85" s="700" t="s">
        <v>239</v>
      </c>
      <c r="K85" s="228" t="s">
        <v>72</v>
      </c>
      <c r="L85" s="228" t="s">
        <v>62</v>
      </c>
      <c r="M85" s="693"/>
      <c r="N85" s="510"/>
    </row>
    <row r="86" spans="1:14" s="2" customFormat="1" ht="15" customHeight="1" x14ac:dyDescent="0.25">
      <c r="A86" s="227">
        <v>44404</v>
      </c>
      <c r="B86" s="197" t="s">
        <v>68</v>
      </c>
      <c r="C86" s="197" t="s">
        <v>67</v>
      </c>
      <c r="D86" s="197" t="s">
        <v>14</v>
      </c>
      <c r="E86" s="400">
        <v>40000</v>
      </c>
      <c r="F86" s="509">
        <v>3540</v>
      </c>
      <c r="G86" s="464">
        <f t="shared" si="0"/>
        <v>11.299435028248588</v>
      </c>
      <c r="H86" s="282" t="s">
        <v>42</v>
      </c>
      <c r="I86" s="229" t="s">
        <v>18</v>
      </c>
      <c r="J86" s="700" t="s">
        <v>239</v>
      </c>
      <c r="K86" s="228" t="s">
        <v>72</v>
      </c>
      <c r="L86" s="228" t="s">
        <v>62</v>
      </c>
      <c r="M86" s="693"/>
      <c r="N86" s="510"/>
    </row>
    <row r="87" spans="1:14" s="2" customFormat="1" ht="15" customHeight="1" x14ac:dyDescent="0.25">
      <c r="A87" s="196">
        <v>44404</v>
      </c>
      <c r="B87" s="197" t="s">
        <v>112</v>
      </c>
      <c r="C87" s="197" t="s">
        <v>114</v>
      </c>
      <c r="D87" s="197" t="s">
        <v>90</v>
      </c>
      <c r="E87" s="400">
        <v>40000</v>
      </c>
      <c r="F87" s="509">
        <v>3540</v>
      </c>
      <c r="G87" s="464">
        <f t="shared" si="0"/>
        <v>11.299435028248588</v>
      </c>
      <c r="H87" s="212" t="s">
        <v>70</v>
      </c>
      <c r="I87" s="229" t="s">
        <v>18</v>
      </c>
      <c r="J87" s="687" t="s">
        <v>267</v>
      </c>
      <c r="K87" s="228" t="s">
        <v>72</v>
      </c>
      <c r="L87" s="228" t="s">
        <v>62</v>
      </c>
      <c r="M87" s="693"/>
      <c r="N87" s="510"/>
    </row>
    <row r="88" spans="1:14" s="2" customFormat="1" ht="15" customHeight="1" x14ac:dyDescent="0.25">
      <c r="A88" s="196">
        <v>44404</v>
      </c>
      <c r="B88" s="195" t="s">
        <v>113</v>
      </c>
      <c r="C88" s="197" t="s">
        <v>114</v>
      </c>
      <c r="D88" s="197" t="s">
        <v>90</v>
      </c>
      <c r="E88" s="205">
        <v>40000</v>
      </c>
      <c r="F88" s="509">
        <v>3540</v>
      </c>
      <c r="G88" s="464">
        <f t="shared" si="0"/>
        <v>11.299435028248588</v>
      </c>
      <c r="H88" s="212" t="s">
        <v>71</v>
      </c>
      <c r="I88" s="229" t="s">
        <v>18</v>
      </c>
      <c r="J88" s="687" t="s">
        <v>267</v>
      </c>
      <c r="K88" s="228" t="s">
        <v>72</v>
      </c>
      <c r="L88" s="228" t="s">
        <v>62</v>
      </c>
      <c r="M88" s="693"/>
      <c r="N88" s="510"/>
    </row>
    <row r="89" spans="1:14" s="2" customFormat="1" ht="15" customHeight="1" x14ac:dyDescent="0.25">
      <c r="A89" s="196">
        <v>44404</v>
      </c>
      <c r="B89" s="195" t="s">
        <v>124</v>
      </c>
      <c r="C89" s="197" t="s">
        <v>114</v>
      </c>
      <c r="D89" s="197" t="s">
        <v>90</v>
      </c>
      <c r="E89" s="205">
        <v>40000</v>
      </c>
      <c r="F89" s="509">
        <v>3540</v>
      </c>
      <c r="G89" s="464">
        <f t="shared" si="0"/>
        <v>11.299435028248588</v>
      </c>
      <c r="H89" s="212" t="s">
        <v>121</v>
      </c>
      <c r="I89" s="229" t="s">
        <v>18</v>
      </c>
      <c r="J89" s="687" t="s">
        <v>267</v>
      </c>
      <c r="K89" s="228" t="s">
        <v>72</v>
      </c>
      <c r="L89" s="228" t="s">
        <v>62</v>
      </c>
      <c r="M89" s="639"/>
      <c r="N89" s="510"/>
    </row>
    <row r="90" spans="1:14" s="2" customFormat="1" ht="15" customHeight="1" x14ac:dyDescent="0.25">
      <c r="A90" s="196">
        <v>44404</v>
      </c>
      <c r="B90" s="195" t="s">
        <v>109</v>
      </c>
      <c r="C90" s="197" t="s">
        <v>114</v>
      </c>
      <c r="D90" s="195" t="s">
        <v>14</v>
      </c>
      <c r="E90" s="400">
        <v>30000</v>
      </c>
      <c r="F90" s="509">
        <v>3540</v>
      </c>
      <c r="G90" s="464">
        <f t="shared" si="0"/>
        <v>8.4745762711864412</v>
      </c>
      <c r="H90" s="212" t="s">
        <v>42</v>
      </c>
      <c r="I90" s="229" t="s">
        <v>18</v>
      </c>
      <c r="J90" s="687" t="s">
        <v>267</v>
      </c>
      <c r="K90" s="228" t="s">
        <v>72</v>
      </c>
      <c r="L90" s="228" t="s">
        <v>62</v>
      </c>
      <c r="M90" s="639"/>
      <c r="N90" s="510"/>
    </row>
    <row r="91" spans="1:14" s="2" customFormat="1" ht="15" customHeight="1" x14ac:dyDescent="0.25">
      <c r="A91" s="196">
        <v>44404</v>
      </c>
      <c r="B91" s="195" t="s">
        <v>110</v>
      </c>
      <c r="C91" s="197" t="s">
        <v>114</v>
      </c>
      <c r="D91" s="195" t="s">
        <v>52</v>
      </c>
      <c r="E91" s="204">
        <v>30000</v>
      </c>
      <c r="F91" s="509">
        <v>3540</v>
      </c>
      <c r="G91" s="464">
        <f t="shared" si="0"/>
        <v>8.4745762711864412</v>
      </c>
      <c r="H91" s="212" t="s">
        <v>53</v>
      </c>
      <c r="I91" s="229" t="s">
        <v>18</v>
      </c>
      <c r="J91" s="395" t="s">
        <v>265</v>
      </c>
      <c r="K91" s="228" t="s">
        <v>72</v>
      </c>
      <c r="L91" s="228" t="s">
        <v>62</v>
      </c>
      <c r="M91" s="639"/>
      <c r="N91" s="510"/>
    </row>
    <row r="92" spans="1:14" s="2" customFormat="1" ht="15" customHeight="1" x14ac:dyDescent="0.25">
      <c r="A92" s="196">
        <v>44404</v>
      </c>
      <c r="B92" s="197" t="s">
        <v>111</v>
      </c>
      <c r="C92" s="197" t="s">
        <v>114</v>
      </c>
      <c r="D92" s="261" t="s">
        <v>52</v>
      </c>
      <c r="E92" s="217">
        <v>30000</v>
      </c>
      <c r="F92" s="509">
        <v>3540</v>
      </c>
      <c r="G92" s="464">
        <f t="shared" si="0"/>
        <v>8.4745762711864412</v>
      </c>
      <c r="H92" s="212" t="s">
        <v>96</v>
      </c>
      <c r="I92" s="229" t="s">
        <v>18</v>
      </c>
      <c r="J92" s="687" t="s">
        <v>267</v>
      </c>
      <c r="K92" s="228" t="s">
        <v>72</v>
      </c>
      <c r="L92" s="228" t="s">
        <v>62</v>
      </c>
      <c r="M92" s="639"/>
      <c r="N92" s="510"/>
    </row>
    <row r="93" spans="1:14" s="2" customFormat="1" ht="15" customHeight="1" x14ac:dyDescent="0.25">
      <c r="A93" s="196">
        <v>44404</v>
      </c>
      <c r="B93" s="197" t="s">
        <v>118</v>
      </c>
      <c r="C93" s="197" t="s">
        <v>114</v>
      </c>
      <c r="D93" s="261" t="s">
        <v>91</v>
      </c>
      <c r="E93" s="238">
        <v>10000</v>
      </c>
      <c r="F93" s="509">
        <v>3540</v>
      </c>
      <c r="G93" s="464">
        <f t="shared" si="0"/>
        <v>2.8248587570621471</v>
      </c>
      <c r="H93" s="212" t="s">
        <v>115</v>
      </c>
      <c r="I93" s="229" t="s">
        <v>18</v>
      </c>
      <c r="J93" s="639" t="s">
        <v>267</v>
      </c>
      <c r="K93" s="228" t="s">
        <v>72</v>
      </c>
      <c r="L93" s="228" t="s">
        <v>62</v>
      </c>
      <c r="M93" s="639"/>
      <c r="N93" s="510"/>
    </row>
    <row r="94" spans="1:14" s="2" customFormat="1" ht="15" customHeight="1" x14ac:dyDescent="0.25">
      <c r="A94" s="196">
        <v>44404</v>
      </c>
      <c r="B94" s="514" t="s">
        <v>241</v>
      </c>
      <c r="C94" s="514" t="s">
        <v>242</v>
      </c>
      <c r="D94" s="515" t="s">
        <v>91</v>
      </c>
      <c r="E94" s="204">
        <v>300000</v>
      </c>
      <c r="F94" s="509">
        <v>3540</v>
      </c>
      <c r="G94" s="464">
        <f t="shared" si="0"/>
        <v>84.745762711864401</v>
      </c>
      <c r="H94" s="282" t="s">
        <v>42</v>
      </c>
      <c r="I94" s="229" t="s">
        <v>18</v>
      </c>
      <c r="J94" s="687" t="s">
        <v>268</v>
      </c>
      <c r="K94" s="228" t="s">
        <v>72</v>
      </c>
      <c r="L94" s="228" t="s">
        <v>62</v>
      </c>
      <c r="M94" s="639"/>
      <c r="N94" s="510"/>
    </row>
    <row r="95" spans="1:14" s="2" customFormat="1" ht="15" customHeight="1" x14ac:dyDescent="0.25">
      <c r="A95" s="196">
        <v>44404</v>
      </c>
      <c r="B95" s="514" t="s">
        <v>153</v>
      </c>
      <c r="C95" s="514" t="s">
        <v>146</v>
      </c>
      <c r="D95" s="515" t="s">
        <v>91</v>
      </c>
      <c r="E95" s="252">
        <v>5000</v>
      </c>
      <c r="F95" s="509">
        <v>3540</v>
      </c>
      <c r="G95" s="464">
        <f t="shared" si="0"/>
        <v>1.4124293785310735</v>
      </c>
      <c r="H95" s="282" t="s">
        <v>193</v>
      </c>
      <c r="I95" s="229" t="s">
        <v>18</v>
      </c>
      <c r="J95" s="687" t="s">
        <v>269</v>
      </c>
      <c r="K95" s="228" t="s">
        <v>72</v>
      </c>
      <c r="L95" s="228" t="s">
        <v>62</v>
      </c>
      <c r="M95" s="639"/>
      <c r="N95" s="510"/>
    </row>
    <row r="96" spans="1:14" s="2" customFormat="1" ht="15" customHeight="1" x14ac:dyDescent="0.25">
      <c r="A96" s="196">
        <v>44404</v>
      </c>
      <c r="B96" s="514" t="s">
        <v>192</v>
      </c>
      <c r="C96" s="514" t="s">
        <v>146</v>
      </c>
      <c r="D96" s="515" t="s">
        <v>91</v>
      </c>
      <c r="E96" s="204">
        <v>103500</v>
      </c>
      <c r="F96" s="509">
        <v>3540</v>
      </c>
      <c r="G96" s="464">
        <f t="shared" si="0"/>
        <v>29.237288135593221</v>
      </c>
      <c r="H96" s="282" t="s">
        <v>193</v>
      </c>
      <c r="I96" s="229" t="s">
        <v>18</v>
      </c>
      <c r="J96" s="687" t="s">
        <v>270</v>
      </c>
      <c r="K96" s="228" t="s">
        <v>72</v>
      </c>
      <c r="L96" s="228" t="s">
        <v>62</v>
      </c>
      <c r="M96" s="639"/>
      <c r="N96" s="510"/>
    </row>
    <row r="97" spans="1:14" s="2" customFormat="1" ht="15" customHeight="1" x14ac:dyDescent="0.25">
      <c r="A97" s="196">
        <v>44404</v>
      </c>
      <c r="B97" s="514" t="s">
        <v>243</v>
      </c>
      <c r="C97" s="514" t="s">
        <v>138</v>
      </c>
      <c r="D97" s="515" t="s">
        <v>14</v>
      </c>
      <c r="E97" s="651">
        <v>1935000</v>
      </c>
      <c r="F97" s="509">
        <v>3540</v>
      </c>
      <c r="G97" s="464">
        <f t="shared" si="0"/>
        <v>546.61016949152543</v>
      </c>
      <c r="H97" s="282" t="s">
        <v>193</v>
      </c>
      <c r="I97" s="229" t="s">
        <v>18</v>
      </c>
      <c r="J97" s="687" t="s">
        <v>271</v>
      </c>
      <c r="K97" s="228" t="s">
        <v>72</v>
      </c>
      <c r="L97" s="228" t="s">
        <v>62</v>
      </c>
      <c r="M97" s="263"/>
      <c r="N97" s="510"/>
    </row>
    <row r="98" spans="1:14" s="2" customFormat="1" ht="15" customHeight="1" x14ac:dyDescent="0.25">
      <c r="A98" s="196">
        <v>44404</v>
      </c>
      <c r="B98" s="763" t="s">
        <v>244</v>
      </c>
      <c r="C98" s="514" t="s">
        <v>138</v>
      </c>
      <c r="D98" s="760" t="s">
        <v>90</v>
      </c>
      <c r="E98" s="207">
        <v>740700</v>
      </c>
      <c r="F98" s="509">
        <v>3540</v>
      </c>
      <c r="G98" s="464">
        <f t="shared" si="0"/>
        <v>209.23728813559322</v>
      </c>
      <c r="H98" s="282" t="s">
        <v>193</v>
      </c>
      <c r="I98" s="229" t="s">
        <v>18</v>
      </c>
      <c r="J98" s="687" t="s">
        <v>272</v>
      </c>
      <c r="K98" s="228" t="s">
        <v>72</v>
      </c>
      <c r="L98" s="228" t="s">
        <v>62</v>
      </c>
      <c r="M98" s="263"/>
      <c r="N98" s="510"/>
    </row>
    <row r="99" spans="1:14" s="2" customFormat="1" ht="15" customHeight="1" x14ac:dyDescent="0.25">
      <c r="A99" s="196">
        <v>44404</v>
      </c>
      <c r="B99" s="763" t="s">
        <v>277</v>
      </c>
      <c r="C99" s="514" t="s">
        <v>138</v>
      </c>
      <c r="D99" s="760" t="s">
        <v>90</v>
      </c>
      <c r="E99" s="207">
        <v>740400</v>
      </c>
      <c r="F99" s="509">
        <v>3540</v>
      </c>
      <c r="G99" s="464">
        <f t="shared" si="0"/>
        <v>209.15254237288136</v>
      </c>
      <c r="H99" s="282" t="s">
        <v>193</v>
      </c>
      <c r="I99" s="229" t="s">
        <v>18</v>
      </c>
      <c r="J99" s="687" t="s">
        <v>273</v>
      </c>
      <c r="K99" s="228" t="s">
        <v>72</v>
      </c>
      <c r="L99" s="228" t="s">
        <v>62</v>
      </c>
      <c r="M99" s="263"/>
      <c r="N99" s="510"/>
    </row>
    <row r="100" spans="1:14" s="2" customFormat="1" ht="15" customHeight="1" x14ac:dyDescent="0.25">
      <c r="A100" s="196">
        <v>44404</v>
      </c>
      <c r="B100" s="763" t="s">
        <v>245</v>
      </c>
      <c r="C100" s="514" t="s">
        <v>138</v>
      </c>
      <c r="D100" s="760" t="s">
        <v>52</v>
      </c>
      <c r="E100" s="190">
        <v>500000</v>
      </c>
      <c r="F100" s="509">
        <v>3540</v>
      </c>
      <c r="G100" s="464">
        <f t="shared" si="0"/>
        <v>141.24293785310735</v>
      </c>
      <c r="H100" s="282" t="s">
        <v>193</v>
      </c>
      <c r="I100" s="229" t="s">
        <v>18</v>
      </c>
      <c r="J100" s="687" t="s">
        <v>274</v>
      </c>
      <c r="K100" s="228" t="s">
        <v>72</v>
      </c>
      <c r="L100" s="228" t="s">
        <v>62</v>
      </c>
      <c r="M100" s="263"/>
      <c r="N100" s="510"/>
    </row>
    <row r="101" spans="1:14" s="2" customFormat="1" ht="15" customHeight="1" x14ac:dyDescent="0.25">
      <c r="A101" s="196">
        <v>44404</v>
      </c>
      <c r="B101" s="763" t="s">
        <v>246</v>
      </c>
      <c r="C101" s="763" t="s">
        <v>242</v>
      </c>
      <c r="D101" s="760" t="s">
        <v>91</v>
      </c>
      <c r="E101" s="211">
        <v>1890000</v>
      </c>
      <c r="F101" s="509">
        <v>3540</v>
      </c>
      <c r="G101" s="464">
        <f t="shared" si="0"/>
        <v>533.89830508474574</v>
      </c>
      <c r="H101" s="282" t="s">
        <v>193</v>
      </c>
      <c r="I101" s="229" t="s">
        <v>18</v>
      </c>
      <c r="J101" s="687" t="s">
        <v>275</v>
      </c>
      <c r="K101" s="228" t="s">
        <v>72</v>
      </c>
      <c r="L101" s="228" t="s">
        <v>62</v>
      </c>
      <c r="M101" s="263"/>
      <c r="N101" s="510"/>
    </row>
    <row r="102" spans="1:14" s="2" customFormat="1" ht="15" customHeight="1" x14ac:dyDescent="0.25">
      <c r="A102" s="196">
        <v>44404</v>
      </c>
      <c r="B102" s="762" t="s">
        <v>247</v>
      </c>
      <c r="C102" s="762" t="s">
        <v>138</v>
      </c>
      <c r="D102" s="229" t="s">
        <v>52</v>
      </c>
      <c r="E102" s="190">
        <v>1314500</v>
      </c>
      <c r="F102" s="509">
        <v>3540</v>
      </c>
      <c r="G102" s="464">
        <f t="shared" si="0"/>
        <v>371.32768361581918</v>
      </c>
      <c r="H102" s="282" t="s">
        <v>193</v>
      </c>
      <c r="I102" s="229" t="s">
        <v>18</v>
      </c>
      <c r="J102" s="687" t="s">
        <v>276</v>
      </c>
      <c r="K102" s="228" t="s">
        <v>72</v>
      </c>
      <c r="L102" s="228" t="s">
        <v>62</v>
      </c>
      <c r="M102" s="263"/>
      <c r="N102" s="510"/>
    </row>
    <row r="103" spans="1:14" s="2" customFormat="1" ht="15" customHeight="1" x14ac:dyDescent="0.25">
      <c r="A103" s="196">
        <v>44404</v>
      </c>
      <c r="B103" s="228" t="s">
        <v>153</v>
      </c>
      <c r="C103" s="228" t="s">
        <v>146</v>
      </c>
      <c r="D103" s="229" t="s">
        <v>91</v>
      </c>
      <c r="E103" s="190">
        <v>2600</v>
      </c>
      <c r="F103" s="509">
        <v>3540</v>
      </c>
      <c r="G103" s="464">
        <f t="shared" si="0"/>
        <v>0.7344632768361582</v>
      </c>
      <c r="H103" s="282" t="s">
        <v>193</v>
      </c>
      <c r="I103" s="229" t="s">
        <v>18</v>
      </c>
      <c r="J103" s="687" t="s">
        <v>270</v>
      </c>
      <c r="K103" s="228" t="s">
        <v>72</v>
      </c>
      <c r="L103" s="228" t="s">
        <v>62</v>
      </c>
      <c r="M103" s="263"/>
      <c r="N103" s="510"/>
    </row>
    <row r="104" spans="1:14" s="2" customFormat="1" ht="15" customHeight="1" x14ac:dyDescent="0.25">
      <c r="A104" s="196">
        <v>44404</v>
      </c>
      <c r="B104" s="228" t="s">
        <v>153</v>
      </c>
      <c r="C104" s="228" t="s">
        <v>146</v>
      </c>
      <c r="D104" s="229" t="s">
        <v>91</v>
      </c>
      <c r="E104" s="205">
        <v>2600</v>
      </c>
      <c r="F104" s="509">
        <v>3540</v>
      </c>
      <c r="G104" s="464">
        <f t="shared" si="0"/>
        <v>0.7344632768361582</v>
      </c>
      <c r="H104" s="282" t="s">
        <v>193</v>
      </c>
      <c r="I104" s="229" t="s">
        <v>18</v>
      </c>
      <c r="J104" s="687" t="s">
        <v>278</v>
      </c>
      <c r="K104" s="228" t="s">
        <v>72</v>
      </c>
      <c r="L104" s="228" t="s">
        <v>62</v>
      </c>
      <c r="M104" s="263"/>
      <c r="N104" s="510"/>
    </row>
    <row r="105" spans="1:14" s="2" customFormat="1" ht="15" customHeight="1" x14ac:dyDescent="0.25">
      <c r="A105" s="196">
        <v>44404</v>
      </c>
      <c r="B105" s="228" t="s">
        <v>153</v>
      </c>
      <c r="C105" s="228" t="s">
        <v>146</v>
      </c>
      <c r="D105" s="229" t="s">
        <v>91</v>
      </c>
      <c r="E105" s="205">
        <v>2600</v>
      </c>
      <c r="F105" s="509">
        <v>3540</v>
      </c>
      <c r="G105" s="464">
        <f t="shared" si="0"/>
        <v>0.7344632768361582</v>
      </c>
      <c r="H105" s="282" t="s">
        <v>193</v>
      </c>
      <c r="I105" s="229" t="s">
        <v>18</v>
      </c>
      <c r="J105" s="687" t="s">
        <v>279</v>
      </c>
      <c r="K105" s="228" t="s">
        <v>72</v>
      </c>
      <c r="L105" s="228" t="s">
        <v>62</v>
      </c>
      <c r="M105" s="263"/>
      <c r="N105" s="510"/>
    </row>
    <row r="106" spans="1:14" s="2" customFormat="1" ht="15" customHeight="1" x14ac:dyDescent="0.25">
      <c r="A106" s="196">
        <v>44404</v>
      </c>
      <c r="B106" s="228" t="s">
        <v>153</v>
      </c>
      <c r="C106" s="228" t="s">
        <v>146</v>
      </c>
      <c r="D106" s="665" t="s">
        <v>91</v>
      </c>
      <c r="E106" s="205">
        <v>2600</v>
      </c>
      <c r="F106" s="509">
        <v>3540</v>
      </c>
      <c r="G106" s="464">
        <f t="shared" si="0"/>
        <v>0.7344632768361582</v>
      </c>
      <c r="H106" s="282" t="s">
        <v>193</v>
      </c>
      <c r="I106" s="229" t="s">
        <v>18</v>
      </c>
      <c r="J106" s="687" t="s">
        <v>280</v>
      </c>
      <c r="K106" s="228" t="s">
        <v>72</v>
      </c>
      <c r="L106" s="228" t="s">
        <v>62</v>
      </c>
      <c r="M106" s="263"/>
      <c r="N106" s="510"/>
    </row>
    <row r="107" spans="1:14" s="2" customFormat="1" ht="15" customHeight="1" x14ac:dyDescent="0.25">
      <c r="A107" s="196">
        <v>44404</v>
      </c>
      <c r="B107" s="228" t="s">
        <v>153</v>
      </c>
      <c r="C107" s="228" t="s">
        <v>146</v>
      </c>
      <c r="D107" s="197" t="s">
        <v>91</v>
      </c>
      <c r="E107" s="400">
        <v>2600</v>
      </c>
      <c r="F107" s="509">
        <v>3540</v>
      </c>
      <c r="G107" s="464">
        <f t="shared" si="0"/>
        <v>0.7344632768361582</v>
      </c>
      <c r="H107" s="282" t="s">
        <v>193</v>
      </c>
      <c r="I107" s="229" t="s">
        <v>18</v>
      </c>
      <c r="J107" s="687" t="s">
        <v>281</v>
      </c>
      <c r="K107" s="228" t="s">
        <v>72</v>
      </c>
      <c r="L107" s="228" t="s">
        <v>62</v>
      </c>
      <c r="M107" s="263"/>
      <c r="N107" s="510"/>
    </row>
    <row r="108" spans="1:14" s="2" customFormat="1" ht="15" customHeight="1" x14ac:dyDescent="0.25">
      <c r="A108" s="196">
        <v>44404</v>
      </c>
      <c r="B108" s="228" t="s">
        <v>153</v>
      </c>
      <c r="C108" s="228" t="s">
        <v>146</v>
      </c>
      <c r="D108" s="197" t="s">
        <v>91</v>
      </c>
      <c r="E108" s="400">
        <v>2600</v>
      </c>
      <c r="F108" s="509">
        <v>3540</v>
      </c>
      <c r="G108" s="464">
        <f t="shared" si="0"/>
        <v>0.7344632768361582</v>
      </c>
      <c r="H108" s="282" t="s">
        <v>193</v>
      </c>
      <c r="I108" s="229" t="s">
        <v>18</v>
      </c>
      <c r="J108" s="687" t="s">
        <v>282</v>
      </c>
      <c r="K108" s="228" t="s">
        <v>72</v>
      </c>
      <c r="L108" s="228" t="s">
        <v>62</v>
      </c>
      <c r="M108" s="264"/>
      <c r="N108" s="510"/>
    </row>
    <row r="109" spans="1:14" s="2" customFormat="1" ht="15" customHeight="1" x14ac:dyDescent="0.25">
      <c r="A109" s="624">
        <v>44407</v>
      </c>
      <c r="B109" s="231" t="s">
        <v>68</v>
      </c>
      <c r="C109" s="231" t="s">
        <v>67</v>
      </c>
      <c r="D109" s="295" t="s">
        <v>90</v>
      </c>
      <c r="E109" s="205">
        <v>30000</v>
      </c>
      <c r="F109" s="509">
        <v>3540</v>
      </c>
      <c r="G109" s="464">
        <f t="shared" si="0"/>
        <v>8.4745762711864412</v>
      </c>
      <c r="H109" s="195" t="s">
        <v>71</v>
      </c>
      <c r="I109" s="229" t="s">
        <v>18</v>
      </c>
      <c r="J109" s="732" t="s">
        <v>254</v>
      </c>
      <c r="K109" s="228" t="s">
        <v>72</v>
      </c>
      <c r="L109" s="228" t="s">
        <v>62</v>
      </c>
      <c r="M109" s="264"/>
      <c r="N109" s="510"/>
    </row>
    <row r="110" spans="1:14" s="2" customFormat="1" ht="15" customHeight="1" x14ac:dyDescent="0.25">
      <c r="A110" s="624">
        <v>44407</v>
      </c>
      <c r="B110" s="231" t="s">
        <v>68</v>
      </c>
      <c r="C110" s="231" t="s">
        <v>67</v>
      </c>
      <c r="D110" s="295" t="s">
        <v>90</v>
      </c>
      <c r="E110" s="205">
        <v>50000</v>
      </c>
      <c r="F110" s="509">
        <v>3540</v>
      </c>
      <c r="G110" s="464">
        <f t="shared" si="0"/>
        <v>14.124293785310735</v>
      </c>
      <c r="H110" s="195" t="s">
        <v>71</v>
      </c>
      <c r="I110" s="229" t="s">
        <v>18</v>
      </c>
      <c r="J110" s="732" t="s">
        <v>254</v>
      </c>
      <c r="K110" s="228" t="s">
        <v>72</v>
      </c>
      <c r="L110" s="228" t="s">
        <v>62</v>
      </c>
      <c r="M110" s="639"/>
      <c r="N110" s="510"/>
    </row>
    <row r="111" spans="1:14" s="2" customFormat="1" ht="15" customHeight="1" x14ac:dyDescent="0.25">
      <c r="A111" s="624">
        <v>44407</v>
      </c>
      <c r="B111" s="231" t="s">
        <v>68</v>
      </c>
      <c r="C111" s="231" t="s">
        <v>67</v>
      </c>
      <c r="D111" s="295" t="s">
        <v>90</v>
      </c>
      <c r="E111" s="205">
        <v>15000</v>
      </c>
      <c r="F111" s="509">
        <v>3540</v>
      </c>
      <c r="G111" s="464">
        <f t="shared" si="0"/>
        <v>4.2372881355932206</v>
      </c>
      <c r="H111" s="195" t="s">
        <v>71</v>
      </c>
      <c r="I111" s="229" t="s">
        <v>18</v>
      </c>
      <c r="J111" s="732" t="s">
        <v>254</v>
      </c>
      <c r="K111" s="228" t="s">
        <v>72</v>
      </c>
      <c r="L111" s="228" t="s">
        <v>62</v>
      </c>
      <c r="M111" s="639"/>
      <c r="N111" s="510"/>
    </row>
    <row r="112" spans="1:14" s="2" customFormat="1" ht="15" customHeight="1" x14ac:dyDescent="0.25">
      <c r="A112" s="624">
        <v>44407</v>
      </c>
      <c r="B112" s="231" t="s">
        <v>68</v>
      </c>
      <c r="C112" s="231" t="s">
        <v>67</v>
      </c>
      <c r="D112" s="295" t="s">
        <v>90</v>
      </c>
      <c r="E112" s="205">
        <v>15000</v>
      </c>
      <c r="F112" s="509">
        <v>3540</v>
      </c>
      <c r="G112" s="464">
        <f t="shared" si="0"/>
        <v>4.2372881355932206</v>
      </c>
      <c r="H112" s="195" t="s">
        <v>71</v>
      </c>
      <c r="I112" s="229" t="s">
        <v>18</v>
      </c>
      <c r="J112" s="732" t="s">
        <v>254</v>
      </c>
      <c r="K112" s="228" t="s">
        <v>72</v>
      </c>
      <c r="L112" s="228" t="s">
        <v>62</v>
      </c>
      <c r="M112" s="639"/>
      <c r="N112" s="510"/>
    </row>
    <row r="113" spans="1:14" s="2" customFormat="1" ht="15" customHeight="1" x14ac:dyDescent="0.25">
      <c r="A113" s="624">
        <v>44407</v>
      </c>
      <c r="B113" s="228" t="s">
        <v>92</v>
      </c>
      <c r="C113" s="228" t="s">
        <v>92</v>
      </c>
      <c r="D113" s="665" t="s">
        <v>90</v>
      </c>
      <c r="E113" s="204">
        <v>10000</v>
      </c>
      <c r="F113" s="509">
        <v>3540</v>
      </c>
      <c r="G113" s="464">
        <f t="shared" si="0"/>
        <v>2.8248587570621471</v>
      </c>
      <c r="H113" s="195" t="s">
        <v>71</v>
      </c>
      <c r="I113" s="229" t="s">
        <v>18</v>
      </c>
      <c r="J113" s="732" t="s">
        <v>254</v>
      </c>
      <c r="K113" s="228" t="s">
        <v>72</v>
      </c>
      <c r="L113" s="228" t="s">
        <v>62</v>
      </c>
      <c r="M113" s="639"/>
      <c r="N113" s="510"/>
    </row>
    <row r="114" spans="1:14" s="2" customFormat="1" ht="15" customHeight="1" x14ac:dyDescent="0.25">
      <c r="A114" s="624">
        <v>44407</v>
      </c>
      <c r="B114" s="228" t="s">
        <v>92</v>
      </c>
      <c r="C114" s="228" t="s">
        <v>92</v>
      </c>
      <c r="D114" s="665" t="s">
        <v>90</v>
      </c>
      <c r="E114" s="204">
        <v>2000</v>
      </c>
      <c r="F114" s="509">
        <v>3540</v>
      </c>
      <c r="G114" s="464">
        <f t="shared" si="0"/>
        <v>0.56497175141242939</v>
      </c>
      <c r="H114" s="195" t="s">
        <v>71</v>
      </c>
      <c r="I114" s="229" t="s">
        <v>18</v>
      </c>
      <c r="J114" s="732" t="s">
        <v>254</v>
      </c>
      <c r="K114" s="228" t="s">
        <v>72</v>
      </c>
      <c r="L114" s="228" t="s">
        <v>62</v>
      </c>
      <c r="M114" s="639"/>
      <c r="N114" s="510"/>
    </row>
    <row r="115" spans="1:14" s="2" customFormat="1" ht="15" customHeight="1" x14ac:dyDescent="0.25">
      <c r="A115" s="624">
        <v>44407</v>
      </c>
      <c r="B115" s="228" t="s">
        <v>92</v>
      </c>
      <c r="C115" s="228" t="s">
        <v>92</v>
      </c>
      <c r="D115" s="665" t="s">
        <v>90</v>
      </c>
      <c r="E115" s="204">
        <v>4000</v>
      </c>
      <c r="F115" s="509">
        <v>3540</v>
      </c>
      <c r="G115" s="464">
        <f t="shared" si="0"/>
        <v>1.1299435028248588</v>
      </c>
      <c r="H115" s="195" t="s">
        <v>71</v>
      </c>
      <c r="I115" s="229" t="s">
        <v>18</v>
      </c>
      <c r="J115" s="732" t="s">
        <v>254</v>
      </c>
      <c r="K115" s="228" t="s">
        <v>72</v>
      </c>
      <c r="L115" s="228" t="s">
        <v>62</v>
      </c>
      <c r="M115" s="639"/>
      <c r="N115" s="510"/>
    </row>
    <row r="116" spans="1:14" s="2" customFormat="1" ht="15" customHeight="1" x14ac:dyDescent="0.25">
      <c r="A116" s="624">
        <v>44407</v>
      </c>
      <c r="B116" s="228" t="s">
        <v>92</v>
      </c>
      <c r="C116" s="228" t="s">
        <v>92</v>
      </c>
      <c r="D116" s="665" t="s">
        <v>90</v>
      </c>
      <c r="E116" s="204">
        <v>4000</v>
      </c>
      <c r="F116" s="509">
        <v>3540</v>
      </c>
      <c r="G116" s="464">
        <f t="shared" si="0"/>
        <v>1.1299435028248588</v>
      </c>
      <c r="H116" s="195" t="s">
        <v>71</v>
      </c>
      <c r="I116" s="229" t="s">
        <v>18</v>
      </c>
      <c r="J116" s="732" t="s">
        <v>254</v>
      </c>
      <c r="K116" s="228" t="s">
        <v>72</v>
      </c>
      <c r="L116" s="228" t="s">
        <v>62</v>
      </c>
      <c r="M116" s="639"/>
      <c r="N116" s="510"/>
    </row>
    <row r="117" spans="1:14" s="2" customFormat="1" ht="15" customHeight="1" x14ac:dyDescent="0.25">
      <c r="A117" s="196">
        <v>44408</v>
      </c>
      <c r="B117" s="231" t="s">
        <v>68</v>
      </c>
      <c r="C117" s="231" t="s">
        <v>67</v>
      </c>
      <c r="D117" s="231" t="s">
        <v>90</v>
      </c>
      <c r="E117" s="217">
        <v>30000</v>
      </c>
      <c r="F117" s="509">
        <v>3540</v>
      </c>
      <c r="G117" s="464">
        <f t="shared" si="0"/>
        <v>8.4745762711864412</v>
      </c>
      <c r="H117" s="282" t="s">
        <v>70</v>
      </c>
      <c r="I117" s="229" t="s">
        <v>18</v>
      </c>
      <c r="J117" s="639" t="s">
        <v>255</v>
      </c>
      <c r="K117" s="228" t="s">
        <v>72</v>
      </c>
      <c r="L117" s="228" t="s">
        <v>62</v>
      </c>
      <c r="M117" s="584"/>
      <c r="N117" s="510"/>
    </row>
    <row r="118" spans="1:14" s="2" customFormat="1" ht="15" customHeight="1" x14ac:dyDescent="0.25">
      <c r="A118" s="196">
        <v>44408</v>
      </c>
      <c r="B118" s="231" t="s">
        <v>68</v>
      </c>
      <c r="C118" s="231" t="s">
        <v>67</v>
      </c>
      <c r="D118" s="231" t="s">
        <v>90</v>
      </c>
      <c r="E118" s="217">
        <v>30000</v>
      </c>
      <c r="F118" s="509">
        <v>3540</v>
      </c>
      <c r="G118" s="464">
        <f t="shared" si="0"/>
        <v>8.4745762711864412</v>
      </c>
      <c r="H118" s="282" t="s">
        <v>70</v>
      </c>
      <c r="I118" s="229" t="s">
        <v>18</v>
      </c>
      <c r="J118" s="639" t="s">
        <v>255</v>
      </c>
      <c r="K118" s="228" t="s">
        <v>72</v>
      </c>
      <c r="L118" s="228" t="s">
        <v>62</v>
      </c>
      <c r="M118" s="584"/>
      <c r="N118" s="510"/>
    </row>
    <row r="119" spans="1:14" s="2" customFormat="1" ht="15" customHeight="1" x14ac:dyDescent="0.25">
      <c r="A119" s="196">
        <v>44408</v>
      </c>
      <c r="B119" s="231" t="s">
        <v>92</v>
      </c>
      <c r="C119" s="231" t="s">
        <v>92</v>
      </c>
      <c r="D119" s="231" t="s">
        <v>90</v>
      </c>
      <c r="E119" s="217">
        <v>4000</v>
      </c>
      <c r="F119" s="509">
        <v>3540</v>
      </c>
      <c r="G119" s="464">
        <f t="shared" si="0"/>
        <v>1.1299435028248588</v>
      </c>
      <c r="H119" s="282" t="s">
        <v>70</v>
      </c>
      <c r="I119" s="229" t="s">
        <v>18</v>
      </c>
      <c r="J119" s="639" t="s">
        <v>255</v>
      </c>
      <c r="K119" s="228" t="s">
        <v>72</v>
      </c>
      <c r="L119" s="228" t="s">
        <v>62</v>
      </c>
      <c r="M119" s="584"/>
      <c r="N119" s="510"/>
    </row>
    <row r="120" spans="1:14" s="2" customFormat="1" ht="15" customHeight="1" x14ac:dyDescent="0.25">
      <c r="A120" s="196">
        <v>44408</v>
      </c>
      <c r="B120" s="231" t="s">
        <v>92</v>
      </c>
      <c r="C120" s="231" t="s">
        <v>92</v>
      </c>
      <c r="D120" s="231" t="s">
        <v>90</v>
      </c>
      <c r="E120" s="217">
        <v>2000</v>
      </c>
      <c r="F120" s="509">
        <v>3540</v>
      </c>
      <c r="G120" s="464">
        <f t="shared" si="0"/>
        <v>0.56497175141242939</v>
      </c>
      <c r="H120" s="282" t="s">
        <v>70</v>
      </c>
      <c r="I120" s="229" t="s">
        <v>18</v>
      </c>
      <c r="J120" s="639" t="s">
        <v>255</v>
      </c>
      <c r="K120" s="228" t="s">
        <v>72</v>
      </c>
      <c r="L120" s="228" t="s">
        <v>62</v>
      </c>
      <c r="M120" s="584"/>
      <c r="N120" s="510"/>
    </row>
    <row r="121" spans="1:14" s="2" customFormat="1" ht="15" customHeight="1" x14ac:dyDescent="0.25">
      <c r="A121" s="196">
        <v>44408</v>
      </c>
      <c r="B121" s="231" t="s">
        <v>92</v>
      </c>
      <c r="C121" s="231" t="s">
        <v>92</v>
      </c>
      <c r="D121" s="231" t="s">
        <v>90</v>
      </c>
      <c r="E121" s="443">
        <v>4000</v>
      </c>
      <c r="F121" s="509">
        <v>3540</v>
      </c>
      <c r="G121" s="464">
        <f t="shared" si="0"/>
        <v>1.1299435028248588</v>
      </c>
      <c r="H121" s="282" t="s">
        <v>70</v>
      </c>
      <c r="I121" s="229" t="s">
        <v>18</v>
      </c>
      <c r="J121" s="584" t="s">
        <v>255</v>
      </c>
      <c r="K121" s="228" t="s">
        <v>72</v>
      </c>
      <c r="L121" s="228" t="s">
        <v>62</v>
      </c>
      <c r="M121" s="584"/>
      <c r="N121" s="510"/>
    </row>
    <row r="122" spans="1:14" ht="16.5" hidden="1" customHeight="1" thickBot="1" x14ac:dyDescent="0.3">
      <c r="E122" s="787">
        <f>SUM(E3:E121)</f>
        <v>23163249.399999999</v>
      </c>
      <c r="F122" s="787"/>
      <c r="G122" s="787">
        <f t="shared" ref="G122" si="1">SUM(G3:G121)</f>
        <v>6543.2907909604528</v>
      </c>
      <c r="I122" s="745"/>
      <c r="J122" s="745"/>
      <c r="K122" s="746"/>
      <c r="L122" s="746"/>
    </row>
    <row r="123" spans="1:14" x14ac:dyDescent="0.25">
      <c r="I123" s="745"/>
      <c r="J123" s="745"/>
      <c r="K123" s="746"/>
      <c r="L123" s="746"/>
    </row>
    <row r="124" spans="1:14" x14ac:dyDescent="0.25">
      <c r="I124" s="745"/>
      <c r="J124" s="745"/>
      <c r="K124" s="746"/>
      <c r="L124" s="746"/>
    </row>
    <row r="125" spans="1:14" x14ac:dyDescent="0.25">
      <c r="I125" s="745"/>
      <c r="J125" s="745"/>
      <c r="K125" s="746"/>
      <c r="L125" s="746"/>
    </row>
    <row r="126" spans="1:14" x14ac:dyDescent="0.25">
      <c r="I126" s="745"/>
      <c r="J126" s="745"/>
      <c r="K126" s="746"/>
      <c r="L126" s="746"/>
    </row>
    <row r="127" spans="1:14" x14ac:dyDescent="0.25">
      <c r="I127" s="745"/>
      <c r="J127" s="745"/>
      <c r="K127" s="746"/>
      <c r="L127" s="746"/>
    </row>
    <row r="128" spans="1:14" x14ac:dyDescent="0.25">
      <c r="I128" s="745"/>
      <c r="J128" s="745"/>
      <c r="K128" s="745"/>
      <c r="L128" s="745"/>
    </row>
    <row r="129" spans="9:12" x14ac:dyDescent="0.25">
      <c r="I129" s="745"/>
      <c r="J129" s="745"/>
      <c r="K129" s="745"/>
      <c r="L129" s="745"/>
    </row>
  </sheetData>
  <autoFilter ref="A2:N122" xr:uid="{054DBF2A-E171-4D10-92B7-BAFE9BC059E0}">
    <filterColumn colId="0">
      <customFilters>
        <customFilter operator="notEqual" val=" "/>
      </customFilters>
    </filterColumn>
  </autoFilter>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629A-8EE6-4472-972C-8C17ADA92ED4}">
  <dimension ref="A3:D11"/>
  <sheetViews>
    <sheetView workbookViewId="0">
      <selection activeCell="D14" sqref="D14"/>
    </sheetView>
  </sheetViews>
  <sheetFormatPr defaultRowHeight="15" x14ac:dyDescent="0.25"/>
  <cols>
    <col min="1" max="1" width="13.140625" bestFit="1" customWidth="1"/>
    <col min="2" max="2" width="36.5703125" bestFit="1" customWidth="1"/>
    <col min="3" max="3" width="15.85546875" bestFit="1" customWidth="1"/>
    <col min="4" max="4" width="19.140625" customWidth="1"/>
  </cols>
  <sheetData>
    <row r="3" spans="1:4" x14ac:dyDescent="0.25">
      <c r="A3" s="747" t="s">
        <v>142</v>
      </c>
      <c r="B3" t="s">
        <v>252</v>
      </c>
      <c r="C3" t="s">
        <v>253</v>
      </c>
      <c r="D3" s="848"/>
    </row>
    <row r="4" spans="1:4" x14ac:dyDescent="0.25">
      <c r="A4" s="256" t="s">
        <v>73</v>
      </c>
      <c r="B4" s="847">
        <v>900000</v>
      </c>
      <c r="C4" s="847"/>
      <c r="D4" s="848">
        <f>GETPIVOTDATA("Sum of spent in national currency (Ugx)",$A$3,"Name","Airtime")-GETPIVOTDATA("Sum of Received",$A$3,"Name","Airtime")</f>
        <v>900000</v>
      </c>
    </row>
    <row r="5" spans="1:4" x14ac:dyDescent="0.25">
      <c r="A5" s="256" t="s">
        <v>53</v>
      </c>
      <c r="B5" s="847">
        <v>318000</v>
      </c>
      <c r="C5" s="847"/>
      <c r="D5" s="848">
        <f>GETPIVOTDATA("Sum of spent in national currency (Ugx)",$A$3,"Name","Augustus")-GETPIVOTDATA("Sum of Received",$A$3,"Name","Augustus")</f>
        <v>318000</v>
      </c>
    </row>
    <row r="6" spans="1:4" x14ac:dyDescent="0.25">
      <c r="A6" s="256" t="s">
        <v>70</v>
      </c>
      <c r="B6" s="847">
        <v>70000</v>
      </c>
      <c r="C6" s="847"/>
      <c r="D6" s="848">
        <f>GETPIVOTDATA("Sum of spent in national currency (Ugx)",$A$3,"Name","i45")-GETPIVOTDATA("Sum of Received",$A$3,"Name","i45")</f>
        <v>70000</v>
      </c>
    </row>
    <row r="7" spans="1:4" x14ac:dyDescent="0.25">
      <c r="A7" s="256" t="s">
        <v>71</v>
      </c>
      <c r="B7" s="847">
        <v>410000</v>
      </c>
      <c r="C7" s="847"/>
      <c r="D7" s="848">
        <f>GETPIVOTDATA("Sum of spent in national currency (Ugx)",$A$3,"Name","i67")-GETPIVOTDATA("Sum of Received",$A$3,"Name","i67")</f>
        <v>410000</v>
      </c>
    </row>
    <row r="8" spans="1:4" x14ac:dyDescent="0.25">
      <c r="A8" s="256" t="s">
        <v>42</v>
      </c>
      <c r="B8" s="847">
        <v>1034900</v>
      </c>
      <c r="C8" s="847"/>
      <c r="D8" s="848">
        <f>GETPIVOTDATA("Sum of spent in national currency (Ugx)",$A$3,"Name","Lydia")-GETPIVOTDATA("Sum of Received",$A$3,"Name","Lydia")</f>
        <v>1034900</v>
      </c>
    </row>
    <row r="9" spans="1:4" x14ac:dyDescent="0.25">
      <c r="A9" s="256" t="s">
        <v>143</v>
      </c>
      <c r="B9" s="847">
        <v>150000</v>
      </c>
      <c r="C9" s="847">
        <v>2620000</v>
      </c>
      <c r="D9" s="848"/>
    </row>
    <row r="10" spans="1:4" x14ac:dyDescent="0.25">
      <c r="A10" s="256" t="s">
        <v>144</v>
      </c>
      <c r="B10" s="847">
        <v>2882900</v>
      </c>
      <c r="C10" s="847">
        <v>2620000</v>
      </c>
      <c r="D10" s="848"/>
    </row>
    <row r="11" spans="1:4" x14ac:dyDescent="0.25">
      <c r="D11" s="84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55"/>
  <sheetViews>
    <sheetView workbookViewId="0">
      <pane xSplit="1" ySplit="2" topLeftCell="C13" activePane="bottomRight" state="frozen"/>
      <selection pane="topRight" activeCell="B1" sqref="B1"/>
      <selection pane="bottomLeft" activeCell="A4" sqref="A4"/>
      <selection pane="bottomRight" activeCell="J23" sqref="J23"/>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7109375" style="44" customWidth="1"/>
    <col min="5" max="5" width="14.42578125" style="82" customWidth="1"/>
    <col min="6" max="6" width="15.140625" style="82" customWidth="1"/>
    <col min="7" max="7" width="21.140625" style="82"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854" t="s">
        <v>158</v>
      </c>
      <c r="B1" s="854"/>
      <c r="C1" s="854"/>
      <c r="D1" s="854"/>
      <c r="E1" s="854"/>
      <c r="F1" s="854"/>
      <c r="G1" s="854"/>
      <c r="H1" s="854"/>
      <c r="I1" s="854"/>
      <c r="J1" s="854"/>
      <c r="K1" s="854"/>
      <c r="L1" s="854"/>
      <c r="M1" s="854"/>
      <c r="N1" s="854"/>
    </row>
    <row r="2" spans="1:15" s="2" customFormat="1" ht="45.75" customHeight="1" x14ac:dyDescent="0.25">
      <c r="A2" s="45" t="s">
        <v>0</v>
      </c>
      <c r="B2" s="37" t="s">
        <v>5</v>
      </c>
      <c r="C2" s="37" t="s">
        <v>10</v>
      </c>
      <c r="D2" s="38" t="s">
        <v>8</v>
      </c>
      <c r="E2" s="38" t="s">
        <v>60</v>
      </c>
      <c r="F2" s="38" t="s">
        <v>34</v>
      </c>
      <c r="G2" s="39" t="s">
        <v>41</v>
      </c>
      <c r="H2" s="39" t="s">
        <v>2</v>
      </c>
      <c r="I2" s="39" t="s">
        <v>3</v>
      </c>
      <c r="J2" s="37" t="s">
        <v>9</v>
      </c>
      <c r="K2" s="37" t="s">
        <v>1</v>
      </c>
      <c r="L2" s="37" t="s">
        <v>4</v>
      </c>
      <c r="M2" s="40" t="s">
        <v>12</v>
      </c>
      <c r="N2" s="41" t="s">
        <v>11</v>
      </c>
      <c r="O2" s="437"/>
    </row>
    <row r="3" spans="1:15" s="23" customFormat="1" x14ac:dyDescent="0.25">
      <c r="A3" s="135">
        <v>44378</v>
      </c>
      <c r="B3" s="134" t="s">
        <v>159</v>
      </c>
      <c r="C3" s="586"/>
      <c r="D3" s="586"/>
      <c r="E3" s="587"/>
      <c r="F3" s="224"/>
      <c r="G3" s="224">
        <v>1033550</v>
      </c>
      <c r="H3" s="36"/>
      <c r="I3" s="475" t="s">
        <v>18</v>
      </c>
      <c r="J3" s="684"/>
      <c r="K3" s="475" t="s">
        <v>72</v>
      </c>
      <c r="L3" s="475" t="s">
        <v>62</v>
      </c>
      <c r="M3" s="48"/>
      <c r="N3" s="48"/>
      <c r="O3" s="438"/>
    </row>
    <row r="4" spans="1:15" s="23" customFormat="1" x14ac:dyDescent="0.25">
      <c r="A4" s="227">
        <v>44383</v>
      </c>
      <c r="B4" s="228" t="s">
        <v>177</v>
      </c>
      <c r="C4" s="228" t="s">
        <v>50</v>
      </c>
      <c r="D4" s="229" t="s">
        <v>14</v>
      </c>
      <c r="E4" s="190">
        <v>279900</v>
      </c>
      <c r="F4" s="190"/>
      <c r="G4" s="200">
        <f>G3-E4+F4</f>
        <v>753650</v>
      </c>
      <c r="H4" s="36" t="s">
        <v>42</v>
      </c>
      <c r="I4" s="475" t="s">
        <v>18</v>
      </c>
      <c r="J4" s="685" t="s">
        <v>179</v>
      </c>
      <c r="K4" s="475" t="s">
        <v>72</v>
      </c>
      <c r="L4" s="475" t="s">
        <v>62</v>
      </c>
      <c r="M4" s="48"/>
      <c r="N4" s="48"/>
      <c r="O4" s="438"/>
    </row>
    <row r="5" spans="1:15" s="23" customFormat="1" x14ac:dyDescent="0.25">
      <c r="A5" s="227">
        <v>44383</v>
      </c>
      <c r="B5" s="197" t="s">
        <v>178</v>
      </c>
      <c r="C5" s="514" t="s">
        <v>50</v>
      </c>
      <c r="D5" s="514" t="s">
        <v>14</v>
      </c>
      <c r="E5" s="199">
        <v>220000</v>
      </c>
      <c r="F5" s="207"/>
      <c r="G5" s="200">
        <f>G4-E5+F5</f>
        <v>533650</v>
      </c>
      <c r="H5" s="299" t="s">
        <v>73</v>
      </c>
      <c r="I5" s="475" t="s">
        <v>18</v>
      </c>
      <c r="J5" s="685" t="s">
        <v>180</v>
      </c>
      <c r="K5" s="475" t="s">
        <v>72</v>
      </c>
      <c r="L5" s="475" t="s">
        <v>62</v>
      </c>
      <c r="M5" s="300"/>
      <c r="N5" s="48"/>
      <c r="O5" s="438"/>
    </row>
    <row r="6" spans="1:15" s="23" customFormat="1" x14ac:dyDescent="0.25">
      <c r="A6" s="227">
        <v>44383</v>
      </c>
      <c r="B6" s="197" t="s">
        <v>137</v>
      </c>
      <c r="C6" s="514" t="s">
        <v>50</v>
      </c>
      <c r="D6" s="514" t="s">
        <v>14</v>
      </c>
      <c r="E6" s="712">
        <v>80000</v>
      </c>
      <c r="F6" s="190"/>
      <c r="G6" s="200">
        <f t="shared" ref="G6:G13" si="0">G5-E6+F6</f>
        <v>453650</v>
      </c>
      <c r="H6" s="382" t="s">
        <v>42</v>
      </c>
      <c r="I6" s="475" t="s">
        <v>18</v>
      </c>
      <c r="J6" s="685" t="s">
        <v>181</v>
      </c>
      <c r="K6" s="475" t="s">
        <v>72</v>
      </c>
      <c r="L6" s="475" t="s">
        <v>62</v>
      </c>
      <c r="M6" s="235"/>
      <c r="N6" s="235"/>
      <c r="O6" s="438"/>
    </row>
    <row r="7" spans="1:15" s="23" customFormat="1" x14ac:dyDescent="0.25">
      <c r="A7" s="196">
        <v>44390</v>
      </c>
      <c r="B7" s="197" t="s">
        <v>137</v>
      </c>
      <c r="C7" s="514" t="s">
        <v>50</v>
      </c>
      <c r="D7" s="515" t="s">
        <v>90</v>
      </c>
      <c r="E7" s="712">
        <v>60000</v>
      </c>
      <c r="F7" s="211"/>
      <c r="G7" s="200">
        <f t="shared" si="0"/>
        <v>393650</v>
      </c>
      <c r="H7" s="382" t="s">
        <v>71</v>
      </c>
      <c r="I7" s="475" t="s">
        <v>18</v>
      </c>
      <c r="J7" s="263" t="s">
        <v>204</v>
      </c>
      <c r="K7" s="475" t="s">
        <v>72</v>
      </c>
      <c r="L7" s="475" t="s">
        <v>62</v>
      </c>
      <c r="M7" s="235"/>
      <c r="N7" s="235"/>
      <c r="O7" s="438"/>
    </row>
    <row r="8" spans="1:15" s="23" customFormat="1" x14ac:dyDescent="0.25">
      <c r="A8" s="196">
        <v>44390</v>
      </c>
      <c r="B8" s="197" t="s">
        <v>137</v>
      </c>
      <c r="C8" s="514" t="s">
        <v>50</v>
      </c>
      <c r="D8" s="515" t="s">
        <v>14</v>
      </c>
      <c r="E8" s="712">
        <v>150000</v>
      </c>
      <c r="F8" s="205"/>
      <c r="G8" s="200">
        <f t="shared" si="0"/>
        <v>243650</v>
      </c>
      <c r="H8" s="382" t="s">
        <v>42</v>
      </c>
      <c r="I8" s="475" t="s">
        <v>18</v>
      </c>
      <c r="J8" s="263" t="s">
        <v>183</v>
      </c>
      <c r="K8" s="475" t="s">
        <v>72</v>
      </c>
      <c r="L8" s="475" t="s">
        <v>62</v>
      </c>
      <c r="M8" s="235"/>
      <c r="N8" s="235"/>
      <c r="O8" s="438"/>
    </row>
    <row r="9" spans="1:15" s="23" customFormat="1" x14ac:dyDescent="0.25">
      <c r="A9" s="196">
        <v>44390</v>
      </c>
      <c r="B9" s="197" t="s">
        <v>178</v>
      </c>
      <c r="C9" s="514" t="s">
        <v>50</v>
      </c>
      <c r="D9" s="515" t="s">
        <v>14</v>
      </c>
      <c r="E9" s="712">
        <v>440000</v>
      </c>
      <c r="F9" s="205"/>
      <c r="G9" s="200">
        <f t="shared" si="0"/>
        <v>-196350</v>
      </c>
      <c r="H9" s="382" t="s">
        <v>73</v>
      </c>
      <c r="I9" s="475" t="s">
        <v>18</v>
      </c>
      <c r="J9" s="263" t="s">
        <v>218</v>
      </c>
      <c r="K9" s="475" t="s">
        <v>72</v>
      </c>
      <c r="L9" s="475" t="s">
        <v>62</v>
      </c>
      <c r="M9" s="235"/>
      <c r="N9" s="235"/>
      <c r="O9" s="438"/>
    </row>
    <row r="10" spans="1:15" s="23" customFormat="1" x14ac:dyDescent="0.25">
      <c r="A10" s="196">
        <v>44391</v>
      </c>
      <c r="B10" s="197" t="s">
        <v>196</v>
      </c>
      <c r="C10" s="514" t="s">
        <v>197</v>
      </c>
      <c r="D10" s="515"/>
      <c r="E10" s="712"/>
      <c r="F10" s="190">
        <v>1300000</v>
      </c>
      <c r="G10" s="200">
        <f t="shared" si="0"/>
        <v>1103650</v>
      </c>
      <c r="H10" s="382"/>
      <c r="I10" s="475" t="s">
        <v>18</v>
      </c>
      <c r="J10" s="195" t="s">
        <v>198</v>
      </c>
      <c r="K10" s="475" t="s">
        <v>72</v>
      </c>
      <c r="L10" s="475" t="s">
        <v>62</v>
      </c>
      <c r="M10" s="235"/>
      <c r="N10" s="235"/>
      <c r="O10" s="438"/>
    </row>
    <row r="11" spans="1:15" s="23" customFormat="1" x14ac:dyDescent="0.25">
      <c r="A11" s="196">
        <v>44391</v>
      </c>
      <c r="B11" s="197" t="s">
        <v>154</v>
      </c>
      <c r="C11" s="514" t="s">
        <v>50</v>
      </c>
      <c r="D11" s="515" t="s">
        <v>14</v>
      </c>
      <c r="E11" s="712">
        <v>80000</v>
      </c>
      <c r="F11" s="190"/>
      <c r="G11" s="200">
        <f t="shared" si="0"/>
        <v>1023650</v>
      </c>
      <c r="H11" s="382" t="s">
        <v>42</v>
      </c>
      <c r="I11" s="475" t="s">
        <v>18</v>
      </c>
      <c r="J11" s="700" t="s">
        <v>208</v>
      </c>
      <c r="K11" s="475" t="s">
        <v>72</v>
      </c>
      <c r="L11" s="475" t="s">
        <v>62</v>
      </c>
      <c r="M11" s="235"/>
      <c r="N11" s="235"/>
      <c r="O11" s="438"/>
    </row>
    <row r="12" spans="1:15" s="23" customFormat="1" x14ac:dyDescent="0.25">
      <c r="A12" s="196">
        <v>44392</v>
      </c>
      <c r="B12" s="197" t="s">
        <v>211</v>
      </c>
      <c r="C12" s="514" t="s">
        <v>197</v>
      </c>
      <c r="D12" s="515"/>
      <c r="E12" s="199">
        <v>150000</v>
      </c>
      <c r="F12" s="190"/>
      <c r="G12" s="200">
        <f t="shared" si="0"/>
        <v>873650</v>
      </c>
      <c r="H12" s="382"/>
      <c r="I12" s="475" t="s">
        <v>18</v>
      </c>
      <c r="J12" s="195" t="s">
        <v>212</v>
      </c>
      <c r="K12" s="475" t="s">
        <v>72</v>
      </c>
      <c r="L12" s="475" t="s">
        <v>62</v>
      </c>
      <c r="M12" s="235"/>
      <c r="N12" s="235"/>
      <c r="O12" s="438"/>
    </row>
    <row r="13" spans="1:15" x14ac:dyDescent="0.25">
      <c r="A13" s="196">
        <v>44393</v>
      </c>
      <c r="B13" s="197" t="s">
        <v>137</v>
      </c>
      <c r="C13" s="514" t="s">
        <v>50</v>
      </c>
      <c r="D13" s="515" t="s">
        <v>90</v>
      </c>
      <c r="E13" s="199">
        <v>70000</v>
      </c>
      <c r="F13" s="190"/>
      <c r="G13" s="200">
        <f t="shared" si="0"/>
        <v>803650</v>
      </c>
      <c r="H13" s="382" t="s">
        <v>71</v>
      </c>
      <c r="I13" s="475" t="s">
        <v>18</v>
      </c>
      <c r="J13" s="195" t="s">
        <v>219</v>
      </c>
      <c r="K13" s="475" t="s">
        <v>72</v>
      </c>
      <c r="L13" s="475" t="s">
        <v>62</v>
      </c>
      <c r="M13" s="42"/>
      <c r="N13" s="42"/>
      <c r="O13" s="439"/>
    </row>
    <row r="14" spans="1:15" x14ac:dyDescent="0.25">
      <c r="A14" s="196">
        <v>44399</v>
      </c>
      <c r="B14" s="197" t="s">
        <v>137</v>
      </c>
      <c r="C14" s="514" t="s">
        <v>50</v>
      </c>
      <c r="D14" s="515" t="s">
        <v>90</v>
      </c>
      <c r="E14" s="199">
        <v>70000</v>
      </c>
      <c r="F14" s="190"/>
      <c r="G14" s="200">
        <f t="shared" ref="G14:G22" si="1">G13-E14+F14</f>
        <v>733650</v>
      </c>
      <c r="H14" s="382" t="s">
        <v>71</v>
      </c>
      <c r="I14" s="475" t="s">
        <v>18</v>
      </c>
      <c r="J14" s="195" t="s">
        <v>222</v>
      </c>
      <c r="K14" s="475" t="s">
        <v>72</v>
      </c>
      <c r="L14" s="475" t="s">
        <v>62</v>
      </c>
      <c r="M14" s="42"/>
      <c r="N14" s="42"/>
      <c r="O14" s="439"/>
    </row>
    <row r="15" spans="1:15" x14ac:dyDescent="0.25">
      <c r="A15" s="196">
        <v>44399</v>
      </c>
      <c r="B15" s="197" t="s">
        <v>137</v>
      </c>
      <c r="C15" s="514" t="s">
        <v>50</v>
      </c>
      <c r="D15" s="515" t="s">
        <v>14</v>
      </c>
      <c r="E15" s="199">
        <v>70000</v>
      </c>
      <c r="F15" s="190"/>
      <c r="G15" s="200">
        <f t="shared" si="1"/>
        <v>663650</v>
      </c>
      <c r="H15" s="382" t="s">
        <v>42</v>
      </c>
      <c r="I15" s="475" t="s">
        <v>18</v>
      </c>
      <c r="J15" s="263" t="s">
        <v>261</v>
      </c>
      <c r="K15" s="475" t="s">
        <v>72</v>
      </c>
      <c r="L15" s="475" t="s">
        <v>62</v>
      </c>
      <c r="M15" s="42"/>
      <c r="N15" s="42"/>
      <c r="O15" s="439"/>
    </row>
    <row r="16" spans="1:15" x14ac:dyDescent="0.25">
      <c r="A16" s="196">
        <v>44399</v>
      </c>
      <c r="B16" s="197" t="s">
        <v>137</v>
      </c>
      <c r="C16" s="514" t="s">
        <v>50</v>
      </c>
      <c r="D16" s="302" t="s">
        <v>52</v>
      </c>
      <c r="E16" s="205">
        <v>116000</v>
      </c>
      <c r="F16" s="205"/>
      <c r="G16" s="200">
        <f t="shared" si="1"/>
        <v>547650</v>
      </c>
      <c r="H16" s="382" t="s">
        <v>53</v>
      </c>
      <c r="I16" s="475" t="s">
        <v>18</v>
      </c>
      <c r="J16" s="263" t="s">
        <v>226</v>
      </c>
      <c r="K16" s="475" t="s">
        <v>72</v>
      </c>
      <c r="L16" s="475" t="s">
        <v>62</v>
      </c>
      <c r="M16" s="42"/>
      <c r="N16" s="42"/>
      <c r="O16" s="439"/>
    </row>
    <row r="17" spans="1:15" x14ac:dyDescent="0.25">
      <c r="A17" s="196">
        <v>44400</v>
      </c>
      <c r="B17" s="511" t="s">
        <v>137</v>
      </c>
      <c r="C17" s="511" t="s">
        <v>50</v>
      </c>
      <c r="D17" s="511" t="s">
        <v>52</v>
      </c>
      <c r="E17" s="516">
        <v>202000</v>
      </c>
      <c r="F17" s="516"/>
      <c r="G17" s="200">
        <f t="shared" si="1"/>
        <v>345650</v>
      </c>
      <c r="H17" s="588" t="s">
        <v>53</v>
      </c>
      <c r="I17" s="518" t="s">
        <v>18</v>
      </c>
      <c r="J17" s="263" t="s">
        <v>227</v>
      </c>
      <c r="K17" s="475" t="s">
        <v>72</v>
      </c>
      <c r="L17" s="518" t="s">
        <v>62</v>
      </c>
      <c r="M17" s="42"/>
      <c r="N17" s="42"/>
      <c r="O17" s="439"/>
    </row>
    <row r="18" spans="1:15" x14ac:dyDescent="0.25">
      <c r="A18" s="196">
        <v>44401</v>
      </c>
      <c r="B18" s="511" t="s">
        <v>178</v>
      </c>
      <c r="C18" s="511" t="s">
        <v>50</v>
      </c>
      <c r="D18" s="512" t="s">
        <v>14</v>
      </c>
      <c r="E18" s="516">
        <v>20000</v>
      </c>
      <c r="F18" s="516"/>
      <c r="G18" s="200">
        <f t="shared" si="1"/>
        <v>325650</v>
      </c>
      <c r="H18" s="588" t="s">
        <v>73</v>
      </c>
      <c r="I18" s="518" t="s">
        <v>18</v>
      </c>
      <c r="J18" s="264" t="s">
        <v>263</v>
      </c>
      <c r="K18" s="475" t="s">
        <v>72</v>
      </c>
      <c r="L18" s="518" t="s">
        <v>62</v>
      </c>
      <c r="M18" s="42"/>
      <c r="N18" s="42"/>
      <c r="O18" s="439"/>
    </row>
    <row r="19" spans="1:15" x14ac:dyDescent="0.25">
      <c r="A19" s="196">
        <v>44404</v>
      </c>
      <c r="B19" s="511" t="s">
        <v>137</v>
      </c>
      <c r="C19" s="511" t="s">
        <v>50</v>
      </c>
      <c r="D19" s="512" t="s">
        <v>90</v>
      </c>
      <c r="E19" s="516">
        <v>80000</v>
      </c>
      <c r="F19" s="516"/>
      <c r="G19" s="200">
        <f t="shared" si="1"/>
        <v>245650</v>
      </c>
      <c r="H19" s="588" t="s">
        <v>71</v>
      </c>
      <c r="I19" s="518" t="s">
        <v>18</v>
      </c>
      <c r="J19" s="732" t="s">
        <v>235</v>
      </c>
      <c r="K19" s="475" t="s">
        <v>72</v>
      </c>
      <c r="L19" s="518" t="s">
        <v>62</v>
      </c>
      <c r="M19" s="42"/>
      <c r="N19" s="42"/>
      <c r="O19" s="439"/>
    </row>
    <row r="20" spans="1:15" x14ac:dyDescent="0.25">
      <c r="A20" s="196">
        <v>44404</v>
      </c>
      <c r="B20" s="511" t="s">
        <v>238</v>
      </c>
      <c r="C20" s="511" t="s">
        <v>197</v>
      </c>
      <c r="D20" s="512"/>
      <c r="E20" s="516"/>
      <c r="F20" s="516">
        <v>1320000</v>
      </c>
      <c r="G20" s="200">
        <f t="shared" si="1"/>
        <v>1565650</v>
      </c>
      <c r="H20" s="588"/>
      <c r="I20" s="518" t="s">
        <v>18</v>
      </c>
      <c r="J20" s="263" t="s">
        <v>264</v>
      </c>
      <c r="K20" s="475" t="s">
        <v>72</v>
      </c>
      <c r="L20" s="518" t="s">
        <v>62</v>
      </c>
      <c r="M20" s="42"/>
      <c r="N20" s="42"/>
      <c r="O20" s="439"/>
    </row>
    <row r="21" spans="1:15" x14ac:dyDescent="0.25">
      <c r="A21" s="196">
        <v>44404</v>
      </c>
      <c r="B21" s="511" t="s">
        <v>137</v>
      </c>
      <c r="C21" s="511" t="s">
        <v>50</v>
      </c>
      <c r="D21" s="512" t="s">
        <v>14</v>
      </c>
      <c r="E21" s="516">
        <v>75000</v>
      </c>
      <c r="F21" s="516"/>
      <c r="G21" s="200">
        <f t="shared" si="1"/>
        <v>1490650</v>
      </c>
      <c r="H21" s="588" t="s">
        <v>42</v>
      </c>
      <c r="I21" s="518" t="s">
        <v>18</v>
      </c>
      <c r="J21" s="700" t="s">
        <v>239</v>
      </c>
      <c r="K21" s="475" t="s">
        <v>72</v>
      </c>
      <c r="L21" s="518" t="s">
        <v>62</v>
      </c>
      <c r="M21" s="42"/>
      <c r="N21" s="42"/>
      <c r="O21" s="439"/>
    </row>
    <row r="22" spans="1:15" x14ac:dyDescent="0.25">
      <c r="A22" s="196">
        <v>44404</v>
      </c>
      <c r="B22" s="511" t="s">
        <v>178</v>
      </c>
      <c r="C22" s="511" t="s">
        <v>50</v>
      </c>
      <c r="D22" s="512" t="s">
        <v>14</v>
      </c>
      <c r="E22" s="516">
        <v>220000</v>
      </c>
      <c r="F22" s="516"/>
      <c r="G22" s="200">
        <f t="shared" si="1"/>
        <v>1270650</v>
      </c>
      <c r="H22" s="588" t="s">
        <v>73</v>
      </c>
      <c r="I22" s="518" t="s">
        <v>18</v>
      </c>
      <c r="J22" s="687" t="s">
        <v>266</v>
      </c>
      <c r="K22" s="475" t="s">
        <v>72</v>
      </c>
      <c r="L22" s="518" t="s">
        <v>62</v>
      </c>
      <c r="M22" s="42"/>
      <c r="N22" s="42"/>
      <c r="O22" s="439"/>
    </row>
    <row r="23" spans="1:15" x14ac:dyDescent="0.25">
      <c r="A23" s="196">
        <v>44404</v>
      </c>
      <c r="B23" s="514" t="s">
        <v>241</v>
      </c>
      <c r="C23" s="514" t="s">
        <v>242</v>
      </c>
      <c r="D23" s="515" t="s">
        <v>91</v>
      </c>
      <c r="E23" s="205">
        <v>300000</v>
      </c>
      <c r="F23" s="205"/>
      <c r="G23" s="200">
        <f t="shared" ref="G23:G25" si="2">G22-E23+F23</f>
        <v>970650</v>
      </c>
      <c r="H23" s="235" t="s">
        <v>42</v>
      </c>
      <c r="I23" s="475" t="s">
        <v>18</v>
      </c>
      <c r="J23" s="639" t="s">
        <v>268</v>
      </c>
      <c r="K23" s="475" t="s">
        <v>72</v>
      </c>
      <c r="L23" s="475" t="s">
        <v>62</v>
      </c>
      <c r="M23" s="42"/>
      <c r="N23" s="42"/>
      <c r="O23" s="439"/>
    </row>
    <row r="24" spans="1:15" x14ac:dyDescent="0.25">
      <c r="A24" s="230">
        <v>44407</v>
      </c>
      <c r="B24" s="511" t="s">
        <v>137</v>
      </c>
      <c r="C24" s="511" t="s">
        <v>50</v>
      </c>
      <c r="D24" s="512" t="s">
        <v>90</v>
      </c>
      <c r="E24" s="242">
        <v>130000</v>
      </c>
      <c r="F24" s="242"/>
      <c r="G24" s="702">
        <f t="shared" si="2"/>
        <v>840650</v>
      </c>
      <c r="H24" s="703" t="s">
        <v>71</v>
      </c>
      <c r="I24" s="518" t="s">
        <v>18</v>
      </c>
      <c r="J24" s="732" t="s">
        <v>254</v>
      </c>
      <c r="K24" s="475" t="s">
        <v>72</v>
      </c>
      <c r="L24" s="518" t="s">
        <v>62</v>
      </c>
      <c r="M24" s="662"/>
      <c r="N24" s="662"/>
      <c r="O24" s="439"/>
    </row>
    <row r="25" spans="1:15" ht="15.75" thickBot="1" x14ac:dyDescent="0.3">
      <c r="A25" s="196">
        <v>44408</v>
      </c>
      <c r="B25" s="514" t="s">
        <v>137</v>
      </c>
      <c r="C25" s="514" t="s">
        <v>50</v>
      </c>
      <c r="D25" s="515" t="s">
        <v>90</v>
      </c>
      <c r="E25" s="513">
        <v>70000</v>
      </c>
      <c r="F25" s="251"/>
      <c r="G25" s="200">
        <f t="shared" si="2"/>
        <v>770650</v>
      </c>
      <c r="H25" s="462" t="s">
        <v>70</v>
      </c>
      <c r="I25" s="475" t="s">
        <v>18</v>
      </c>
      <c r="J25" s="639" t="s">
        <v>255</v>
      </c>
      <c r="K25" s="475" t="s">
        <v>72</v>
      </c>
      <c r="L25" s="475" t="s">
        <v>62</v>
      </c>
      <c r="M25" s="42"/>
      <c r="N25" s="42"/>
      <c r="O25" s="439"/>
    </row>
    <row r="26" spans="1:15" ht="15.75" thickBot="1" x14ac:dyDescent="0.3">
      <c r="A26" s="48"/>
      <c r="B26" s="461"/>
      <c r="C26" s="461"/>
      <c r="D26" s="595"/>
      <c r="E26" s="738">
        <f>SUM(E3:E25)</f>
        <v>2882900</v>
      </c>
      <c r="F26" s="776">
        <f>SUM(F3:F25)+G3</f>
        <v>3653550</v>
      </c>
      <c r="G26" s="777">
        <f>F26-E26</f>
        <v>770650</v>
      </c>
      <c r="H26" s="462"/>
      <c r="I26" s="461"/>
      <c r="J26" s="639"/>
      <c r="K26" s="475"/>
      <c r="L26" s="461"/>
      <c r="M26" s="42"/>
      <c r="N26" s="42"/>
    </row>
    <row r="27" spans="1:15" x14ac:dyDescent="0.25">
      <c r="A27" s="48"/>
      <c r="B27" s="461"/>
      <c r="C27" s="461"/>
      <c r="D27" s="595"/>
      <c r="E27" s="670"/>
      <c r="F27" s="670"/>
      <c r="G27" s="737"/>
      <c r="H27" s="462"/>
      <c r="I27" s="461"/>
      <c r="J27" s="664"/>
      <c r="K27" s="475"/>
      <c r="L27" s="461"/>
      <c r="M27" s="42"/>
      <c r="N27" s="42"/>
    </row>
    <row r="28" spans="1:15" x14ac:dyDescent="0.25">
      <c r="A28" s="48"/>
      <c r="B28" s="461"/>
      <c r="C28" s="461"/>
      <c r="D28" s="595"/>
      <c r="E28" s="670"/>
      <c r="F28" s="670"/>
      <c r="G28" s="632"/>
      <c r="H28" s="462"/>
      <c r="I28" s="461"/>
      <c r="J28" s="263"/>
      <c r="K28" s="475"/>
      <c r="L28" s="461"/>
      <c r="M28" s="42"/>
      <c r="N28" s="42"/>
    </row>
    <row r="29" spans="1:15" x14ac:dyDescent="0.25">
      <c r="A29" s="48"/>
      <c r="B29" s="461"/>
      <c r="C29" s="461"/>
      <c r="D29" s="595"/>
      <c r="E29" s="670"/>
      <c r="F29" s="670"/>
      <c r="G29" s="632"/>
      <c r="H29" s="462"/>
      <c r="I29" s="461"/>
      <c r="J29" s="195"/>
      <c r="K29" s="475"/>
      <c r="L29" s="461"/>
      <c r="M29" s="42"/>
      <c r="N29" s="42"/>
    </row>
    <row r="30" spans="1:15" x14ac:dyDescent="0.25">
      <c r="A30" s="48"/>
      <c r="B30" s="461"/>
      <c r="C30" s="461"/>
      <c r="D30" s="595"/>
      <c r="E30" s="670"/>
      <c r="F30" s="670"/>
      <c r="G30" s="632"/>
      <c r="H30" s="462"/>
      <c r="I30" s="461"/>
      <c r="J30" s="263"/>
      <c r="K30" s="475"/>
      <c r="L30" s="461"/>
      <c r="M30" s="42"/>
      <c r="N30" s="42"/>
    </row>
    <row r="31" spans="1:15" x14ac:dyDescent="0.25">
      <c r="A31" s="48"/>
      <c r="B31" s="461"/>
      <c r="C31" s="461"/>
      <c r="D31" s="595"/>
      <c r="E31" s="670"/>
      <c r="F31" s="670"/>
      <c r="G31" s="632"/>
      <c r="H31" s="462"/>
      <c r="I31" s="461"/>
      <c r="J31" s="639"/>
      <c r="K31" s="475"/>
      <c r="L31" s="461"/>
      <c r="M31" s="42"/>
      <c r="N31" s="42"/>
    </row>
    <row r="32" spans="1:15" x14ac:dyDescent="0.25">
      <c r="A32" s="48"/>
      <c r="B32" s="461"/>
      <c r="C32" s="461"/>
      <c r="D32" s="595"/>
      <c r="E32" s="630"/>
      <c r="F32" s="630"/>
      <c r="G32" s="632"/>
      <c r="H32" s="461"/>
      <c r="I32" s="461"/>
      <c r="J32" s="664"/>
      <c r="K32" s="475"/>
      <c r="L32" s="461"/>
      <c r="M32" s="42"/>
      <c r="N32" s="42"/>
    </row>
    <row r="33" spans="1:14" x14ac:dyDescent="0.25">
      <c r="A33" s="48"/>
      <c r="B33" s="461"/>
      <c r="C33" s="461"/>
      <c r="D33" s="595"/>
      <c r="E33" s="628"/>
      <c r="F33" s="628"/>
      <c r="G33" s="632"/>
      <c r="H33" s="461"/>
      <c r="I33" s="461"/>
      <c r="J33" s="263"/>
      <c r="K33" s="475"/>
      <c r="L33" s="461"/>
      <c r="M33" s="42"/>
      <c r="N33" s="42"/>
    </row>
    <row r="34" spans="1:14" x14ac:dyDescent="0.25">
      <c r="A34" s="48"/>
      <c r="B34" s="461"/>
      <c r="C34" s="461"/>
      <c r="D34" s="595"/>
      <c r="E34" s="668"/>
      <c r="F34" s="43"/>
      <c r="G34" s="632"/>
      <c r="H34" s="461"/>
      <c r="I34" s="461"/>
      <c r="J34" s="195"/>
      <c r="K34" s="475"/>
      <c r="L34" s="461"/>
      <c r="M34" s="42"/>
      <c r="N34" s="42"/>
    </row>
    <row r="35" spans="1:14" x14ac:dyDescent="0.25">
      <c r="A35" s="48"/>
      <c r="B35" s="461"/>
      <c r="C35" s="461"/>
      <c r="D35" s="595"/>
      <c r="E35" s="669"/>
      <c r="F35" s="43"/>
      <c r="G35" s="632"/>
      <c r="H35" s="461"/>
      <c r="I35" s="461"/>
      <c r="J35" s="639"/>
      <c r="K35" s="475"/>
      <c r="L35" s="461"/>
      <c r="M35" s="42"/>
      <c r="N35" s="42"/>
    </row>
    <row r="36" spans="1:14" x14ac:dyDescent="0.25">
      <c r="A36" s="48"/>
      <c r="B36" s="461"/>
      <c r="C36" s="461"/>
      <c r="D36" s="595"/>
      <c r="E36" s="669"/>
      <c r="F36" s="669"/>
      <c r="G36" s="632"/>
      <c r="H36" s="461"/>
      <c r="I36" s="461"/>
      <c r="J36" s="263"/>
      <c r="K36" s="475"/>
      <c r="L36" s="461"/>
      <c r="M36" s="42"/>
      <c r="N36" s="42"/>
    </row>
    <row r="37" spans="1:14" x14ac:dyDescent="0.25">
      <c r="A37" s="48"/>
      <c r="B37" s="461"/>
      <c r="C37" s="461"/>
      <c r="D37" s="461"/>
      <c r="E37" s="669"/>
      <c r="F37" s="669"/>
      <c r="G37" s="632"/>
      <c r="H37" s="461"/>
      <c r="I37" s="461"/>
      <c r="J37" s="264"/>
      <c r="K37" s="475"/>
      <c r="L37" s="461"/>
      <c r="M37" s="42"/>
      <c r="N37" s="42"/>
    </row>
    <row r="38" spans="1:14" x14ac:dyDescent="0.25">
      <c r="A38" s="48"/>
      <c r="B38" s="461"/>
      <c r="C38" s="461"/>
      <c r="D38" s="461"/>
      <c r="E38" s="669"/>
      <c r="F38" s="669"/>
      <c r="G38" s="632"/>
      <c r="H38" s="461"/>
      <c r="I38" s="461"/>
      <c r="J38" s="701"/>
      <c r="K38" s="475"/>
      <c r="L38" s="461"/>
      <c r="M38" s="42"/>
      <c r="N38" s="42"/>
    </row>
    <row r="39" spans="1:14" x14ac:dyDescent="0.25">
      <c r="A39" s="48"/>
      <c r="B39" s="461"/>
      <c r="C39" s="461"/>
      <c r="D39" s="461"/>
      <c r="E39" s="669"/>
      <c r="F39" s="669"/>
      <c r="G39" s="632"/>
      <c r="H39" s="461"/>
      <c r="I39" s="461"/>
      <c r="J39" s="263"/>
      <c r="K39" s="475"/>
      <c r="L39" s="461"/>
      <c r="M39" s="42"/>
      <c r="N39" s="42"/>
    </row>
    <row r="40" spans="1:14" x14ac:dyDescent="0.25">
      <c r="A40" s="48"/>
      <c r="B40" s="461"/>
      <c r="C40" s="461"/>
      <c r="D40" s="461"/>
      <c r="E40" s="669"/>
      <c r="F40" s="669"/>
      <c r="G40" s="632"/>
      <c r="H40" s="461"/>
      <c r="I40" s="461"/>
      <c r="J40" s="664"/>
      <c r="K40" s="475"/>
      <c r="L40" s="461"/>
      <c r="M40" s="42"/>
      <c r="N40" s="42"/>
    </row>
    <row r="41" spans="1:14" x14ac:dyDescent="0.25">
      <c r="A41" s="48"/>
      <c r="B41" s="461"/>
      <c r="C41" s="461"/>
      <c r="D41" s="461"/>
      <c r="E41" s="669"/>
      <c r="F41" s="669"/>
      <c r="G41" s="632"/>
      <c r="H41" s="461"/>
      <c r="I41" s="461"/>
      <c r="J41" s="263"/>
      <c r="K41" s="475"/>
      <c r="L41" s="461"/>
      <c r="M41" s="42"/>
      <c r="N41" s="42"/>
    </row>
    <row r="42" spans="1:14" x14ac:dyDescent="0.25">
      <c r="A42" s="48"/>
      <c r="B42" s="461"/>
      <c r="C42" s="461"/>
      <c r="D42" s="461"/>
      <c r="E42" s="669"/>
      <c r="F42" s="669"/>
      <c r="G42" s="632"/>
      <c r="H42" s="461"/>
      <c r="I42" s="461"/>
      <c r="J42" s="42"/>
      <c r="K42" s="475"/>
      <c r="L42" s="461"/>
      <c r="M42" s="42"/>
      <c r="N42" s="42"/>
    </row>
    <row r="43" spans="1:14" x14ac:dyDescent="0.25">
      <c r="A43" s="48"/>
      <c r="B43" s="461"/>
      <c r="C43" s="461"/>
      <c r="D43" s="461"/>
      <c r="E43" s="669"/>
      <c r="F43" s="669"/>
      <c r="G43" s="632"/>
      <c r="H43" s="461"/>
      <c r="I43" s="461"/>
      <c r="J43" s="263"/>
      <c r="K43" s="475"/>
      <c r="L43" s="461"/>
      <c r="M43" s="42"/>
      <c r="N43" s="42"/>
    </row>
    <row r="44" spans="1:14" x14ac:dyDescent="0.25">
      <c r="A44" s="48"/>
      <c r="B44" s="461"/>
      <c r="C44" s="461"/>
      <c r="D44" s="461"/>
      <c r="E44" s="669"/>
      <c r="F44" s="669"/>
      <c r="G44" s="632"/>
      <c r="H44" s="461"/>
      <c r="I44" s="461"/>
      <c r="J44" s="664"/>
      <c r="K44" s="475"/>
      <c r="L44" s="461"/>
      <c r="M44" s="42"/>
      <c r="N44" s="42"/>
    </row>
    <row r="45" spans="1:14" x14ac:dyDescent="0.25">
      <c r="A45" s="48"/>
      <c r="B45" s="461"/>
      <c r="C45" s="461"/>
      <c r="D45" s="461"/>
      <c r="E45" s="669"/>
      <c r="F45" s="669"/>
      <c r="G45" s="632"/>
      <c r="H45" s="461"/>
      <c r="I45" s="461"/>
      <c r="J45" s="195"/>
      <c r="K45" s="475"/>
      <c r="L45" s="461"/>
      <c r="M45" s="42"/>
      <c r="N45" s="42"/>
    </row>
    <row r="46" spans="1:14" x14ac:dyDescent="0.25">
      <c r="A46" s="48"/>
      <c r="B46" s="461"/>
      <c r="C46" s="461"/>
      <c r="D46" s="461"/>
      <c r="E46" s="669"/>
      <c r="F46" s="669"/>
      <c r="G46" s="632"/>
      <c r="H46" s="461"/>
      <c r="I46" s="461"/>
      <c r="J46" s="263"/>
      <c r="K46" s="475"/>
      <c r="L46" s="461"/>
      <c r="M46" s="42"/>
      <c r="N46" s="42"/>
    </row>
    <row r="47" spans="1:14" x14ac:dyDescent="0.25">
      <c r="A47" s="48"/>
      <c r="B47" s="461"/>
      <c r="C47" s="461"/>
      <c r="D47" s="461"/>
      <c r="E47" s="669"/>
      <c r="F47" s="669"/>
      <c r="G47" s="632"/>
      <c r="H47" s="461"/>
      <c r="I47" s="461"/>
      <c r="J47" s="263"/>
      <c r="K47" s="475"/>
      <c r="L47" s="461"/>
      <c r="M47" s="42"/>
      <c r="N47" s="42"/>
    </row>
    <row r="48" spans="1:14" x14ac:dyDescent="0.25">
      <c r="A48" s="48"/>
      <c r="B48" s="461"/>
      <c r="C48" s="461"/>
      <c r="D48" s="461"/>
      <c r="E48" s="669"/>
      <c r="F48" s="669"/>
      <c r="G48" s="632"/>
      <c r="H48" s="461"/>
      <c r="I48" s="461"/>
      <c r="J48" s="263"/>
      <c r="K48" s="475"/>
      <c r="L48" s="461"/>
      <c r="M48" s="42"/>
      <c r="N48" s="42"/>
    </row>
    <row r="49" spans="1:14" x14ac:dyDescent="0.25">
      <c r="A49" s="48"/>
      <c r="B49" s="461"/>
      <c r="C49" s="461"/>
      <c r="D49" s="461"/>
      <c r="E49" s="669"/>
      <c r="F49" s="669"/>
      <c r="G49" s="632"/>
      <c r="H49" s="461"/>
      <c r="I49" s="461"/>
      <c r="J49" s="664"/>
      <c r="K49" s="475"/>
      <c r="L49" s="461"/>
      <c r="M49" s="42"/>
      <c r="N49" s="42"/>
    </row>
    <row r="50" spans="1:14" x14ac:dyDescent="0.25">
      <c r="A50" s="48"/>
      <c r="B50" s="461"/>
      <c r="C50" s="461"/>
      <c r="D50" s="461"/>
      <c r="E50" s="669"/>
      <c r="F50" s="669"/>
      <c r="G50" s="632"/>
      <c r="H50" s="461"/>
      <c r="I50" s="461"/>
      <c r="J50" s="664"/>
      <c r="K50" s="475"/>
      <c r="L50" s="461"/>
      <c r="M50" s="42"/>
      <c r="N50" s="42"/>
    </row>
    <row r="51" spans="1:14" x14ac:dyDescent="0.25">
      <c r="A51" s="475"/>
      <c r="B51" s="461"/>
      <c r="C51" s="461"/>
      <c r="D51" s="461"/>
      <c r="E51" s="669"/>
      <c r="F51" s="669"/>
      <c r="G51" s="632"/>
      <c r="H51" s="461"/>
      <c r="I51" s="461"/>
      <c r="J51" s="664"/>
      <c r="K51" s="475"/>
      <c r="L51" s="461"/>
      <c r="M51" s="42"/>
      <c r="N51" s="42"/>
    </row>
    <row r="52" spans="1:14" x14ac:dyDescent="0.25">
      <c r="A52" s="48"/>
      <c r="B52" s="461"/>
      <c r="C52" s="461"/>
      <c r="D52" s="461"/>
      <c r="E52" s="669"/>
      <c r="F52" s="669"/>
      <c r="G52" s="632"/>
      <c r="H52" s="461"/>
      <c r="I52" s="461"/>
      <c r="J52" s="195"/>
      <c r="K52" s="475"/>
      <c r="L52" s="461"/>
      <c r="M52" s="42"/>
      <c r="N52" s="42"/>
    </row>
    <row r="53" spans="1:14" x14ac:dyDescent="0.25">
      <c r="A53" s="48"/>
      <c r="B53" s="461"/>
      <c r="C53" s="461"/>
      <c r="D53" s="461"/>
      <c r="E53" s="669"/>
      <c r="F53" s="669"/>
      <c r="G53" s="632"/>
      <c r="H53" s="461"/>
      <c r="I53" s="461"/>
      <c r="J53" s="263"/>
      <c r="K53" s="475"/>
      <c r="L53" s="461"/>
      <c r="M53" s="42"/>
      <c r="N53" s="42"/>
    </row>
    <row r="54" spans="1:14" x14ac:dyDescent="0.25">
      <c r="A54" s="48"/>
      <c r="B54" s="461"/>
      <c r="C54" s="461"/>
      <c r="D54" s="461"/>
      <c r="E54" s="669"/>
      <c r="F54" s="669"/>
      <c r="G54" s="632"/>
      <c r="H54" s="461"/>
      <c r="I54" s="461"/>
      <c r="J54" s="263"/>
      <c r="K54" s="475"/>
      <c r="L54" s="461"/>
      <c r="M54" s="42"/>
      <c r="N54" s="42"/>
    </row>
    <row r="55" spans="1:14" x14ac:dyDescent="0.25">
      <c r="A55" s="48"/>
      <c r="B55" s="461"/>
      <c r="C55" s="461"/>
      <c r="D55" s="461"/>
      <c r="E55" s="669"/>
      <c r="F55" s="669"/>
      <c r="G55" s="632"/>
      <c r="H55" s="461"/>
      <c r="I55" s="461"/>
      <c r="J55" s="664"/>
      <c r="K55" s="475"/>
      <c r="L55" s="461"/>
      <c r="M55" s="42"/>
      <c r="N55" s="42"/>
    </row>
    <row r="56" spans="1:14" x14ac:dyDescent="0.25">
      <c r="A56" s="48"/>
      <c r="B56" s="461"/>
      <c r="C56" s="461"/>
      <c r="D56" s="461"/>
      <c r="E56" s="669"/>
      <c r="F56" s="669"/>
      <c r="G56" s="632"/>
      <c r="H56" s="461"/>
      <c r="I56" s="461"/>
      <c r="J56" s="639"/>
      <c r="K56" s="475"/>
      <c r="L56" s="461"/>
      <c r="M56" s="42"/>
      <c r="N56" s="42"/>
    </row>
    <row r="57" spans="1:14" x14ac:dyDescent="0.25">
      <c r="A57" s="48"/>
      <c r="B57" s="461"/>
      <c r="C57" s="461"/>
      <c r="D57" s="461"/>
      <c r="E57" s="669"/>
      <c r="F57" s="669"/>
      <c r="G57" s="632"/>
      <c r="H57" s="461"/>
      <c r="I57" s="461"/>
      <c r="J57" s="664"/>
      <c r="K57" s="475"/>
      <c r="L57" s="461"/>
      <c r="M57" s="42"/>
      <c r="N57" s="42"/>
    </row>
    <row r="58" spans="1:14" x14ac:dyDescent="0.25">
      <c r="A58" s="48"/>
      <c r="B58" s="461"/>
      <c r="C58" s="461"/>
      <c r="D58" s="461"/>
      <c r="E58" s="669"/>
      <c r="F58" s="669"/>
      <c r="G58" s="632"/>
      <c r="H58" s="461"/>
      <c r="I58" s="461"/>
      <c r="J58" s="263"/>
      <c r="K58" s="475"/>
      <c r="L58" s="461"/>
      <c r="M58" s="42"/>
      <c r="N58" s="42"/>
    </row>
    <row r="59" spans="1:14" x14ac:dyDescent="0.25">
      <c r="A59" s="48"/>
      <c r="B59" s="461"/>
      <c r="C59" s="461"/>
      <c r="D59" s="461"/>
      <c r="E59" s="669"/>
      <c r="F59" s="669"/>
      <c r="G59" s="632"/>
      <c r="H59" s="461"/>
      <c r="I59" s="461"/>
      <c r="J59" s="195"/>
      <c r="K59" s="475"/>
      <c r="L59" s="461"/>
      <c r="M59" s="42"/>
      <c r="N59" s="42"/>
    </row>
    <row r="60" spans="1:14" x14ac:dyDescent="0.25">
      <c r="A60" s="48"/>
      <c r="B60" s="461"/>
      <c r="C60" s="461"/>
      <c r="D60" s="461"/>
      <c r="E60" s="669"/>
      <c r="F60" s="669"/>
      <c r="G60" s="632"/>
      <c r="H60" s="461"/>
      <c r="I60" s="461"/>
      <c r="J60" s="263"/>
      <c r="K60" s="475"/>
      <c r="L60" s="461"/>
      <c r="M60" s="42"/>
      <c r="N60" s="42"/>
    </row>
    <row r="61" spans="1:14" x14ac:dyDescent="0.25">
      <c r="A61" s="48"/>
      <c r="B61" s="461"/>
      <c r="C61" s="461"/>
      <c r="D61" s="461"/>
      <c r="E61" s="669"/>
      <c r="F61" s="669"/>
      <c r="G61" s="632"/>
      <c r="H61" s="461"/>
      <c r="I61" s="461"/>
      <c r="J61" s="664"/>
      <c r="K61" s="475"/>
      <c r="L61" s="461"/>
      <c r="M61" s="42"/>
      <c r="N61" s="42"/>
    </row>
    <row r="62" spans="1:14" x14ac:dyDescent="0.25">
      <c r="A62" s="48"/>
      <c r="B62" s="461"/>
      <c r="C62" s="461"/>
      <c r="D62" s="461"/>
      <c r="E62" s="669"/>
      <c r="F62" s="669"/>
      <c r="G62" s="632"/>
      <c r="H62" s="461"/>
      <c r="I62" s="461"/>
      <c r="J62" s="639"/>
      <c r="K62" s="475"/>
      <c r="L62" s="461"/>
      <c r="M62" s="42"/>
      <c r="N62" s="42"/>
    </row>
    <row r="63" spans="1:14" x14ac:dyDescent="0.25">
      <c r="A63" s="48"/>
      <c r="B63" s="461"/>
      <c r="C63" s="461"/>
      <c r="D63" s="461"/>
      <c r="E63" s="669"/>
      <c r="F63" s="669"/>
      <c r="G63" s="632"/>
      <c r="H63" s="461"/>
      <c r="I63" s="461"/>
      <c r="J63" s="664"/>
      <c r="K63" s="475"/>
      <c r="L63" s="461"/>
      <c r="M63" s="42"/>
      <c r="N63" s="42"/>
    </row>
    <row r="64" spans="1:14" x14ac:dyDescent="0.25">
      <c r="A64" s="48"/>
      <c r="B64" s="461"/>
      <c r="C64" s="461"/>
      <c r="D64" s="461"/>
      <c r="E64" s="669"/>
      <c r="F64" s="669"/>
      <c r="G64" s="632"/>
      <c r="H64" s="461"/>
      <c r="I64" s="461"/>
      <c r="J64" s="263"/>
      <c r="K64" s="475"/>
      <c r="L64" s="461"/>
      <c r="M64" s="42"/>
      <c r="N64" s="42"/>
    </row>
    <row r="65" spans="1:14" x14ac:dyDescent="0.25">
      <c r="A65" s="48"/>
      <c r="B65" s="461"/>
      <c r="C65" s="461"/>
      <c r="D65" s="461"/>
      <c r="E65" s="669"/>
      <c r="F65" s="669"/>
      <c r="G65" s="632"/>
      <c r="H65" s="461"/>
      <c r="I65" s="461"/>
      <c r="J65" s="195"/>
      <c r="K65" s="475"/>
      <c r="L65" s="461"/>
      <c r="M65" s="42"/>
      <c r="N65" s="42"/>
    </row>
    <row r="66" spans="1:14" x14ac:dyDescent="0.25">
      <c r="A66" s="48"/>
      <c r="B66" s="461"/>
      <c r="C66" s="461"/>
      <c r="D66" s="461"/>
      <c r="E66" s="669"/>
      <c r="F66" s="669"/>
      <c r="G66" s="632"/>
      <c r="H66" s="461"/>
      <c r="I66" s="461"/>
      <c r="J66" s="263"/>
      <c r="K66" s="475"/>
      <c r="L66" s="461"/>
      <c r="M66" s="42"/>
      <c r="N66" s="42"/>
    </row>
    <row r="67" spans="1:14" x14ac:dyDescent="0.25">
      <c r="A67" s="48"/>
      <c r="B67" s="461"/>
      <c r="C67" s="461"/>
      <c r="D67" s="461"/>
      <c r="E67" s="707"/>
      <c r="F67" s="669"/>
      <c r="G67" s="632"/>
      <c r="H67" s="461"/>
      <c r="I67" s="461"/>
      <c r="J67" s="664"/>
      <c r="K67" s="475"/>
      <c r="L67" s="461"/>
      <c r="M67" s="42"/>
      <c r="N67" s="42"/>
    </row>
    <row r="68" spans="1:14" x14ac:dyDescent="0.25">
      <c r="A68" s="48"/>
      <c r="B68" s="461"/>
      <c r="C68" s="461"/>
      <c r="D68" s="461"/>
      <c r="E68" s="708"/>
      <c r="F68" s="680"/>
      <c r="G68" s="632"/>
      <c r="H68" s="461"/>
      <c r="I68" s="461"/>
      <c r="J68" s="639"/>
      <c r="K68" s="475"/>
      <c r="L68" s="461"/>
      <c r="M68" s="42"/>
      <c r="N68" s="42"/>
    </row>
    <row r="69" spans="1:14" x14ac:dyDescent="0.25">
      <c r="A69" s="48"/>
      <c r="B69" s="461"/>
      <c r="C69" s="461"/>
      <c r="D69" s="461"/>
      <c r="E69" s="217"/>
      <c r="F69" s="661"/>
      <c r="G69" s="632"/>
      <c r="H69" s="462"/>
      <c r="I69" s="461"/>
      <c r="J69" s="263"/>
      <c r="K69" s="475"/>
      <c r="L69" s="461"/>
      <c r="M69" s="42"/>
      <c r="N69" s="42"/>
    </row>
    <row r="70" spans="1:14" x14ac:dyDescent="0.25">
      <c r="A70" s="48"/>
      <c r="B70" s="461"/>
      <c r="C70" s="461"/>
      <c r="D70" s="461"/>
      <c r="E70" s="709"/>
      <c r="F70" s="681"/>
      <c r="G70" s="632"/>
      <c r="H70" s="461"/>
      <c r="I70" s="461"/>
      <c r="J70" s="263"/>
      <c r="K70" s="475"/>
      <c r="L70" s="461"/>
      <c r="M70" s="42"/>
      <c r="N70" s="42"/>
    </row>
    <row r="71" spans="1:14" x14ac:dyDescent="0.25">
      <c r="A71" s="48"/>
      <c r="B71" s="461"/>
      <c r="C71" s="461"/>
      <c r="D71" s="461"/>
      <c r="E71" s="707"/>
      <c r="F71" s="43"/>
      <c r="G71" s="632"/>
      <c r="H71" s="461"/>
      <c r="I71" s="461"/>
      <c r="J71" s="664"/>
      <c r="K71" s="475"/>
      <c r="L71" s="461"/>
      <c r="M71" s="42"/>
      <c r="N71" s="42"/>
    </row>
    <row r="72" spans="1:14" x14ac:dyDescent="0.25">
      <c r="A72" s="48"/>
      <c r="B72" s="461"/>
      <c r="C72" s="461"/>
      <c r="D72" s="461"/>
      <c r="E72" s="707"/>
      <c r="F72" s="43"/>
      <c r="G72" s="632"/>
      <c r="H72" s="461"/>
      <c r="I72" s="461"/>
      <c r="J72" s="195"/>
      <c r="K72" s="475"/>
      <c r="L72" s="461"/>
      <c r="M72" s="42"/>
      <c r="N72" s="42"/>
    </row>
    <row r="73" spans="1:14" x14ac:dyDescent="0.25">
      <c r="A73" s="48"/>
      <c r="B73" s="461"/>
      <c r="C73" s="461"/>
      <c r="D73" s="461"/>
      <c r="E73" s="707"/>
      <c r="F73" s="669"/>
      <c r="G73" s="632"/>
      <c r="H73" s="461"/>
      <c r="I73" s="461"/>
      <c r="J73" s="42"/>
      <c r="K73" s="475"/>
      <c r="L73" s="461"/>
      <c r="M73" s="42"/>
      <c r="N73" s="42"/>
    </row>
    <row r="74" spans="1:14" x14ac:dyDescent="0.25">
      <c r="A74" s="48"/>
      <c r="B74" s="461"/>
      <c r="C74" s="461"/>
      <c r="D74" s="461"/>
      <c r="E74" s="669"/>
      <c r="F74" s="669"/>
      <c r="G74" s="632"/>
      <c r="H74" s="42"/>
      <c r="I74" s="461"/>
      <c r="J74" s="42"/>
      <c r="K74" s="475"/>
      <c r="L74" s="461"/>
      <c r="M74" s="42"/>
      <c r="N74" s="42"/>
    </row>
    <row r="75" spans="1:14" x14ac:dyDescent="0.25">
      <c r="A75" s="48"/>
      <c r="B75" s="461"/>
      <c r="C75" s="461"/>
      <c r="D75" s="461"/>
      <c r="E75" s="669"/>
      <c r="F75" s="669"/>
      <c r="G75" s="632"/>
      <c r="H75" s="461"/>
      <c r="I75" s="461"/>
      <c r="J75" s="42"/>
      <c r="K75" s="475"/>
      <c r="L75" s="461"/>
      <c r="M75" s="42"/>
      <c r="N75" s="42"/>
    </row>
    <row r="76" spans="1:14" x14ac:dyDescent="0.25">
      <c r="A76" s="48"/>
      <c r="B76" s="461"/>
      <c r="C76" s="461"/>
      <c r="D76" s="461"/>
      <c r="E76" s="669"/>
      <c r="F76" s="669"/>
      <c r="G76" s="632"/>
      <c r="H76" s="461"/>
      <c r="I76" s="461"/>
      <c r="J76" s="42"/>
      <c r="K76" s="475"/>
      <c r="L76" s="461"/>
      <c r="M76" s="42"/>
      <c r="N76" s="42"/>
    </row>
    <row r="77" spans="1:14" x14ac:dyDescent="0.25">
      <c r="A77" s="48"/>
      <c r="B77" s="461"/>
      <c r="C77" s="461"/>
      <c r="D77" s="461"/>
      <c r="E77" s="669"/>
      <c r="F77" s="669"/>
      <c r="G77" s="632"/>
      <c r="H77" s="461"/>
      <c r="I77" s="461"/>
      <c r="J77" s="42"/>
      <c r="K77" s="475"/>
      <c r="L77" s="461"/>
      <c r="M77" s="42"/>
      <c r="N77" s="42"/>
    </row>
    <row r="78" spans="1:14" x14ac:dyDescent="0.25">
      <c r="A78" s="48"/>
      <c r="B78" s="461"/>
      <c r="C78" s="461"/>
      <c r="D78" s="461"/>
      <c r="E78" s="669"/>
      <c r="F78" s="669"/>
      <c r="G78" s="632"/>
      <c r="H78" s="461"/>
      <c r="I78" s="461"/>
      <c r="J78" s="42"/>
      <c r="K78" s="475"/>
      <c r="L78" s="461"/>
      <c r="M78" s="42"/>
      <c r="N78" s="42"/>
    </row>
    <row r="79" spans="1:14" x14ac:dyDescent="0.25">
      <c r="A79" s="48"/>
      <c r="B79" s="461"/>
      <c r="C79" s="461"/>
      <c r="D79" s="461"/>
      <c r="E79" s="669"/>
      <c r="F79" s="669"/>
      <c r="G79" s="632"/>
      <c r="H79" s="461"/>
      <c r="I79" s="461"/>
      <c r="J79" s="42"/>
      <c r="K79" s="475"/>
      <c r="L79" s="461"/>
      <c r="M79" s="42"/>
      <c r="N79" s="42"/>
    </row>
    <row r="80" spans="1:14" x14ac:dyDescent="0.25">
      <c r="A80" s="48"/>
      <c r="B80" s="461"/>
      <c r="C80" s="461"/>
      <c r="D80" s="461"/>
      <c r="E80" s="669"/>
      <c r="F80" s="669"/>
      <c r="G80" s="632"/>
      <c r="H80" s="461"/>
      <c r="I80" s="461"/>
      <c r="J80" s="42"/>
      <c r="K80" s="475"/>
      <c r="L80" s="461"/>
      <c r="M80" s="42"/>
      <c r="N80" s="42"/>
    </row>
    <row r="81" spans="1:14" x14ac:dyDescent="0.25">
      <c r="A81" s="48"/>
      <c r="B81" s="461"/>
      <c r="C81" s="461"/>
      <c r="D81" s="461"/>
      <c r="E81" s="669"/>
      <c r="F81" s="43"/>
      <c r="G81" s="632"/>
      <c r="H81" s="461"/>
      <c r="I81" s="461"/>
      <c r="J81" s="42"/>
      <c r="K81" s="475"/>
      <c r="L81" s="461"/>
      <c r="M81" s="42"/>
      <c r="N81" s="42"/>
    </row>
    <row r="82" spans="1:14" x14ac:dyDescent="0.25">
      <c r="A82" s="475"/>
      <c r="B82" s="461"/>
      <c r="C82" s="461"/>
      <c r="D82" s="461"/>
      <c r="E82" s="669"/>
      <c r="F82" s="43"/>
      <c r="G82" s="632"/>
      <c r="H82" s="461"/>
      <c r="I82" s="461"/>
      <c r="J82" s="42"/>
      <c r="K82" s="475"/>
      <c r="L82" s="461"/>
      <c r="M82" s="42"/>
      <c r="N82" s="42"/>
    </row>
    <row r="83" spans="1:14" x14ac:dyDescent="0.25">
      <c r="A83" s="475"/>
      <c r="B83" s="461"/>
      <c r="C83" s="461"/>
      <c r="D83" s="461"/>
      <c r="E83" s="669"/>
      <c r="F83" s="43"/>
      <c r="G83" s="632"/>
      <c r="H83" s="461"/>
      <c r="I83" s="461"/>
      <c r="J83" s="195"/>
      <c r="K83" s="475"/>
      <c r="L83" s="461"/>
      <c r="M83" s="42"/>
      <c r="N83" s="42"/>
    </row>
    <row r="84" spans="1:14" x14ac:dyDescent="0.25">
      <c r="A84" s="475"/>
      <c r="B84" s="461"/>
      <c r="C84" s="461"/>
      <c r="D84" s="461"/>
      <c r="E84" s="669"/>
      <c r="F84" s="43"/>
      <c r="G84" s="632"/>
      <c r="H84" s="461"/>
      <c r="I84" s="461"/>
      <c r="J84" s="263"/>
      <c r="K84" s="475"/>
      <c r="L84" s="461"/>
      <c r="M84" s="42"/>
      <c r="N84" s="42"/>
    </row>
    <row r="85" spans="1:14" x14ac:dyDescent="0.25">
      <c r="A85" s="475"/>
      <c r="B85" s="461"/>
      <c r="C85" s="461"/>
      <c r="D85" s="461"/>
      <c r="E85" s="669"/>
      <c r="F85" s="43"/>
      <c r="G85" s="632"/>
      <c r="H85" s="461"/>
      <c r="I85" s="461"/>
      <c r="J85" s="664"/>
      <c r="K85" s="475"/>
      <c r="L85" s="461"/>
      <c r="M85" s="42"/>
      <c r="N85" s="42"/>
    </row>
    <row r="86" spans="1:14" x14ac:dyDescent="0.25">
      <c r="A86" s="475"/>
      <c r="B86" s="461"/>
      <c r="C86" s="461"/>
      <c r="D86" s="461"/>
      <c r="E86" s="669"/>
      <c r="F86" s="43"/>
      <c r="G86" s="632"/>
      <c r="H86" s="461"/>
      <c r="I86" s="461"/>
      <c r="J86" s="263"/>
      <c r="K86" s="475"/>
      <c r="L86" s="461"/>
      <c r="M86" s="42"/>
      <c r="N86" s="42"/>
    </row>
    <row r="87" spans="1:14" x14ac:dyDescent="0.25">
      <c r="A87" s="475"/>
      <c r="B87" s="461"/>
      <c r="C87" s="461"/>
      <c r="D87" s="461"/>
      <c r="E87" s="669"/>
      <c r="F87" s="43"/>
      <c r="G87" s="632"/>
      <c r="H87" s="461"/>
      <c r="I87" s="461"/>
      <c r="J87" s="584"/>
      <c r="K87" s="475"/>
      <c r="L87" s="461"/>
      <c r="M87" s="42"/>
      <c r="N87" s="42"/>
    </row>
    <row r="88" spans="1:14" x14ac:dyDescent="0.25">
      <c r="A88" s="475"/>
      <c r="B88" s="461"/>
      <c r="C88" s="461"/>
      <c r="D88" s="461"/>
      <c r="E88" s="669"/>
      <c r="F88" s="43"/>
      <c r="G88" s="632"/>
      <c r="H88" s="461"/>
      <c r="I88" s="461"/>
      <c r="J88" s="42"/>
      <c r="K88" s="475"/>
      <c r="L88" s="461"/>
      <c r="M88" s="42"/>
      <c r="N88" s="42"/>
    </row>
    <row r="89" spans="1:14" x14ac:dyDescent="0.25">
      <c r="A89" s="48"/>
      <c r="B89" s="461"/>
      <c r="C89" s="461"/>
      <c r="D89" s="461"/>
      <c r="E89" s="669"/>
      <c r="F89" s="43"/>
      <c r="G89" s="632"/>
      <c r="H89" s="461"/>
      <c r="I89" s="461"/>
      <c r="J89" s="42"/>
      <c r="K89" s="475"/>
      <c r="L89" s="461"/>
      <c r="M89" s="42"/>
      <c r="N89" s="42"/>
    </row>
    <row r="90" spans="1:14" x14ac:dyDescent="0.25">
      <c r="A90" s="48"/>
      <c r="B90" s="461"/>
      <c r="C90" s="461"/>
      <c r="D90" s="461"/>
      <c r="E90" s="669"/>
      <c r="F90" s="43"/>
      <c r="G90" s="632"/>
      <c r="H90" s="461"/>
      <c r="I90" s="461"/>
      <c r="J90" s="42"/>
      <c r="K90" s="475"/>
      <c r="L90" s="461"/>
      <c r="M90" s="42"/>
      <c r="N90" s="42"/>
    </row>
    <row r="91" spans="1:14" x14ac:dyDescent="0.25">
      <c r="A91" s="48"/>
      <c r="B91" s="461"/>
      <c r="C91" s="461"/>
      <c r="D91" s="461"/>
      <c r="E91" s="669"/>
      <c r="F91" s="43"/>
      <c r="G91" s="632"/>
      <c r="H91" s="461"/>
      <c r="I91" s="461"/>
      <c r="J91" s="42"/>
      <c r="K91" s="475"/>
      <c r="L91" s="461"/>
      <c r="M91" s="42"/>
      <c r="N91" s="42"/>
    </row>
    <row r="92" spans="1:14" x14ac:dyDescent="0.25">
      <c r="A92" s="48"/>
      <c r="B92" s="461"/>
      <c r="C92" s="461"/>
      <c r="D92" s="461"/>
      <c r="E92" s="669"/>
      <c r="F92" s="669"/>
      <c r="G92" s="632"/>
      <c r="H92" s="461"/>
      <c r="I92" s="461"/>
      <c r="J92" s="639"/>
      <c r="K92" s="475"/>
      <c r="L92" s="461"/>
      <c r="M92" s="42"/>
      <c r="N92" s="42"/>
    </row>
    <row r="93" spans="1:14" x14ac:dyDescent="0.25">
      <c r="A93" s="48"/>
      <c r="B93" s="461"/>
      <c r="C93" s="461"/>
      <c r="D93" s="461"/>
      <c r="E93" s="669"/>
      <c r="F93" s="669"/>
      <c r="G93" s="632"/>
      <c r="H93" s="461"/>
      <c r="I93" s="461"/>
      <c r="J93" s="263"/>
      <c r="K93" s="475"/>
      <c r="L93" s="461"/>
      <c r="M93" s="42"/>
      <c r="N93" s="42"/>
    </row>
    <row r="94" spans="1:14" x14ac:dyDescent="0.25">
      <c r="A94" s="48"/>
      <c r="B94" s="461"/>
      <c r="C94" s="461"/>
      <c r="D94" s="461"/>
      <c r="E94" s="669"/>
      <c r="F94" s="669"/>
      <c r="G94" s="632"/>
      <c r="H94" s="461"/>
      <c r="I94" s="461"/>
      <c r="J94" s="263"/>
      <c r="K94" s="475"/>
      <c r="L94" s="461"/>
      <c r="M94" s="42"/>
      <c r="N94" s="42"/>
    </row>
    <row r="95" spans="1:14" x14ac:dyDescent="0.25">
      <c r="A95" s="48"/>
      <c r="B95" s="461"/>
      <c r="C95" s="461"/>
      <c r="D95" s="461"/>
      <c r="E95" s="669"/>
      <c r="F95" s="669"/>
      <c r="G95" s="632"/>
      <c r="H95" s="461"/>
      <c r="I95" s="461"/>
      <c r="J95" s="664"/>
      <c r="K95" s="475"/>
      <c r="L95" s="461"/>
      <c r="M95" s="42"/>
      <c r="N95" s="42"/>
    </row>
    <row r="96" spans="1:14" x14ac:dyDescent="0.25">
      <c r="A96" s="48"/>
      <c r="B96" s="461"/>
      <c r="C96" s="461"/>
      <c r="D96" s="461"/>
      <c r="E96" s="669"/>
      <c r="F96" s="669"/>
      <c r="G96" s="632"/>
      <c r="H96" s="461"/>
      <c r="I96" s="461"/>
      <c r="J96" s="195"/>
      <c r="K96" s="475"/>
      <c r="L96" s="461"/>
      <c r="M96" s="42"/>
      <c r="N96" s="42"/>
    </row>
    <row r="97" spans="1:14" x14ac:dyDescent="0.25">
      <c r="A97" s="48"/>
      <c r="B97" s="461"/>
      <c r="C97" s="461"/>
      <c r="D97" s="461"/>
      <c r="E97" s="669"/>
      <c r="F97" s="669"/>
      <c r="G97" s="632"/>
      <c r="H97" s="461"/>
      <c r="I97" s="461"/>
      <c r="J97" s="195"/>
      <c r="K97" s="475"/>
      <c r="L97" s="461"/>
      <c r="M97" s="42"/>
      <c r="N97" s="42"/>
    </row>
    <row r="98" spans="1:14" x14ac:dyDescent="0.25">
      <c r="A98" s="48"/>
      <c r="B98" s="461"/>
      <c r="C98" s="461"/>
      <c r="D98" s="461"/>
      <c r="E98" s="669"/>
      <c r="F98" s="669"/>
      <c r="G98" s="632"/>
      <c r="H98" s="461"/>
      <c r="I98" s="461"/>
      <c r="J98" s="195"/>
      <c r="K98" s="475"/>
      <c r="L98" s="461"/>
      <c r="M98" s="42"/>
      <c r="N98" s="42"/>
    </row>
    <row r="99" spans="1:14" x14ac:dyDescent="0.25">
      <c r="A99" s="48"/>
      <c r="B99" s="461"/>
      <c r="C99" s="461"/>
      <c r="D99" s="461"/>
      <c r="E99" s="669"/>
      <c r="F99" s="669"/>
      <c r="G99" s="632"/>
      <c r="H99" s="461"/>
      <c r="I99" s="461"/>
      <c r="J99" s="195"/>
      <c r="K99" s="475"/>
      <c r="L99" s="461"/>
      <c r="M99" s="42"/>
      <c r="N99" s="42"/>
    </row>
    <row r="100" spans="1:14" x14ac:dyDescent="0.25">
      <c r="A100" s="48"/>
      <c r="B100" s="461"/>
      <c r="C100" s="461"/>
      <c r="D100" s="461"/>
      <c r="E100" s="669"/>
      <c r="F100" s="669"/>
      <c r="G100" s="632"/>
      <c r="H100" s="461"/>
      <c r="I100" s="461"/>
      <c r="J100" s="195"/>
      <c r="K100" s="475"/>
      <c r="L100" s="461"/>
      <c r="M100" s="42"/>
      <c r="N100" s="42"/>
    </row>
    <row r="101" spans="1:14" x14ac:dyDescent="0.25">
      <c r="A101" s="48"/>
      <c r="B101" s="461"/>
      <c r="C101" s="461"/>
      <c r="D101" s="461"/>
      <c r="E101" s="669"/>
      <c r="F101" s="669"/>
      <c r="G101" s="632"/>
      <c r="H101" s="461"/>
      <c r="I101" s="461"/>
      <c r="J101" s="195"/>
      <c r="K101" s="475"/>
      <c r="L101" s="461"/>
      <c r="M101" s="42"/>
      <c r="N101" s="42"/>
    </row>
    <row r="102" spans="1:14" x14ac:dyDescent="0.25">
      <c r="A102" s="42"/>
      <c r="B102" s="42"/>
      <c r="C102" s="461"/>
      <c r="D102" s="42"/>
      <c r="E102" s="669"/>
      <c r="F102" s="669"/>
      <c r="G102" s="632"/>
      <c r="H102" s="42"/>
      <c r="I102" s="461"/>
      <c r="J102" s="42"/>
      <c r="K102" s="475"/>
      <c r="L102" s="461"/>
      <c r="M102" s="42"/>
      <c r="N102" s="42"/>
    </row>
    <row r="103" spans="1:14" x14ac:dyDescent="0.25">
      <c r="A103" s="42"/>
      <c r="B103" s="42"/>
      <c r="C103" s="461"/>
      <c r="D103" s="42"/>
      <c r="E103" s="669"/>
      <c r="F103" s="669"/>
      <c r="G103" s="632"/>
      <c r="H103" s="42"/>
      <c r="I103" s="461"/>
      <c r="J103" s="42"/>
      <c r="K103" s="475"/>
      <c r="L103" s="461"/>
      <c r="M103" s="42"/>
      <c r="N103" s="42"/>
    </row>
    <row r="104" spans="1:14" x14ac:dyDescent="0.25">
      <c r="A104" s="42"/>
      <c r="B104" s="42"/>
      <c r="C104" s="461"/>
      <c r="D104" s="42"/>
      <c r="E104" s="669"/>
      <c r="F104" s="669"/>
      <c r="G104" s="632"/>
      <c r="H104" s="42"/>
      <c r="I104" s="461"/>
      <c r="J104" s="42"/>
      <c r="K104" s="475"/>
      <c r="L104" s="42"/>
      <c r="M104" s="42"/>
      <c r="N104" s="42"/>
    </row>
    <row r="105" spans="1:14" x14ac:dyDescent="0.25">
      <c r="A105" s="42"/>
      <c r="B105" s="42"/>
      <c r="C105" s="461"/>
      <c r="D105" s="42"/>
      <c r="E105" s="669"/>
      <c r="F105" s="669"/>
      <c r="G105" s="632"/>
      <c r="H105" s="42"/>
      <c r="I105" s="461"/>
      <c r="J105" s="42"/>
      <c r="K105" s="475"/>
      <c r="L105" s="42"/>
      <c r="M105" s="42"/>
      <c r="N105" s="42"/>
    </row>
    <row r="106" spans="1:14" x14ac:dyDescent="0.25">
      <c r="A106" s="42"/>
      <c r="B106" s="42"/>
      <c r="C106" s="461"/>
      <c r="D106" s="42"/>
      <c r="E106" s="669"/>
      <c r="F106" s="669"/>
      <c r="G106" s="632"/>
      <c r="H106" s="42"/>
      <c r="I106" s="461"/>
      <c r="J106" s="42"/>
      <c r="K106" s="475"/>
      <c r="L106" s="42"/>
      <c r="M106" s="42"/>
      <c r="N106" s="42"/>
    </row>
    <row r="107" spans="1:14" x14ac:dyDescent="0.25">
      <c r="A107" s="42"/>
      <c r="B107" s="42"/>
      <c r="C107" s="461"/>
      <c r="D107" s="42"/>
      <c r="E107" s="706"/>
      <c r="F107" s="669"/>
      <c r="G107" s="632"/>
      <c r="H107" s="42"/>
      <c r="I107" s="461"/>
      <c r="J107" s="42"/>
      <c r="K107" s="475"/>
      <c r="L107" s="42"/>
      <c r="M107" s="42"/>
      <c r="N107" s="42"/>
    </row>
    <row r="108" spans="1:14" x14ac:dyDescent="0.25">
      <c r="A108" s="42"/>
      <c r="B108" s="42"/>
      <c r="C108" s="461"/>
      <c r="D108" s="42"/>
      <c r="E108" s="706"/>
      <c r="F108" s="669"/>
      <c r="G108" s="632"/>
      <c r="H108" s="42"/>
      <c r="I108" s="461"/>
      <c r="J108" s="42"/>
      <c r="K108" s="475"/>
      <c r="L108" s="42"/>
      <c r="M108" s="42"/>
      <c r="N108" s="42"/>
    </row>
    <row r="109" spans="1:14" x14ac:dyDescent="0.25">
      <c r="A109" s="42"/>
      <c r="B109" s="42"/>
      <c r="C109" s="461"/>
      <c r="D109" s="42"/>
      <c r="E109" s="706"/>
      <c r="F109" s="669"/>
      <c r="G109" s="632"/>
      <c r="H109" s="42"/>
      <c r="I109" s="461"/>
      <c r="J109" s="42"/>
      <c r="K109" s="475"/>
      <c r="L109" s="42"/>
      <c r="M109" s="42"/>
      <c r="N109" s="42"/>
    </row>
    <row r="110" spans="1:14" x14ac:dyDescent="0.25">
      <c r="A110" s="42"/>
      <c r="B110" s="42"/>
      <c r="C110" s="461"/>
      <c r="D110" s="42"/>
      <c r="E110" s="706"/>
      <c r="F110" s="669"/>
      <c r="G110" s="632"/>
      <c r="H110" s="42"/>
      <c r="I110" s="461"/>
      <c r="J110" s="42"/>
      <c r="K110" s="475"/>
      <c r="L110" s="42"/>
      <c r="M110" s="42"/>
      <c r="N110" s="42"/>
    </row>
    <row r="111" spans="1:14" x14ac:dyDescent="0.25">
      <c r="A111" s="42"/>
      <c r="B111" s="42"/>
      <c r="C111" s="461"/>
      <c r="D111" s="42"/>
      <c r="E111" s="706"/>
      <c r="F111" s="669"/>
      <c r="G111" s="632"/>
      <c r="H111" s="42"/>
      <c r="I111" s="461"/>
      <c r="J111" s="42"/>
      <c r="K111" s="475"/>
      <c r="L111" s="42"/>
      <c r="M111" s="42"/>
      <c r="N111" s="42"/>
    </row>
    <row r="112" spans="1:14" x14ac:dyDescent="0.25">
      <c r="A112" s="48"/>
      <c r="B112" s="461"/>
      <c r="C112" s="461"/>
      <c r="D112" s="461"/>
      <c r="E112" s="711"/>
      <c r="F112" s="669"/>
      <c r="G112" s="632"/>
      <c r="H112" s="461"/>
      <c r="I112" s="461"/>
      <c r="J112" s="195"/>
      <c r="K112" s="475"/>
      <c r="L112" s="42"/>
      <c r="M112" s="42"/>
      <c r="N112" s="42"/>
    </row>
    <row r="113" spans="1:14" x14ac:dyDescent="0.25">
      <c r="A113" s="48"/>
      <c r="B113" s="461"/>
      <c r="C113" s="461"/>
      <c r="D113" s="461"/>
      <c r="E113" s="43"/>
      <c r="F113" s="669"/>
      <c r="G113" s="632"/>
      <c r="H113" s="461"/>
      <c r="I113" s="461"/>
      <c r="J113" s="263"/>
      <c r="K113" s="475"/>
      <c r="L113" s="42"/>
      <c r="M113" s="42"/>
      <c r="N113" s="42"/>
    </row>
    <row r="114" spans="1:14" x14ac:dyDescent="0.25">
      <c r="A114" s="48"/>
      <c r="B114" s="461"/>
      <c r="C114" s="461"/>
      <c r="D114" s="461"/>
      <c r="E114" s="43"/>
      <c r="F114" s="669"/>
      <c r="G114" s="632"/>
      <c r="H114" s="461"/>
      <c r="I114" s="461"/>
      <c r="J114" s="664"/>
      <c r="K114" s="475"/>
      <c r="L114" s="42"/>
      <c r="M114" s="42"/>
      <c r="N114" s="42"/>
    </row>
    <row r="115" spans="1:14" x14ac:dyDescent="0.25">
      <c r="A115" s="48"/>
      <c r="B115" s="461"/>
      <c r="C115" s="461"/>
      <c r="D115" s="461"/>
      <c r="E115" s="43"/>
      <c r="F115" s="669"/>
      <c r="G115" s="632"/>
      <c r="H115" s="263"/>
      <c r="I115" s="461"/>
      <c r="J115" s="42"/>
      <c r="K115" s="475"/>
      <c r="L115" s="42"/>
      <c r="M115" s="42"/>
      <c r="N115" s="42"/>
    </row>
    <row r="116" spans="1:14" x14ac:dyDescent="0.25">
      <c r="A116" s="48"/>
      <c r="B116" s="461"/>
      <c r="C116" s="461"/>
      <c r="D116" s="461"/>
      <c r="E116" s="43"/>
      <c r="F116" s="669"/>
      <c r="G116" s="632"/>
      <c r="H116" s="42"/>
      <c r="I116" s="461"/>
      <c r="J116" s="584"/>
      <c r="K116" s="475"/>
      <c r="L116" s="42"/>
      <c r="M116" s="42"/>
      <c r="N116" s="42"/>
    </row>
    <row r="117" spans="1:14" x14ac:dyDescent="0.25">
      <c r="A117" s="42"/>
      <c r="B117" s="42"/>
      <c r="C117" s="461"/>
      <c r="D117" s="42"/>
      <c r="E117" s="43"/>
      <c r="F117" s="669"/>
      <c r="G117" s="632"/>
      <c r="H117" s="42"/>
      <c r="I117" s="461"/>
      <c r="J117" s="42"/>
      <c r="K117" s="475"/>
      <c r="L117" s="42"/>
      <c r="M117" s="42"/>
      <c r="N117" s="42"/>
    </row>
    <row r="118" spans="1:14" x14ac:dyDescent="0.25">
      <c r="A118" s="42"/>
      <c r="B118" s="42"/>
      <c r="C118" s="461"/>
      <c r="D118" s="42"/>
      <c r="E118" s="43"/>
      <c r="F118" s="669"/>
      <c r="G118" s="632"/>
      <c r="H118" s="42"/>
      <c r="I118" s="461"/>
      <c r="J118" s="42"/>
      <c r="K118" s="475"/>
      <c r="L118" s="42"/>
      <c r="M118" s="42"/>
      <c r="N118" s="42"/>
    </row>
    <row r="119" spans="1:14" x14ac:dyDescent="0.25">
      <c r="A119" s="42"/>
      <c r="B119" s="42"/>
      <c r="C119" s="461"/>
      <c r="D119" s="42"/>
      <c r="E119" s="43"/>
      <c r="F119" s="669"/>
      <c r="G119" s="632"/>
      <c r="H119" s="42"/>
      <c r="I119" s="461"/>
      <c r="J119" s="42"/>
      <c r="K119" s="475"/>
      <c r="L119" s="42"/>
      <c r="M119" s="42"/>
      <c r="N119" s="42"/>
    </row>
    <row r="120" spans="1:14" x14ac:dyDescent="0.25">
      <c r="A120" s="42"/>
      <c r="B120" s="42"/>
      <c r="C120" s="461"/>
      <c r="D120" s="42"/>
      <c r="E120" s="43"/>
      <c r="F120" s="669"/>
      <c r="G120" s="632"/>
      <c r="H120" s="42"/>
      <c r="I120" s="461"/>
      <c r="J120" s="42"/>
      <c r="K120" s="475"/>
      <c r="L120" s="42"/>
      <c r="M120" s="42"/>
      <c r="N120" s="42"/>
    </row>
    <row r="121" spans="1:14" x14ac:dyDescent="0.25">
      <c r="A121" s="42"/>
      <c r="B121" s="42"/>
      <c r="C121" s="461"/>
      <c r="D121" s="42"/>
      <c r="E121" s="43"/>
      <c r="F121" s="669"/>
      <c r="G121" s="632"/>
      <c r="H121" s="42"/>
      <c r="I121" s="461"/>
      <c r="J121" s="42"/>
      <c r="K121" s="475"/>
      <c r="L121" s="42"/>
      <c r="M121" s="42"/>
      <c r="N121" s="42"/>
    </row>
    <row r="122" spans="1:14" x14ac:dyDescent="0.25">
      <c r="A122" s="42"/>
      <c r="B122" s="42"/>
      <c r="C122" s="461"/>
      <c r="D122" s="42"/>
      <c r="E122" s="43"/>
      <c r="F122" s="669"/>
      <c r="G122" s="632"/>
      <c r="H122" s="42"/>
      <c r="I122" s="461"/>
      <c r="J122" s="42"/>
      <c r="K122" s="475"/>
      <c r="L122" s="42"/>
      <c r="M122" s="42"/>
      <c r="N122" s="42"/>
    </row>
    <row r="123" spans="1:14" x14ac:dyDescent="0.25">
      <c r="A123" s="42"/>
      <c r="B123" s="42"/>
      <c r="C123" s="461"/>
      <c r="D123" s="42"/>
      <c r="E123" s="43"/>
      <c r="F123" s="43"/>
      <c r="G123" s="632"/>
      <c r="H123" s="42"/>
      <c r="I123" s="461"/>
      <c r="J123" s="42"/>
      <c r="K123" s="475"/>
      <c r="L123" s="42"/>
      <c r="M123" s="42"/>
      <c r="N123" s="42"/>
    </row>
    <row r="124" spans="1:14" x14ac:dyDescent="0.25">
      <c r="A124" s="42"/>
      <c r="B124" s="42"/>
      <c r="C124" s="461"/>
      <c r="D124" s="42"/>
      <c r="E124" s="43"/>
      <c r="F124" s="43"/>
      <c r="G124" s="632"/>
      <c r="H124" s="42"/>
      <c r="I124" s="461"/>
      <c r="J124" s="42"/>
      <c r="K124" s="475"/>
      <c r="L124" s="42"/>
      <c r="M124" s="42"/>
      <c r="N124" s="42"/>
    </row>
    <row r="125" spans="1:14" x14ac:dyDescent="0.25">
      <c r="A125" s="42"/>
      <c r="B125" s="42"/>
      <c r="C125" s="461"/>
      <c r="D125" s="42"/>
      <c r="E125" s="43"/>
      <c r="F125" s="43"/>
      <c r="G125" s="632"/>
      <c r="H125" s="42"/>
      <c r="I125" s="461"/>
      <c r="J125" s="42"/>
      <c r="K125" s="475"/>
      <c r="L125" s="42"/>
      <c r="M125" s="42"/>
      <c r="N125" s="42"/>
    </row>
    <row r="126" spans="1:14" x14ac:dyDescent="0.25">
      <c r="A126" s="42"/>
      <c r="B126" s="42"/>
      <c r="C126" s="461"/>
      <c r="D126" s="42"/>
      <c r="E126" s="43"/>
      <c r="F126" s="43"/>
      <c r="G126" s="632"/>
      <c r="H126" s="42"/>
      <c r="I126" s="461"/>
      <c r="J126" s="42"/>
      <c r="K126" s="475"/>
      <c r="L126" s="42"/>
      <c r="M126" s="42"/>
      <c r="N126" s="42"/>
    </row>
    <row r="127" spans="1:14" x14ac:dyDescent="0.25">
      <c r="A127" s="42"/>
      <c r="B127" s="42"/>
      <c r="C127" s="461"/>
      <c r="D127" s="42"/>
      <c r="E127" s="43"/>
      <c r="F127" s="43"/>
      <c r="G127" s="632"/>
      <c r="H127" s="42"/>
      <c r="I127" s="461"/>
      <c r="J127" s="42"/>
      <c r="K127" s="475"/>
      <c r="L127" s="42"/>
      <c r="M127" s="42"/>
      <c r="N127" s="42"/>
    </row>
    <row r="128" spans="1:14" x14ac:dyDescent="0.25">
      <c r="A128" s="42"/>
      <c r="B128" s="42"/>
      <c r="C128" s="461"/>
      <c r="D128" s="42"/>
      <c r="E128" s="43"/>
      <c r="F128" s="43"/>
      <c r="G128" s="632"/>
      <c r="H128" s="42"/>
      <c r="I128" s="461"/>
      <c r="J128" s="42"/>
      <c r="K128" s="475"/>
      <c r="L128" s="42"/>
      <c r="M128" s="42"/>
      <c r="N128" s="42"/>
    </row>
    <row r="129" spans="1:14" x14ac:dyDescent="0.25">
      <c r="A129" s="42"/>
      <c r="B129" s="42"/>
      <c r="C129" s="461"/>
      <c r="D129" s="42"/>
      <c r="E129" s="43"/>
      <c r="F129" s="43"/>
      <c r="G129" s="632"/>
      <c r="H129" s="42"/>
      <c r="I129" s="461"/>
      <c r="J129" s="42"/>
      <c r="K129" s="475"/>
      <c r="L129" s="42"/>
      <c r="M129" s="42"/>
      <c r="N129" s="42"/>
    </row>
    <row r="130" spans="1:14" x14ac:dyDescent="0.25">
      <c r="A130" s="42"/>
      <c r="B130" s="42"/>
      <c r="C130" s="461"/>
      <c r="D130" s="42"/>
      <c r="E130" s="43"/>
      <c r="F130" s="43"/>
      <c r="G130" s="632"/>
      <c r="H130" s="42"/>
      <c r="I130" s="461"/>
      <c r="J130" s="42"/>
      <c r="K130" s="475"/>
      <c r="L130" s="42"/>
      <c r="M130" s="42"/>
      <c r="N130" s="42"/>
    </row>
    <row r="131" spans="1:14" x14ac:dyDescent="0.25">
      <c r="A131" s="42"/>
      <c r="B131" s="42"/>
      <c r="C131" s="461"/>
      <c r="D131" s="42"/>
      <c r="E131" s="43"/>
      <c r="F131" s="43"/>
      <c r="G131" s="632"/>
      <c r="H131" s="42"/>
      <c r="I131" s="461"/>
      <c r="J131" s="42"/>
      <c r="K131" s="475"/>
      <c r="L131" s="42"/>
      <c r="M131" s="42"/>
      <c r="N131" s="42"/>
    </row>
    <row r="132" spans="1:14" x14ac:dyDescent="0.25">
      <c r="A132" s="42"/>
      <c r="B132" s="42"/>
      <c r="C132" s="461"/>
      <c r="D132" s="42"/>
      <c r="E132" s="43"/>
      <c r="F132" s="43"/>
      <c r="G132" s="632"/>
      <c r="H132" s="42"/>
      <c r="I132" s="461"/>
      <c r="J132" s="42"/>
      <c r="K132" s="475"/>
      <c r="L132" s="42"/>
      <c r="M132" s="42"/>
      <c r="N132" s="42"/>
    </row>
    <row r="133" spans="1:14" x14ac:dyDescent="0.25">
      <c r="A133" s="42"/>
      <c r="B133" s="42"/>
      <c r="C133" s="461"/>
      <c r="D133" s="42"/>
      <c r="E133" s="43"/>
      <c r="F133" s="43"/>
      <c r="G133" s="632"/>
      <c r="H133" s="42"/>
      <c r="I133" s="461"/>
      <c r="J133" s="42"/>
      <c r="K133" s="475"/>
      <c r="L133" s="42"/>
      <c r="M133" s="42"/>
      <c r="N133" s="42"/>
    </row>
    <row r="134" spans="1:14" x14ac:dyDescent="0.25">
      <c r="A134" s="42"/>
      <c r="B134" s="42"/>
      <c r="C134" s="461"/>
      <c r="D134" s="42"/>
      <c r="E134" s="43"/>
      <c r="F134" s="43"/>
      <c r="G134" s="632"/>
      <c r="H134" s="42"/>
      <c r="I134" s="461"/>
      <c r="J134" s="42"/>
      <c r="K134" s="475"/>
      <c r="L134" s="42"/>
      <c r="M134" s="42"/>
      <c r="N134" s="42"/>
    </row>
    <row r="135" spans="1:14" x14ac:dyDescent="0.25">
      <c r="A135" s="42"/>
      <c r="B135" s="42"/>
      <c r="C135" s="461"/>
      <c r="D135" s="42"/>
      <c r="E135" s="43"/>
      <c r="F135" s="43"/>
      <c r="G135" s="632"/>
      <c r="H135" s="42"/>
      <c r="I135" s="461"/>
      <c r="J135" s="42"/>
      <c r="K135" s="475"/>
      <c r="L135" s="42"/>
      <c r="M135" s="42"/>
      <c r="N135" s="42"/>
    </row>
    <row r="136" spans="1:14" x14ac:dyDescent="0.25">
      <c r="A136" s="42"/>
      <c r="B136" s="42"/>
      <c r="C136" s="461"/>
      <c r="D136" s="42"/>
      <c r="E136" s="43"/>
      <c r="F136" s="43"/>
      <c r="G136" s="632"/>
      <c r="H136" s="42"/>
      <c r="I136" s="461"/>
      <c r="J136" s="42"/>
      <c r="K136" s="475"/>
      <c r="L136" s="42"/>
      <c r="M136" s="42"/>
      <c r="N136" s="42"/>
    </row>
    <row r="137" spans="1:14" x14ac:dyDescent="0.25">
      <c r="A137" s="42"/>
      <c r="B137" s="42"/>
      <c r="C137" s="461"/>
      <c r="D137" s="42"/>
      <c r="E137" s="43"/>
      <c r="F137" s="43"/>
      <c r="G137" s="632"/>
      <c r="H137" s="42"/>
      <c r="I137" s="461"/>
      <c r="J137" s="42"/>
      <c r="K137" s="475"/>
      <c r="L137" s="42"/>
      <c r="M137" s="42"/>
      <c r="N137" s="42"/>
    </row>
    <row r="138" spans="1:14" x14ac:dyDescent="0.25">
      <c r="A138" s="42"/>
      <c r="B138" s="42"/>
      <c r="C138" s="461"/>
      <c r="D138" s="42"/>
      <c r="E138" s="43"/>
      <c r="F138" s="43"/>
      <c r="G138" s="632"/>
      <c r="H138" s="42"/>
      <c r="I138" s="461"/>
      <c r="J138" s="42"/>
      <c r="K138" s="475"/>
      <c r="L138" s="42"/>
      <c r="M138" s="42"/>
      <c r="N138" s="42"/>
    </row>
    <row r="139" spans="1:14" x14ac:dyDescent="0.25">
      <c r="A139" s="42"/>
      <c r="B139" s="42"/>
      <c r="C139" s="461"/>
      <c r="D139" s="42"/>
      <c r="E139" s="43"/>
      <c r="F139" s="43"/>
      <c r="G139" s="632"/>
      <c r="H139" s="42"/>
      <c r="I139" s="461"/>
      <c r="J139" s="42"/>
      <c r="K139" s="475"/>
      <c r="L139" s="42"/>
      <c r="M139" s="42"/>
      <c r="N139" s="42"/>
    </row>
    <row r="140" spans="1:14" x14ac:dyDescent="0.25">
      <c r="A140" s="42"/>
      <c r="B140" s="42"/>
      <c r="C140" s="461"/>
      <c r="D140" s="42"/>
      <c r="E140" s="43"/>
      <c r="F140" s="43"/>
      <c r="G140" s="632"/>
      <c r="H140" s="42"/>
      <c r="I140" s="461"/>
      <c r="J140" s="42"/>
      <c r="K140" s="475"/>
      <c r="L140" s="42"/>
      <c r="M140" s="42"/>
      <c r="N140" s="42"/>
    </row>
    <row r="141" spans="1:14" x14ac:dyDescent="0.25">
      <c r="A141" s="42"/>
      <c r="B141" s="42"/>
      <c r="C141" s="461"/>
      <c r="D141" s="42"/>
      <c r="E141" s="43"/>
      <c r="F141" s="43"/>
      <c r="G141" s="632"/>
      <c r="H141" s="42"/>
      <c r="I141" s="461"/>
      <c r="J141" s="42"/>
      <c r="K141" s="475"/>
      <c r="L141" s="42"/>
      <c r="M141" s="42"/>
      <c r="N141" s="42"/>
    </row>
    <row r="142" spans="1:14" x14ac:dyDescent="0.25">
      <c r="A142" s="42"/>
      <c r="B142" s="42"/>
      <c r="C142" s="461"/>
      <c r="D142" s="42"/>
      <c r="E142" s="43"/>
      <c r="F142" s="43"/>
      <c r="G142" s="632"/>
      <c r="H142" s="42"/>
      <c r="I142" s="461"/>
      <c r="J142" s="42"/>
      <c r="K142" s="475"/>
      <c r="L142" s="42"/>
      <c r="M142" s="42"/>
      <c r="N142" s="42"/>
    </row>
    <row r="143" spans="1:14" x14ac:dyDescent="0.25">
      <c r="A143" s="42"/>
      <c r="B143" s="42"/>
      <c r="C143" s="461"/>
      <c r="D143" s="42"/>
      <c r="E143" s="43"/>
      <c r="F143" s="43"/>
      <c r="G143" s="632"/>
      <c r="H143" s="42"/>
      <c r="I143" s="461"/>
      <c r="J143" s="42"/>
      <c r="K143" s="475"/>
      <c r="L143" s="42"/>
      <c r="M143" s="42"/>
      <c r="N143" s="42"/>
    </row>
    <row r="144" spans="1:14" x14ac:dyDescent="0.25">
      <c r="A144" s="42"/>
      <c r="B144" s="42"/>
      <c r="C144" s="461"/>
      <c r="D144" s="42"/>
      <c r="E144" s="43"/>
      <c r="F144" s="43"/>
      <c r="G144" s="632"/>
      <c r="H144" s="42"/>
      <c r="I144" s="461"/>
      <c r="J144" s="42"/>
      <c r="K144" s="475"/>
      <c r="L144" s="42"/>
      <c r="M144" s="42"/>
      <c r="N144" s="42"/>
    </row>
    <row r="145" spans="1:14" x14ac:dyDescent="0.25">
      <c r="A145" s="42"/>
      <c r="B145" s="42"/>
      <c r="C145" s="461"/>
      <c r="D145" s="42"/>
      <c r="E145" s="43"/>
      <c r="F145" s="43"/>
      <c r="G145" s="632"/>
      <c r="H145" s="42"/>
      <c r="I145" s="461"/>
      <c r="J145" s="42"/>
      <c r="K145" s="475"/>
      <c r="L145" s="42"/>
      <c r="M145" s="42"/>
      <c r="N145" s="42"/>
    </row>
    <row r="146" spans="1:14" x14ac:dyDescent="0.25">
      <c r="A146" s="42"/>
      <c r="B146" s="42"/>
      <c r="C146" s="461"/>
      <c r="D146" s="42"/>
      <c r="E146" s="43"/>
      <c r="F146" s="43"/>
      <c r="G146" s="632"/>
      <c r="H146" s="42"/>
      <c r="I146" s="42"/>
      <c r="J146" s="42"/>
      <c r="K146" s="475"/>
      <c r="L146" s="42"/>
      <c r="M146" s="42"/>
      <c r="N146" s="42"/>
    </row>
    <row r="147" spans="1:14" x14ac:dyDescent="0.25">
      <c r="A147" s="42"/>
      <c r="B147" s="42"/>
      <c r="C147" s="461"/>
      <c r="D147" s="42"/>
      <c r="E147" s="43"/>
      <c r="F147" s="43"/>
      <c r="G147" s="632"/>
      <c r="H147" s="42"/>
      <c r="I147" s="42"/>
      <c r="J147" s="42"/>
      <c r="K147" s="475"/>
      <c r="L147" s="42"/>
      <c r="M147" s="42"/>
      <c r="N147" s="42"/>
    </row>
    <row r="148" spans="1:14" x14ac:dyDescent="0.25">
      <c r="A148" s="42"/>
      <c r="B148" s="42"/>
      <c r="C148" s="461"/>
      <c r="D148" s="42"/>
      <c r="E148" s="43"/>
      <c r="F148" s="43"/>
      <c r="G148" s="632"/>
      <c r="H148" s="42"/>
      <c r="I148" s="42"/>
      <c r="J148" s="42"/>
      <c r="K148" s="475"/>
      <c r="L148" s="42"/>
      <c r="M148" s="42"/>
      <c r="N148" s="42"/>
    </row>
    <row r="149" spans="1:14" x14ac:dyDescent="0.25">
      <c r="A149" s="42"/>
      <c r="B149" s="42"/>
      <c r="C149" s="461"/>
      <c r="D149" s="42"/>
      <c r="E149" s="43"/>
      <c r="F149" s="43"/>
      <c r="G149" s="632"/>
      <c r="H149" s="42"/>
      <c r="I149" s="42"/>
      <c r="J149" s="42"/>
      <c r="K149" s="475"/>
      <c r="L149" s="42"/>
      <c r="M149" s="42"/>
      <c r="N149" s="42"/>
    </row>
    <row r="150" spans="1:14" x14ac:dyDescent="0.25">
      <c r="A150" s="42"/>
      <c r="B150" s="42"/>
      <c r="C150" s="42"/>
      <c r="D150" s="42"/>
      <c r="E150" s="43"/>
      <c r="F150" s="43"/>
      <c r="G150" s="43"/>
      <c r="H150" s="42"/>
      <c r="I150" s="42"/>
      <c r="J150" s="42"/>
      <c r="K150" s="42"/>
      <c r="L150" s="42"/>
      <c r="M150" s="42"/>
      <c r="N150" s="42"/>
    </row>
    <row r="151" spans="1:14" x14ac:dyDescent="0.25">
      <c r="A151" s="42"/>
      <c r="B151" s="42"/>
      <c r="C151" s="42"/>
      <c r="D151" s="42"/>
      <c r="E151" s="43"/>
      <c r="F151" s="43"/>
      <c r="G151" s="43"/>
      <c r="H151" s="42"/>
      <c r="I151" s="42"/>
      <c r="J151" s="42"/>
      <c r="K151" s="42"/>
      <c r="L151" s="42"/>
      <c r="M151" s="42"/>
      <c r="N151" s="42"/>
    </row>
    <row r="152" spans="1:14" x14ac:dyDescent="0.25">
      <c r="A152" s="42"/>
      <c r="B152" s="42"/>
      <c r="C152" s="42"/>
      <c r="D152" s="42"/>
      <c r="E152" s="43"/>
      <c r="F152" s="43"/>
      <c r="G152" s="43"/>
      <c r="H152" s="42"/>
      <c r="I152" s="42"/>
      <c r="J152" s="42"/>
      <c r="K152" s="42"/>
      <c r="L152" s="42"/>
      <c r="M152" s="42"/>
      <c r="N152" s="42"/>
    </row>
    <row r="153" spans="1:14" x14ac:dyDescent="0.25">
      <c r="A153" s="42"/>
      <c r="B153" s="42"/>
      <c r="C153" s="42"/>
      <c r="D153" s="42"/>
      <c r="E153" s="43"/>
      <c r="F153" s="43"/>
      <c r="G153" s="43"/>
      <c r="H153" s="42"/>
      <c r="I153" s="42"/>
      <c r="J153" s="42"/>
      <c r="K153" s="42"/>
      <c r="L153" s="42"/>
      <c r="M153" s="42"/>
      <c r="N153" s="42"/>
    </row>
    <row r="154" spans="1:14" x14ac:dyDescent="0.25">
      <c r="A154" s="42"/>
      <c r="B154" s="42"/>
      <c r="C154" s="42"/>
      <c r="D154" s="42"/>
      <c r="E154" s="43"/>
      <c r="F154" s="43"/>
      <c r="G154" s="43"/>
      <c r="H154" s="42"/>
      <c r="I154" s="42"/>
      <c r="J154" s="42"/>
      <c r="K154" s="42"/>
      <c r="L154" s="42"/>
      <c r="M154" s="42"/>
      <c r="N154" s="42"/>
    </row>
    <row r="155" spans="1:14" x14ac:dyDescent="0.25">
      <c r="A155" s="42"/>
      <c r="B155" s="42"/>
      <c r="C155" s="42"/>
      <c r="D155" s="42"/>
      <c r="E155" s="43"/>
      <c r="F155" s="43"/>
      <c r="G155" s="43"/>
      <c r="H155" s="42"/>
      <c r="I155" s="42"/>
      <c r="J155" s="42"/>
      <c r="K155" s="42"/>
      <c r="L155" s="42"/>
      <c r="M155" s="42"/>
      <c r="N155" s="42"/>
    </row>
  </sheetData>
  <autoFilter ref="A2:N26" xr:uid="{1A92AB04-CD57-4754-B51E-7611B9E263B4}"/>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7"/>
  <sheetViews>
    <sheetView workbookViewId="0">
      <pane xSplit="1" ySplit="3" topLeftCell="B4" activePane="bottomRight" state="frozen"/>
      <selection pane="topRight" activeCell="B1" sqref="B1"/>
      <selection pane="bottomLeft" activeCell="A4" sqref="A4"/>
      <selection pane="bottomRight" activeCell="I12" sqref="I12"/>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2" customWidth="1"/>
    <col min="6" max="6" width="12.28515625" style="82" customWidth="1"/>
    <col min="7" max="7" width="14.42578125" style="82"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855" t="s">
        <v>43</v>
      </c>
      <c r="B1" s="856"/>
      <c r="C1" s="856"/>
      <c r="D1" s="856"/>
      <c r="E1" s="856"/>
      <c r="F1" s="856"/>
      <c r="G1" s="856"/>
      <c r="H1" s="856"/>
      <c r="I1" s="856"/>
      <c r="J1" s="856"/>
      <c r="K1" s="856"/>
      <c r="L1" s="856"/>
      <c r="M1" s="856"/>
      <c r="N1" s="856"/>
    </row>
    <row r="2" spans="1:19" s="2" customFormat="1" ht="18.75" x14ac:dyDescent="0.25">
      <c r="A2" s="857" t="s">
        <v>160</v>
      </c>
      <c r="B2" s="857"/>
      <c r="C2" s="857"/>
      <c r="D2" s="857"/>
      <c r="E2" s="857"/>
      <c r="F2" s="857"/>
      <c r="G2" s="857"/>
      <c r="H2" s="857"/>
      <c r="I2" s="857"/>
      <c r="J2" s="857"/>
      <c r="K2" s="857"/>
      <c r="L2" s="857"/>
      <c r="M2" s="857"/>
      <c r="N2" s="857"/>
    </row>
    <row r="3" spans="1:19" s="2" customFormat="1" ht="45" x14ac:dyDescent="0.25">
      <c r="A3" s="45" t="s">
        <v>0</v>
      </c>
      <c r="B3" s="37" t="s">
        <v>5</v>
      </c>
      <c r="C3" s="37" t="s">
        <v>10</v>
      </c>
      <c r="D3" s="38" t="s">
        <v>8</v>
      </c>
      <c r="E3" s="38" t="s">
        <v>66</v>
      </c>
      <c r="F3" s="38" t="s">
        <v>34</v>
      </c>
      <c r="G3" s="39" t="s">
        <v>41</v>
      </c>
      <c r="H3" s="39" t="s">
        <v>2</v>
      </c>
      <c r="I3" s="39" t="s">
        <v>3</v>
      </c>
      <c r="J3" s="37" t="s">
        <v>9</v>
      </c>
      <c r="K3" s="37" t="s">
        <v>1</v>
      </c>
      <c r="L3" s="37" t="s">
        <v>4</v>
      </c>
      <c r="M3" s="40" t="s">
        <v>12</v>
      </c>
      <c r="N3" s="41" t="s">
        <v>11</v>
      </c>
    </row>
    <row r="4" spans="1:19" s="23" customFormat="1" x14ac:dyDescent="0.25">
      <c r="A4" s="475">
        <v>44378</v>
      </c>
      <c r="B4" s="184" t="s">
        <v>161</v>
      </c>
      <c r="C4" s="461"/>
      <c r="D4" s="461"/>
      <c r="E4" s="519"/>
      <c r="F4" s="659">
        <v>5</v>
      </c>
      <c r="G4" s="660">
        <v>5</v>
      </c>
      <c r="H4" s="36"/>
      <c r="I4" s="48"/>
      <c r="J4" s="46"/>
      <c r="K4" s="48"/>
      <c r="L4" s="48"/>
      <c r="M4" s="48"/>
      <c r="N4" s="48"/>
    </row>
    <row r="5" spans="1:19" s="23" customFormat="1" ht="15.75" thickBot="1" x14ac:dyDescent="0.3">
      <c r="A5" s="475"/>
      <c r="B5" s="262"/>
      <c r="C5" s="656"/>
      <c r="D5" s="262"/>
      <c r="E5" s="657"/>
      <c r="F5" s="661"/>
      <c r="G5" s="661"/>
      <c r="H5" s="658"/>
      <c r="I5" s="235"/>
      <c r="J5" s="46"/>
      <c r="K5" s="235"/>
      <c r="L5" s="235"/>
      <c r="M5" s="235"/>
      <c r="N5" s="235"/>
    </row>
    <row r="6" spans="1:19" s="71" customFormat="1" ht="15.75" thickBot="1" x14ac:dyDescent="0.3">
      <c r="A6" s="112"/>
      <c r="B6" s="111"/>
      <c r="C6" s="180"/>
      <c r="D6" s="182"/>
      <c r="E6" s="682">
        <f>SUM(E4:E5)</f>
        <v>0</v>
      </c>
      <c r="F6" s="682">
        <f>SUM(F4:F5)</f>
        <v>5</v>
      </c>
      <c r="G6" s="663">
        <f>F6-E6</f>
        <v>5</v>
      </c>
      <c r="H6" s="181"/>
      <c r="I6" s="111"/>
      <c r="J6" s="111"/>
      <c r="K6" s="56"/>
      <c r="L6" s="56"/>
      <c r="M6" s="56"/>
      <c r="N6" s="56"/>
      <c r="O6" s="113"/>
      <c r="P6" s="113"/>
      <c r="Q6" s="113"/>
      <c r="R6" s="113"/>
      <c r="S6" s="113"/>
    </row>
    <row r="7" spans="1:19" s="27" customFormat="1" x14ac:dyDescent="0.25">
      <c r="A7"/>
      <c r="B7"/>
      <c r="C7" s="152"/>
      <c r="D7" s="156"/>
      <c r="E7" s="160"/>
      <c r="F7" s="161"/>
      <c r="G7" s="160"/>
      <c r="H7" s="162"/>
      <c r="I7" s="163"/>
      <c r="J7" s="164"/>
      <c r="K7" s="158"/>
      <c r="L7" s="158"/>
      <c r="M7" s="159"/>
      <c r="N7" s="154"/>
      <c r="O7" s="159"/>
      <c r="P7" s="57"/>
      <c r="Q7" s="57"/>
      <c r="R7" s="57"/>
      <c r="S7" s="57"/>
    </row>
    <row r="8" spans="1:19" s="27" customFormat="1" x14ac:dyDescent="0.25">
      <c r="A8"/>
      <c r="B8"/>
      <c r="C8" s="152"/>
      <c r="D8" s="156"/>
      <c r="E8" s="160"/>
      <c r="F8" s="161"/>
      <c r="G8" s="160"/>
      <c r="H8" s="162"/>
      <c r="I8" s="163"/>
      <c r="J8" s="164"/>
      <c r="K8" s="158"/>
      <c r="L8" s="158"/>
      <c r="M8" s="159"/>
      <c r="N8" s="154"/>
      <c r="O8" s="159"/>
      <c r="P8" s="57"/>
      <c r="Q8" s="57"/>
      <c r="R8" s="57"/>
      <c r="S8" s="57"/>
    </row>
    <row r="9" spans="1:19" s="27" customFormat="1" x14ac:dyDescent="0.25">
      <c r="A9"/>
      <c r="B9"/>
      <c r="C9" s="152"/>
      <c r="D9" s="156"/>
      <c r="E9" s="160"/>
      <c r="F9" s="161"/>
      <c r="G9" s="160"/>
      <c r="H9" s="162"/>
      <c r="I9" s="163"/>
      <c r="J9" s="164"/>
      <c r="K9" s="158"/>
      <c r="L9" s="158"/>
      <c r="M9" s="159"/>
      <c r="N9" s="154"/>
      <c r="O9" s="159"/>
      <c r="P9" s="57"/>
      <c r="Q9" s="57"/>
      <c r="R9" s="57"/>
      <c r="S9" s="57"/>
    </row>
    <row r="10" spans="1:19" s="27" customFormat="1" x14ac:dyDescent="0.25">
      <c r="A10"/>
      <c r="B10"/>
      <c r="C10" s="152"/>
      <c r="D10" s="156"/>
      <c r="E10" s="160"/>
      <c r="F10" s="161"/>
      <c r="G10" s="160"/>
      <c r="H10" s="162"/>
      <c r="I10" s="163"/>
      <c r="J10" s="164"/>
      <c r="K10" s="158"/>
      <c r="L10" s="158"/>
      <c r="M10" s="159"/>
      <c r="N10" s="165"/>
      <c r="O10" s="159"/>
      <c r="P10" s="57"/>
      <c r="Q10" s="57"/>
      <c r="R10" s="57"/>
      <c r="S10" s="57"/>
    </row>
    <row r="11" spans="1:19" s="97" customFormat="1" x14ac:dyDescent="0.25">
      <c r="A11"/>
      <c r="B11"/>
      <c r="C11" s="152"/>
      <c r="D11" s="166"/>
      <c r="E11" s="160"/>
      <c r="F11" s="160"/>
      <c r="G11" s="160"/>
      <c r="H11" s="162"/>
      <c r="I11" s="166"/>
      <c r="J11" s="167"/>
      <c r="K11" s="153"/>
      <c r="L11" s="153"/>
      <c r="M11" s="153"/>
      <c r="N11" s="154"/>
      <c r="O11" s="155"/>
      <c r="P11" s="74"/>
      <c r="Q11" s="74"/>
      <c r="R11" s="74"/>
      <c r="S11" s="74"/>
    </row>
    <row r="12" spans="1:19" s="27" customFormat="1" x14ac:dyDescent="0.25">
      <c r="A12"/>
      <c r="B12"/>
      <c r="C12" s="152"/>
      <c r="D12" s="156"/>
      <c r="E12" s="160"/>
      <c r="F12" s="161"/>
      <c r="G12" s="156"/>
      <c r="H12" s="162"/>
      <c r="I12" s="163"/>
      <c r="J12" s="164"/>
      <c r="K12" s="158"/>
      <c r="L12" s="158"/>
      <c r="M12" s="159"/>
      <c r="N12" s="165"/>
      <c r="O12" s="159"/>
      <c r="P12" s="57"/>
      <c r="Q12" s="57"/>
      <c r="R12" s="57"/>
      <c r="S12" s="57"/>
    </row>
    <row r="13" spans="1:19" s="27" customFormat="1" x14ac:dyDescent="0.25">
      <c r="A13"/>
      <c r="B13"/>
      <c r="C13" s="152"/>
      <c r="D13" s="156"/>
      <c r="E13" s="160"/>
      <c r="F13" s="161"/>
      <c r="G13" s="156"/>
      <c r="H13" s="162"/>
      <c r="I13" s="163"/>
      <c r="J13" s="164"/>
      <c r="K13" s="158"/>
      <c r="L13" s="158"/>
      <c r="M13" s="159"/>
      <c r="N13" s="165"/>
      <c r="O13" s="159"/>
      <c r="P13" s="57"/>
      <c r="Q13" s="57"/>
      <c r="R13" s="57"/>
      <c r="S13" s="57"/>
    </row>
    <row r="14" spans="1:19" s="27" customFormat="1" x14ac:dyDescent="0.25">
      <c r="A14"/>
      <c r="B14"/>
      <c r="C14" s="152"/>
      <c r="D14" s="156"/>
      <c r="E14" s="160"/>
      <c r="F14" s="161"/>
      <c r="G14" s="156"/>
      <c r="H14" s="162"/>
      <c r="I14" s="163"/>
      <c r="J14" s="164"/>
      <c r="K14" s="158"/>
      <c r="L14" s="158"/>
      <c r="M14" s="159"/>
      <c r="N14" s="165"/>
      <c r="O14" s="159"/>
      <c r="P14" s="57"/>
      <c r="Q14" s="57"/>
      <c r="R14" s="57"/>
      <c r="S14" s="57"/>
    </row>
    <row r="15" spans="1:19" s="27" customFormat="1" x14ac:dyDescent="0.25">
      <c r="A15"/>
      <c r="B15"/>
      <c r="C15" s="152"/>
      <c r="D15" s="156"/>
      <c r="E15" s="160"/>
      <c r="F15" s="161"/>
      <c r="G15" s="156"/>
      <c r="H15" s="162"/>
      <c r="I15" s="163"/>
      <c r="J15" s="164"/>
      <c r="K15" s="158"/>
      <c r="L15" s="158"/>
      <c r="M15" s="159"/>
      <c r="N15" s="165"/>
      <c r="O15" s="159"/>
      <c r="P15" s="57"/>
      <c r="Q15" s="57"/>
      <c r="R15" s="57"/>
      <c r="S15" s="57"/>
    </row>
    <row r="16" spans="1:19" s="27" customFormat="1" x14ac:dyDescent="0.25">
      <c r="A16"/>
      <c r="B16"/>
      <c r="C16" s="152"/>
      <c r="D16" s="156"/>
      <c r="E16" s="160"/>
      <c r="F16" s="161"/>
      <c r="G16" s="156"/>
      <c r="H16" s="162"/>
      <c r="I16" s="163"/>
      <c r="J16" s="164"/>
      <c r="K16" s="158"/>
      <c r="L16" s="158"/>
      <c r="M16" s="159"/>
      <c r="N16" s="165"/>
      <c r="O16" s="159"/>
      <c r="P16" s="57"/>
      <c r="Q16" s="57"/>
      <c r="R16" s="57"/>
      <c r="S16" s="57"/>
    </row>
    <row r="17" spans="1:19" s="27" customFormat="1" x14ac:dyDescent="0.25">
      <c r="A17" s="131"/>
      <c r="B17" s="143"/>
      <c r="C17" s="163"/>
      <c r="D17" s="156"/>
      <c r="E17" s="160"/>
      <c r="F17" s="161"/>
      <c r="G17" s="156"/>
      <c r="H17" s="162"/>
      <c r="I17" s="163"/>
      <c r="J17" s="164"/>
      <c r="K17" s="158"/>
      <c r="L17" s="158"/>
      <c r="M17" s="159"/>
      <c r="N17" s="165"/>
      <c r="O17" s="159"/>
      <c r="P17" s="57"/>
      <c r="Q17" s="57"/>
      <c r="R17" s="57"/>
      <c r="S17" s="57"/>
    </row>
    <row r="18" spans="1:19" s="27" customFormat="1" x14ac:dyDescent="0.25">
      <c r="A18" s="131"/>
      <c r="B18" s="143"/>
      <c r="C18" s="163"/>
      <c r="D18" s="156"/>
      <c r="E18" s="160"/>
      <c r="F18" s="161"/>
      <c r="G18" s="156"/>
      <c r="H18" s="162"/>
      <c r="I18" s="163"/>
      <c r="J18" s="164"/>
      <c r="K18" s="158"/>
      <c r="L18" s="158"/>
      <c r="M18" s="159"/>
      <c r="N18" s="165"/>
      <c r="O18" s="159"/>
      <c r="P18" s="57"/>
      <c r="Q18" s="57"/>
      <c r="R18" s="57"/>
      <c r="S18" s="57"/>
    </row>
    <row r="19" spans="1:19" s="27" customFormat="1" x14ac:dyDescent="0.25">
      <c r="A19" s="131"/>
      <c r="B19" s="143"/>
      <c r="C19" s="163"/>
      <c r="D19" s="156"/>
      <c r="E19" s="160"/>
      <c r="F19" s="161"/>
      <c r="G19" s="156"/>
      <c r="H19" s="162"/>
      <c r="I19" s="163"/>
      <c r="J19" s="164"/>
      <c r="K19" s="158"/>
      <c r="L19" s="158"/>
      <c r="M19" s="159"/>
      <c r="N19" s="165"/>
      <c r="O19" s="159"/>
      <c r="P19" s="57"/>
      <c r="Q19" s="57"/>
      <c r="R19" s="57"/>
      <c r="S19" s="57"/>
    </row>
    <row r="20" spans="1:19" s="27" customFormat="1" x14ac:dyDescent="0.25">
      <c r="A20" s="131"/>
      <c r="B20" s="143"/>
      <c r="C20" s="163"/>
      <c r="D20" s="156"/>
      <c r="E20" s="160"/>
      <c r="F20" s="161"/>
      <c r="G20" s="156"/>
      <c r="H20" s="162"/>
      <c r="I20" s="163"/>
      <c r="J20" s="164"/>
      <c r="K20" s="158"/>
      <c r="L20" s="158"/>
      <c r="M20" s="159"/>
      <c r="N20" s="165"/>
      <c r="O20" s="159"/>
      <c r="P20" s="57"/>
      <c r="Q20" s="57"/>
      <c r="R20" s="57"/>
      <c r="S20" s="57"/>
    </row>
    <row r="21" spans="1:19" s="27" customFormat="1" x14ac:dyDescent="0.25">
      <c r="A21" s="131"/>
      <c r="B21" s="143"/>
      <c r="C21" s="163"/>
      <c r="D21" s="156"/>
      <c r="E21" s="160"/>
      <c r="F21" s="161"/>
      <c r="G21" s="156"/>
      <c r="H21" s="162"/>
      <c r="I21" s="163"/>
      <c r="J21" s="164"/>
      <c r="K21" s="158"/>
      <c r="L21" s="158"/>
      <c r="M21" s="159"/>
      <c r="N21" s="165"/>
      <c r="O21" s="159"/>
      <c r="P21" s="57"/>
      <c r="Q21" s="57"/>
      <c r="R21" s="57"/>
      <c r="S21" s="57"/>
    </row>
    <row r="22" spans="1:19" s="27" customFormat="1" x14ac:dyDescent="0.25">
      <c r="A22" s="131"/>
      <c r="B22" s="143"/>
      <c r="C22" s="163"/>
      <c r="D22" s="156"/>
      <c r="E22" s="160"/>
      <c r="F22" s="161"/>
      <c r="G22" s="156"/>
      <c r="H22" s="162"/>
      <c r="I22" s="163"/>
      <c r="J22" s="164"/>
      <c r="K22" s="158"/>
      <c r="L22" s="158"/>
      <c r="M22" s="159"/>
      <c r="N22" s="165"/>
      <c r="O22" s="159"/>
      <c r="P22" s="57"/>
      <c r="Q22" s="57"/>
      <c r="R22" s="57"/>
      <c r="S22" s="57"/>
    </row>
    <row r="23" spans="1:19" s="27" customFormat="1" x14ac:dyDescent="0.25">
      <c r="A23" s="130"/>
      <c r="B23" s="144"/>
      <c r="C23" s="168"/>
      <c r="D23" s="169"/>
      <c r="E23" s="170"/>
      <c r="F23" s="170"/>
      <c r="G23" s="170"/>
      <c r="H23" s="162"/>
      <c r="I23" s="163"/>
      <c r="J23" s="160"/>
      <c r="K23" s="158"/>
      <c r="L23" s="158"/>
      <c r="M23" s="153"/>
      <c r="N23" s="154"/>
      <c r="O23" s="159"/>
      <c r="P23" s="57"/>
      <c r="Q23" s="57"/>
      <c r="R23" s="57"/>
      <c r="S23" s="57"/>
    </row>
    <row r="24" spans="1:19" s="95" customFormat="1" x14ac:dyDescent="0.25">
      <c r="A24" s="130"/>
      <c r="B24" s="144"/>
      <c r="C24" s="168"/>
      <c r="D24" s="169"/>
      <c r="E24" s="170"/>
      <c r="F24" s="170"/>
      <c r="G24" s="170"/>
      <c r="H24" s="162"/>
      <c r="I24" s="166"/>
      <c r="J24" s="167"/>
      <c r="K24" s="153"/>
      <c r="L24" s="153"/>
      <c r="M24" s="153"/>
      <c r="N24" s="154"/>
      <c r="O24" s="155"/>
      <c r="P24" s="74"/>
      <c r="Q24" s="74"/>
      <c r="R24" s="74"/>
      <c r="S24" s="74"/>
    </row>
    <row r="25" spans="1:19" s="27" customFormat="1" x14ac:dyDescent="0.25">
      <c r="A25" s="131"/>
      <c r="B25" s="143"/>
      <c r="C25" s="163"/>
      <c r="D25" s="156"/>
      <c r="E25" s="160"/>
      <c r="F25" s="161"/>
      <c r="G25" s="160"/>
      <c r="H25" s="162"/>
      <c r="I25" s="163"/>
      <c r="J25" s="164"/>
      <c r="K25" s="158"/>
      <c r="L25" s="158"/>
      <c r="M25" s="159"/>
      <c r="N25" s="165"/>
      <c r="O25" s="159"/>
      <c r="P25" s="57"/>
      <c r="Q25" s="57"/>
      <c r="R25" s="57"/>
      <c r="S25" s="57"/>
    </row>
    <row r="26" spans="1:19" s="27" customFormat="1" x14ac:dyDescent="0.25">
      <c r="A26" s="131"/>
      <c r="B26" s="143"/>
      <c r="C26" s="163"/>
      <c r="D26" s="156"/>
      <c r="E26" s="160"/>
      <c r="F26" s="161"/>
      <c r="G26" s="160"/>
      <c r="H26" s="162"/>
      <c r="I26" s="163"/>
      <c r="J26" s="164"/>
      <c r="K26" s="158"/>
      <c r="L26" s="158"/>
      <c r="M26" s="159"/>
      <c r="N26" s="165"/>
      <c r="O26" s="159"/>
      <c r="P26" s="57"/>
      <c r="Q26" s="57"/>
      <c r="R26" s="57"/>
      <c r="S26" s="57"/>
    </row>
    <row r="27" spans="1:19" s="27" customFormat="1" x14ac:dyDescent="0.25">
      <c r="A27" s="131"/>
      <c r="B27" s="143"/>
      <c r="C27" s="163"/>
      <c r="D27" s="156"/>
      <c r="E27" s="160"/>
      <c r="F27" s="161"/>
      <c r="G27" s="160"/>
      <c r="H27" s="162"/>
      <c r="I27" s="163"/>
      <c r="J27" s="164"/>
      <c r="K27" s="158"/>
      <c r="L27" s="158"/>
      <c r="M27" s="159"/>
      <c r="N27" s="165"/>
      <c r="O27" s="159"/>
      <c r="P27" s="57"/>
      <c r="Q27" s="57"/>
      <c r="R27" s="57"/>
      <c r="S27" s="57"/>
    </row>
    <row r="28" spans="1:19" s="27" customFormat="1" x14ac:dyDescent="0.25">
      <c r="A28" s="131"/>
      <c r="B28" s="143"/>
      <c r="C28" s="163"/>
      <c r="D28" s="156"/>
      <c r="E28" s="160"/>
      <c r="F28" s="161"/>
      <c r="G28" s="160"/>
      <c r="H28" s="162"/>
      <c r="I28" s="163"/>
      <c r="J28" s="164"/>
      <c r="K28" s="158"/>
      <c r="L28" s="158"/>
      <c r="M28" s="159"/>
      <c r="N28" s="165"/>
      <c r="O28" s="159"/>
      <c r="P28" s="57"/>
      <c r="Q28" s="57"/>
      <c r="R28" s="57"/>
      <c r="S28" s="57"/>
    </row>
    <row r="29" spans="1:19" s="27" customFormat="1" x14ac:dyDescent="0.25">
      <c r="A29" s="131"/>
      <c r="B29" s="143"/>
      <c r="C29" s="163"/>
      <c r="D29" s="156"/>
      <c r="E29" s="160"/>
      <c r="F29" s="161"/>
      <c r="G29" s="160"/>
      <c r="H29" s="162"/>
      <c r="I29" s="163"/>
      <c r="J29" s="164"/>
      <c r="K29" s="158"/>
      <c r="L29" s="158"/>
      <c r="M29" s="159"/>
      <c r="N29" s="165"/>
      <c r="O29" s="159"/>
      <c r="P29" s="57"/>
      <c r="Q29" s="57"/>
      <c r="R29" s="57"/>
      <c r="S29" s="57"/>
    </row>
    <row r="30" spans="1:19" s="27" customFormat="1" x14ac:dyDescent="0.25">
      <c r="A30" s="131"/>
      <c r="B30" s="143"/>
      <c r="C30" s="163"/>
      <c r="D30" s="156"/>
      <c r="E30" s="160"/>
      <c r="F30" s="161"/>
      <c r="G30" s="160"/>
      <c r="H30" s="162"/>
      <c r="I30" s="163"/>
      <c r="J30" s="164"/>
      <c r="K30" s="158"/>
      <c r="L30" s="158"/>
      <c r="M30" s="159"/>
      <c r="N30" s="165"/>
      <c r="O30" s="159"/>
      <c r="P30" s="57"/>
      <c r="Q30" s="57"/>
      <c r="R30" s="57"/>
      <c r="S30" s="57"/>
    </row>
    <row r="31" spans="1:19" s="27" customFormat="1" x14ac:dyDescent="0.25">
      <c r="A31" s="131"/>
      <c r="B31" s="143"/>
      <c r="C31" s="163"/>
      <c r="D31" s="156"/>
      <c r="E31" s="160"/>
      <c r="F31" s="161"/>
      <c r="G31" s="160"/>
      <c r="H31" s="162"/>
      <c r="I31" s="163"/>
      <c r="J31" s="164"/>
      <c r="K31" s="158"/>
      <c r="L31" s="158"/>
      <c r="M31" s="159"/>
      <c r="N31" s="165"/>
      <c r="O31" s="159"/>
      <c r="P31" s="57"/>
      <c r="Q31" s="57"/>
      <c r="R31" s="57"/>
      <c r="S31" s="57"/>
    </row>
    <row r="32" spans="1:19" s="27" customFormat="1" x14ac:dyDescent="0.25">
      <c r="A32" s="131"/>
      <c r="B32" s="143"/>
      <c r="C32" s="163"/>
      <c r="D32" s="156"/>
      <c r="E32" s="160"/>
      <c r="F32" s="161"/>
      <c r="G32" s="160"/>
      <c r="H32" s="162"/>
      <c r="I32" s="163"/>
      <c r="J32" s="164"/>
      <c r="K32" s="158"/>
      <c r="L32" s="158"/>
      <c r="M32" s="159"/>
      <c r="N32" s="165"/>
      <c r="O32" s="159"/>
      <c r="P32" s="57"/>
      <c r="Q32" s="57"/>
      <c r="R32" s="57"/>
      <c r="S32" s="57"/>
    </row>
    <row r="33" spans="1:19" s="27" customFormat="1" x14ac:dyDescent="0.25">
      <c r="A33" s="130"/>
      <c r="B33" s="144"/>
      <c r="C33" s="168"/>
      <c r="D33" s="169"/>
      <c r="E33" s="170"/>
      <c r="F33" s="170"/>
      <c r="G33" s="170"/>
      <c r="H33" s="162"/>
      <c r="I33" s="163"/>
      <c r="J33" s="160"/>
      <c r="K33" s="158"/>
      <c r="L33" s="158"/>
      <c r="M33" s="153"/>
      <c r="N33" s="154"/>
      <c r="O33" s="159"/>
      <c r="P33" s="57"/>
      <c r="Q33" s="57"/>
      <c r="R33" s="57"/>
      <c r="S33" s="57"/>
    </row>
    <row r="34" spans="1:19" s="95" customFormat="1" x14ac:dyDescent="0.25">
      <c r="A34" s="130"/>
      <c r="B34" s="144"/>
      <c r="C34" s="168"/>
      <c r="D34" s="169"/>
      <c r="E34" s="170"/>
      <c r="F34" s="170"/>
      <c r="G34" s="170"/>
      <c r="H34" s="162"/>
      <c r="I34" s="166"/>
      <c r="J34" s="167"/>
      <c r="K34" s="153"/>
      <c r="L34" s="153"/>
      <c r="M34" s="153"/>
      <c r="N34" s="154"/>
      <c r="O34" s="155"/>
      <c r="P34" s="74"/>
      <c r="Q34" s="74"/>
      <c r="R34" s="74"/>
      <c r="S34" s="74"/>
    </row>
    <row r="35" spans="1:19" s="27" customFormat="1" x14ac:dyDescent="0.25">
      <c r="A35" s="131"/>
      <c r="B35" s="143"/>
      <c r="C35" s="163"/>
      <c r="D35" s="156"/>
      <c r="E35" s="160"/>
      <c r="F35" s="161"/>
      <c r="G35" s="160"/>
      <c r="H35" s="162"/>
      <c r="I35" s="163"/>
      <c r="J35" s="164"/>
      <c r="K35" s="158"/>
      <c r="L35" s="158"/>
      <c r="M35" s="159"/>
      <c r="N35" s="165"/>
      <c r="O35" s="159"/>
      <c r="P35" s="57"/>
      <c r="Q35" s="57"/>
      <c r="R35" s="57"/>
      <c r="S35" s="57"/>
    </row>
    <row r="36" spans="1:19" s="27" customFormat="1" x14ac:dyDescent="0.25">
      <c r="A36" s="131"/>
      <c r="B36" s="143"/>
      <c r="C36" s="163"/>
      <c r="D36" s="156"/>
      <c r="E36" s="160"/>
      <c r="F36" s="161"/>
      <c r="G36" s="160"/>
      <c r="H36" s="162"/>
      <c r="I36" s="163"/>
      <c r="J36" s="164"/>
      <c r="K36" s="158"/>
      <c r="L36" s="158"/>
      <c r="M36" s="159"/>
      <c r="N36" s="165"/>
      <c r="O36" s="159"/>
      <c r="P36" s="57"/>
      <c r="Q36" s="57"/>
      <c r="R36" s="57"/>
      <c r="S36" s="57"/>
    </row>
    <row r="37" spans="1:19" s="27" customFormat="1" x14ac:dyDescent="0.25">
      <c r="A37" s="131"/>
      <c r="B37" s="143"/>
      <c r="C37" s="163"/>
      <c r="D37" s="156"/>
      <c r="E37" s="160"/>
      <c r="F37" s="161"/>
      <c r="G37" s="160"/>
      <c r="H37" s="162"/>
      <c r="I37" s="163"/>
      <c r="J37" s="164"/>
      <c r="K37" s="158"/>
      <c r="L37" s="158"/>
      <c r="M37" s="159"/>
      <c r="N37" s="165"/>
      <c r="O37" s="159"/>
      <c r="P37" s="57"/>
      <c r="Q37" s="57"/>
      <c r="R37" s="57"/>
      <c r="S37" s="57"/>
    </row>
    <row r="38" spans="1:19" s="27" customFormat="1" x14ac:dyDescent="0.25">
      <c r="A38" s="131"/>
      <c r="B38" s="143"/>
      <c r="C38" s="163"/>
      <c r="D38" s="156"/>
      <c r="E38" s="160"/>
      <c r="F38" s="161"/>
      <c r="G38" s="160"/>
      <c r="H38" s="162"/>
      <c r="I38" s="163"/>
      <c r="J38" s="164"/>
      <c r="K38" s="158"/>
      <c r="L38" s="158"/>
      <c r="M38" s="159"/>
      <c r="N38" s="165"/>
      <c r="O38" s="159"/>
      <c r="P38" s="57"/>
      <c r="Q38" s="57"/>
      <c r="R38" s="57"/>
      <c r="S38" s="57"/>
    </row>
    <row r="39" spans="1:19" s="27" customFormat="1" x14ac:dyDescent="0.25">
      <c r="A39" s="131"/>
      <c r="B39" s="143"/>
      <c r="C39" s="163"/>
      <c r="D39" s="156"/>
      <c r="E39" s="160"/>
      <c r="F39" s="161"/>
      <c r="G39" s="160"/>
      <c r="H39" s="162"/>
      <c r="I39" s="163"/>
      <c r="J39" s="164"/>
      <c r="K39" s="158"/>
      <c r="L39" s="158"/>
      <c r="M39" s="159"/>
      <c r="N39" s="165"/>
      <c r="O39" s="159"/>
      <c r="P39" s="57"/>
      <c r="Q39" s="57"/>
      <c r="R39" s="57"/>
      <c r="S39" s="57"/>
    </row>
    <row r="40" spans="1:19" s="27" customFormat="1" x14ac:dyDescent="0.25">
      <c r="A40" s="131"/>
      <c r="B40" s="143"/>
      <c r="C40" s="163"/>
      <c r="D40" s="156"/>
      <c r="E40" s="160"/>
      <c r="F40" s="161"/>
      <c r="G40" s="160"/>
      <c r="H40" s="162"/>
      <c r="I40" s="163"/>
      <c r="J40" s="164"/>
      <c r="K40" s="158"/>
      <c r="L40" s="158"/>
      <c r="M40" s="159"/>
      <c r="N40" s="165"/>
      <c r="O40" s="159"/>
      <c r="P40" s="57"/>
      <c r="Q40" s="57"/>
      <c r="R40" s="57"/>
      <c r="S40" s="57"/>
    </row>
    <row r="41" spans="1:19" s="27" customFormat="1" x14ac:dyDescent="0.25">
      <c r="A41" s="131"/>
      <c r="B41" s="143"/>
      <c r="C41" s="163"/>
      <c r="D41" s="156"/>
      <c r="E41" s="160"/>
      <c r="F41" s="161"/>
      <c r="G41" s="160"/>
      <c r="H41" s="162"/>
      <c r="I41" s="163"/>
      <c r="J41" s="164"/>
      <c r="K41" s="158"/>
      <c r="L41" s="158"/>
      <c r="M41" s="159"/>
      <c r="N41" s="165"/>
      <c r="O41" s="159"/>
      <c r="P41" s="57"/>
      <c r="Q41" s="57"/>
      <c r="R41" s="57"/>
      <c r="S41" s="57"/>
    </row>
    <row r="42" spans="1:19" s="27" customFormat="1" x14ac:dyDescent="0.25">
      <c r="A42" s="131"/>
      <c r="B42" s="143"/>
      <c r="C42" s="163"/>
      <c r="D42" s="156"/>
      <c r="E42" s="160"/>
      <c r="F42" s="161"/>
      <c r="G42" s="160"/>
      <c r="H42" s="162"/>
      <c r="I42" s="163"/>
      <c r="J42" s="164"/>
      <c r="K42" s="158"/>
      <c r="L42" s="158"/>
      <c r="M42" s="159"/>
      <c r="N42" s="165"/>
      <c r="O42" s="159"/>
      <c r="P42" s="57"/>
      <c r="Q42" s="57"/>
      <c r="R42" s="57"/>
      <c r="S42" s="57"/>
    </row>
    <row r="43" spans="1:19" s="27" customFormat="1" x14ac:dyDescent="0.25">
      <c r="A43" s="131"/>
      <c r="B43" s="143"/>
      <c r="C43" s="163"/>
      <c r="D43" s="156"/>
      <c r="E43" s="160"/>
      <c r="F43" s="161"/>
      <c r="G43" s="160"/>
      <c r="H43" s="162"/>
      <c r="I43" s="163"/>
      <c r="J43" s="164"/>
      <c r="K43" s="158"/>
      <c r="L43" s="158"/>
      <c r="M43" s="159"/>
      <c r="N43" s="165"/>
      <c r="O43" s="159"/>
      <c r="P43" s="57"/>
      <c r="Q43" s="57"/>
      <c r="R43" s="57"/>
      <c r="S43" s="57"/>
    </row>
    <row r="44" spans="1:19" s="27" customFormat="1" x14ac:dyDescent="0.25">
      <c r="A44" s="131"/>
      <c r="B44" s="143"/>
      <c r="C44" s="163"/>
      <c r="D44" s="156"/>
      <c r="E44" s="160"/>
      <c r="F44" s="161"/>
      <c r="G44" s="160"/>
      <c r="H44" s="162"/>
      <c r="I44" s="163"/>
      <c r="J44" s="164"/>
      <c r="K44" s="158"/>
      <c r="L44" s="158"/>
      <c r="M44" s="159"/>
      <c r="N44" s="165"/>
      <c r="O44" s="159"/>
      <c r="P44" s="57"/>
      <c r="Q44" s="57"/>
      <c r="R44" s="57"/>
      <c r="S44" s="57"/>
    </row>
    <row r="45" spans="1:19" s="27" customFormat="1" x14ac:dyDescent="0.25">
      <c r="A45" s="131"/>
      <c r="B45" s="143"/>
      <c r="C45" s="163"/>
      <c r="D45" s="156"/>
      <c r="E45" s="160"/>
      <c r="F45" s="161"/>
      <c r="G45" s="160"/>
      <c r="H45" s="162"/>
      <c r="I45" s="163"/>
      <c r="J45" s="164"/>
      <c r="K45" s="158"/>
      <c r="L45" s="158"/>
      <c r="M45" s="159"/>
      <c r="N45" s="165"/>
      <c r="O45" s="159"/>
      <c r="P45" s="57"/>
      <c r="Q45" s="57"/>
      <c r="R45" s="57"/>
      <c r="S45" s="57"/>
    </row>
    <row r="46" spans="1:19" s="27" customFormat="1" x14ac:dyDescent="0.25">
      <c r="A46" s="130"/>
      <c r="B46" s="144"/>
      <c r="C46" s="168"/>
      <c r="D46" s="169"/>
      <c r="E46" s="170"/>
      <c r="F46" s="170"/>
      <c r="G46" s="170"/>
      <c r="H46" s="162"/>
      <c r="I46" s="163"/>
      <c r="J46" s="160"/>
      <c r="K46" s="158"/>
      <c r="L46" s="158"/>
      <c r="M46" s="153"/>
      <c r="N46" s="154"/>
      <c r="O46" s="159"/>
      <c r="P46" s="57"/>
      <c r="Q46" s="57"/>
      <c r="R46" s="57"/>
      <c r="S46" s="57"/>
    </row>
    <row r="47" spans="1:19" s="27" customFormat="1" x14ac:dyDescent="0.25">
      <c r="A47" s="130"/>
      <c r="B47" s="145"/>
      <c r="C47" s="168"/>
      <c r="D47" s="169"/>
      <c r="E47" s="170"/>
      <c r="F47" s="170"/>
      <c r="G47" s="170"/>
      <c r="H47" s="162"/>
      <c r="I47" s="166"/>
      <c r="J47" s="167"/>
      <c r="K47" s="153"/>
      <c r="L47" s="153"/>
      <c r="M47" s="153"/>
      <c r="N47" s="154"/>
      <c r="O47" s="155"/>
      <c r="P47" s="57"/>
      <c r="Q47" s="57"/>
      <c r="R47" s="57"/>
      <c r="S47" s="57"/>
    </row>
    <row r="48" spans="1:19" s="27" customFormat="1" ht="41.25" customHeight="1" x14ac:dyDescent="0.25">
      <c r="A48" s="131"/>
      <c r="B48" s="143"/>
      <c r="C48" s="163"/>
      <c r="D48" s="156"/>
      <c r="E48" s="160"/>
      <c r="F48" s="160"/>
      <c r="G48" s="156"/>
      <c r="H48" s="162"/>
      <c r="I48" s="163"/>
      <c r="J48" s="164"/>
      <c r="K48" s="158"/>
      <c r="L48" s="158"/>
      <c r="M48" s="159"/>
      <c r="N48" s="165"/>
      <c r="O48" s="159"/>
      <c r="P48" s="57"/>
      <c r="Q48" s="57"/>
      <c r="R48" s="57"/>
      <c r="S48" s="57"/>
    </row>
    <row r="49" spans="1:19" s="27" customFormat="1" x14ac:dyDescent="0.25">
      <c r="A49" s="131"/>
      <c r="B49" s="143"/>
      <c r="C49" s="163"/>
      <c r="D49" s="156"/>
      <c r="E49" s="160"/>
      <c r="F49" s="160"/>
      <c r="G49" s="156"/>
      <c r="H49" s="162"/>
      <c r="I49" s="163"/>
      <c r="J49" s="164"/>
      <c r="K49" s="158"/>
      <c r="L49" s="158"/>
      <c r="M49" s="159"/>
      <c r="N49" s="165"/>
      <c r="O49" s="159"/>
      <c r="P49" s="57"/>
      <c r="Q49" s="57"/>
      <c r="R49" s="57"/>
      <c r="S49" s="57"/>
    </row>
    <row r="50" spans="1:19" s="27" customFormat="1" x14ac:dyDescent="0.25">
      <c r="A50" s="131"/>
      <c r="B50" s="143"/>
      <c r="C50" s="163"/>
      <c r="D50" s="156"/>
      <c r="E50" s="160"/>
      <c r="F50" s="160"/>
      <c r="G50" s="156"/>
      <c r="H50" s="162"/>
      <c r="I50" s="163"/>
      <c r="J50" s="164"/>
      <c r="K50" s="158"/>
      <c r="L50" s="158"/>
      <c r="M50" s="159"/>
      <c r="N50" s="165"/>
      <c r="O50" s="159"/>
      <c r="P50" s="57"/>
      <c r="Q50" s="57"/>
      <c r="R50" s="57"/>
      <c r="S50" s="57"/>
    </row>
    <row r="51" spans="1:19" s="27" customFormat="1" x14ac:dyDescent="0.25">
      <c r="A51" s="131"/>
      <c r="B51" s="143"/>
      <c r="C51" s="163"/>
      <c r="D51" s="156"/>
      <c r="E51" s="160"/>
      <c r="F51" s="160"/>
      <c r="G51" s="156"/>
      <c r="H51" s="162"/>
      <c r="I51" s="163"/>
      <c r="J51" s="164"/>
      <c r="K51" s="158"/>
      <c r="L51" s="158"/>
      <c r="M51" s="159"/>
      <c r="N51" s="165"/>
      <c r="O51" s="159"/>
      <c r="P51" s="57"/>
      <c r="Q51" s="57"/>
      <c r="R51" s="57"/>
      <c r="S51" s="57"/>
    </row>
    <row r="52" spans="1:19" s="27" customFormat="1" x14ac:dyDescent="0.25">
      <c r="A52" s="131"/>
      <c r="B52" s="143"/>
      <c r="C52" s="163"/>
      <c r="D52" s="156"/>
      <c r="E52" s="160"/>
      <c r="F52" s="160"/>
      <c r="G52" s="156"/>
      <c r="H52" s="162"/>
      <c r="I52" s="163"/>
      <c r="J52" s="164"/>
      <c r="K52" s="158"/>
      <c r="L52" s="158"/>
      <c r="M52" s="159"/>
      <c r="N52" s="165"/>
      <c r="O52" s="159"/>
      <c r="P52" s="57"/>
      <c r="Q52" s="57"/>
      <c r="R52" s="57"/>
      <c r="S52" s="57"/>
    </row>
    <row r="53" spans="1:19" s="27" customFormat="1" x14ac:dyDescent="0.25">
      <c r="A53" s="131"/>
      <c r="B53" s="143"/>
      <c r="C53" s="163"/>
      <c r="D53" s="156"/>
      <c r="E53" s="160"/>
      <c r="F53" s="160"/>
      <c r="G53" s="156"/>
      <c r="H53" s="162"/>
      <c r="I53" s="163"/>
      <c r="J53" s="164"/>
      <c r="K53" s="158"/>
      <c r="L53" s="158"/>
      <c r="M53" s="159"/>
      <c r="N53" s="165"/>
      <c r="O53" s="159"/>
      <c r="P53" s="57"/>
      <c r="Q53" s="57"/>
      <c r="R53" s="57"/>
      <c r="S53" s="57"/>
    </row>
    <row r="54" spans="1:19" s="95" customFormat="1" x14ac:dyDescent="0.25">
      <c r="A54" s="130"/>
      <c r="B54" s="144"/>
      <c r="C54" s="168"/>
      <c r="D54" s="169"/>
      <c r="E54" s="170"/>
      <c r="F54" s="170"/>
      <c r="G54" s="170"/>
      <c r="H54" s="162"/>
      <c r="I54" s="166"/>
      <c r="J54" s="167"/>
      <c r="K54" s="153"/>
      <c r="L54" s="153"/>
      <c r="M54" s="153"/>
      <c r="N54" s="154"/>
      <c r="O54" s="155"/>
      <c r="P54" s="74"/>
      <c r="Q54" s="74"/>
      <c r="R54" s="74"/>
      <c r="S54" s="74"/>
    </row>
    <row r="55" spans="1:19" s="27" customFormat="1" x14ac:dyDescent="0.25">
      <c r="A55" s="131"/>
      <c r="B55" s="143"/>
      <c r="C55" s="167"/>
      <c r="D55" s="156"/>
      <c r="E55" s="160"/>
      <c r="F55" s="161"/>
      <c r="G55" s="160"/>
      <c r="H55" s="162"/>
      <c r="I55" s="163"/>
      <c r="J55" s="164"/>
      <c r="K55" s="158"/>
      <c r="L55" s="158"/>
      <c r="M55" s="159"/>
      <c r="N55" s="165"/>
      <c r="O55" s="159"/>
      <c r="P55" s="57"/>
      <c r="Q55" s="57"/>
      <c r="R55" s="57"/>
      <c r="S55" s="57"/>
    </row>
    <row r="56" spans="1:19" s="27" customFormat="1" x14ac:dyDescent="0.25">
      <c r="A56" s="131"/>
      <c r="B56" s="143"/>
      <c r="C56" s="167"/>
      <c r="D56" s="156"/>
      <c r="E56" s="160"/>
      <c r="F56" s="161"/>
      <c r="G56" s="160"/>
      <c r="H56" s="162"/>
      <c r="I56" s="163"/>
      <c r="J56" s="163"/>
      <c r="K56" s="158"/>
      <c r="L56" s="158"/>
      <c r="M56" s="159"/>
      <c r="N56" s="165"/>
      <c r="O56" s="159"/>
      <c r="P56" s="57"/>
      <c r="Q56" s="57"/>
      <c r="R56" s="57"/>
      <c r="S56" s="57"/>
    </row>
    <row r="57" spans="1:19" s="27" customFormat="1" x14ac:dyDescent="0.25">
      <c r="A57" s="131"/>
      <c r="B57" s="143"/>
      <c r="C57" s="167"/>
      <c r="D57" s="156"/>
      <c r="E57" s="160"/>
      <c r="F57" s="161"/>
      <c r="G57" s="160"/>
      <c r="H57" s="162"/>
      <c r="I57" s="163"/>
      <c r="J57" s="163"/>
      <c r="K57" s="158"/>
      <c r="L57" s="158"/>
      <c r="M57" s="159"/>
      <c r="N57" s="154"/>
      <c r="O57" s="159"/>
      <c r="P57" s="57"/>
      <c r="Q57" s="57"/>
      <c r="R57" s="57"/>
      <c r="S57" s="57"/>
    </row>
    <row r="58" spans="1:19" s="27" customFormat="1" x14ac:dyDescent="0.25">
      <c r="A58" s="131"/>
      <c r="B58" s="143"/>
      <c r="C58" s="163"/>
      <c r="D58" s="156"/>
      <c r="E58" s="160"/>
      <c r="F58" s="161"/>
      <c r="G58" s="160"/>
      <c r="H58" s="162"/>
      <c r="I58" s="163"/>
      <c r="J58" s="164"/>
      <c r="K58" s="158"/>
      <c r="L58" s="158"/>
      <c r="M58" s="159"/>
      <c r="N58" s="165"/>
      <c r="O58" s="159"/>
      <c r="P58" s="57"/>
      <c r="Q58" s="57"/>
      <c r="R58" s="57"/>
      <c r="S58" s="57"/>
    </row>
    <row r="59" spans="1:19" s="27" customFormat="1" x14ac:dyDescent="0.25">
      <c r="A59" s="131"/>
      <c r="B59" s="143"/>
      <c r="C59" s="163"/>
      <c r="D59" s="156"/>
      <c r="E59" s="160"/>
      <c r="F59" s="161"/>
      <c r="G59" s="160"/>
      <c r="H59" s="162"/>
      <c r="I59" s="163"/>
      <c r="J59" s="164"/>
      <c r="K59" s="158"/>
      <c r="L59" s="158"/>
      <c r="M59" s="159"/>
      <c r="N59" s="165"/>
      <c r="O59" s="159"/>
      <c r="P59" s="57"/>
      <c r="Q59" s="57"/>
      <c r="R59" s="57"/>
      <c r="S59" s="57"/>
    </row>
    <row r="60" spans="1:19" s="27" customFormat="1" x14ac:dyDescent="0.25">
      <c r="A60" s="131"/>
      <c r="B60" s="143"/>
      <c r="C60" s="167"/>
      <c r="D60" s="156"/>
      <c r="E60" s="160"/>
      <c r="F60" s="161"/>
      <c r="G60" s="160"/>
      <c r="H60" s="162"/>
      <c r="I60" s="163"/>
      <c r="J60" s="164"/>
      <c r="K60" s="158"/>
      <c r="L60" s="158"/>
      <c r="M60" s="159"/>
      <c r="N60" s="165"/>
      <c r="O60" s="159"/>
      <c r="P60" s="57"/>
      <c r="Q60" s="57"/>
      <c r="R60" s="57"/>
      <c r="S60" s="57"/>
    </row>
    <row r="61" spans="1:19" s="27" customFormat="1" x14ac:dyDescent="0.25">
      <c r="A61" s="131"/>
      <c r="B61" s="143"/>
      <c r="C61" s="167"/>
      <c r="D61" s="156"/>
      <c r="E61" s="160"/>
      <c r="F61" s="161"/>
      <c r="G61" s="160"/>
      <c r="H61" s="162"/>
      <c r="I61" s="163"/>
      <c r="J61" s="163"/>
      <c r="K61" s="158"/>
      <c r="L61" s="158"/>
      <c r="M61" s="159"/>
      <c r="N61" s="165"/>
      <c r="O61" s="159"/>
      <c r="P61" s="57"/>
      <c r="Q61" s="57"/>
      <c r="R61" s="57"/>
      <c r="S61" s="57"/>
    </row>
    <row r="62" spans="1:19" s="27" customFormat="1" x14ac:dyDescent="0.25">
      <c r="A62" s="131"/>
      <c r="B62" s="143"/>
      <c r="C62" s="167"/>
      <c r="D62" s="156"/>
      <c r="E62" s="160"/>
      <c r="F62" s="161"/>
      <c r="G62" s="160"/>
      <c r="H62" s="162"/>
      <c r="I62" s="163"/>
      <c r="J62" s="163"/>
      <c r="K62" s="158"/>
      <c r="L62" s="158"/>
      <c r="M62" s="153"/>
      <c r="N62" s="165"/>
      <c r="O62" s="159"/>
      <c r="P62" s="57"/>
      <c r="Q62" s="57"/>
      <c r="R62" s="57"/>
      <c r="S62" s="57"/>
    </row>
    <row r="63" spans="1:19" s="27" customFormat="1" x14ac:dyDescent="0.25">
      <c r="A63" s="131"/>
      <c r="B63" s="143"/>
      <c r="C63" s="167"/>
      <c r="D63" s="156"/>
      <c r="E63" s="160"/>
      <c r="F63" s="161"/>
      <c r="G63" s="160"/>
      <c r="H63" s="162"/>
      <c r="I63" s="163"/>
      <c r="J63" s="163"/>
      <c r="K63" s="158"/>
      <c r="L63" s="158"/>
      <c r="M63" s="153"/>
      <c r="N63" s="165"/>
      <c r="O63" s="159"/>
      <c r="P63" s="57"/>
      <c r="Q63" s="57"/>
      <c r="R63" s="57"/>
      <c r="S63" s="57"/>
    </row>
    <row r="64" spans="1:19" s="27" customFormat="1" x14ac:dyDescent="0.25">
      <c r="A64" s="61"/>
      <c r="B64" s="146"/>
      <c r="C64" s="153"/>
      <c r="D64" s="171"/>
      <c r="E64" s="154"/>
      <c r="F64" s="165"/>
      <c r="G64" s="154"/>
      <c r="H64" s="155"/>
      <c r="I64" s="159"/>
      <c r="J64" s="172"/>
      <c r="K64" s="158"/>
      <c r="L64" s="158"/>
      <c r="M64" s="153"/>
      <c r="N64" s="165"/>
      <c r="O64" s="159"/>
      <c r="P64" s="57"/>
      <c r="Q64" s="57"/>
      <c r="R64" s="57"/>
      <c r="S64" s="57"/>
    </row>
    <row r="65" spans="1:19" s="95" customFormat="1" x14ac:dyDescent="0.25">
      <c r="A65" s="114"/>
      <c r="B65" s="147"/>
      <c r="C65" s="173"/>
      <c r="D65" s="174"/>
      <c r="E65" s="175"/>
      <c r="F65" s="175"/>
      <c r="G65" s="175"/>
      <c r="H65" s="155"/>
      <c r="I65" s="176"/>
      <c r="J65" s="153"/>
      <c r="K65" s="153"/>
      <c r="L65" s="153"/>
      <c r="M65" s="153"/>
      <c r="N65" s="154"/>
      <c r="O65" s="155"/>
      <c r="P65" s="74"/>
      <c r="Q65" s="74"/>
      <c r="R65" s="74"/>
      <c r="S65" s="74"/>
    </row>
    <row r="66" spans="1:19" s="27" customFormat="1" x14ac:dyDescent="0.25">
      <c r="A66" s="63"/>
      <c r="B66" s="146"/>
      <c r="C66" s="153"/>
      <c r="D66" s="171"/>
      <c r="E66" s="154"/>
      <c r="F66" s="165"/>
      <c r="G66" s="154"/>
      <c r="H66" s="155"/>
      <c r="I66" s="159"/>
      <c r="J66" s="172"/>
      <c r="K66" s="158"/>
      <c r="L66" s="158"/>
      <c r="M66" s="153"/>
      <c r="N66" s="165"/>
      <c r="O66" s="159"/>
      <c r="P66" s="57"/>
      <c r="Q66" s="57"/>
      <c r="R66" s="57"/>
      <c r="S66" s="57"/>
    </row>
    <row r="67" spans="1:19" s="27" customFormat="1" x14ac:dyDescent="0.25">
      <c r="A67" s="63"/>
      <c r="B67" s="146"/>
      <c r="C67" s="153"/>
      <c r="D67" s="171"/>
      <c r="E67" s="154"/>
      <c r="F67" s="165"/>
      <c r="G67" s="154"/>
      <c r="H67" s="155"/>
      <c r="I67" s="159"/>
      <c r="J67" s="172"/>
      <c r="K67" s="158"/>
      <c r="L67" s="158"/>
      <c r="M67" s="153"/>
      <c r="N67" s="165"/>
      <c r="O67" s="159"/>
      <c r="P67" s="57"/>
      <c r="Q67" s="57"/>
      <c r="R67" s="57"/>
      <c r="S67" s="57"/>
    </row>
    <row r="68" spans="1:19" s="27" customFormat="1" x14ac:dyDescent="0.25">
      <c r="A68" s="63"/>
      <c r="B68" s="146"/>
      <c r="C68" s="153"/>
      <c r="D68" s="171"/>
      <c r="E68" s="154"/>
      <c r="F68" s="165"/>
      <c r="G68" s="154"/>
      <c r="H68" s="155"/>
      <c r="I68" s="159"/>
      <c r="J68" s="172"/>
      <c r="K68" s="158"/>
      <c r="L68" s="158"/>
      <c r="M68" s="153"/>
      <c r="N68" s="165"/>
      <c r="O68" s="159"/>
      <c r="P68" s="57"/>
      <c r="Q68" s="57"/>
      <c r="R68" s="57"/>
      <c r="S68" s="57"/>
    </row>
    <row r="69" spans="1:19" s="27" customFormat="1" x14ac:dyDescent="0.25">
      <c r="A69" s="63"/>
      <c r="B69" s="146"/>
      <c r="C69" s="153"/>
      <c r="D69" s="171"/>
      <c r="E69" s="154"/>
      <c r="F69" s="165"/>
      <c r="G69" s="154"/>
      <c r="H69" s="155"/>
      <c r="I69" s="159"/>
      <c r="J69" s="172"/>
      <c r="K69" s="158"/>
      <c r="L69" s="158"/>
      <c r="M69" s="153"/>
      <c r="N69" s="165"/>
      <c r="O69" s="159"/>
      <c r="P69" s="57"/>
      <c r="Q69" s="57"/>
      <c r="R69" s="57"/>
      <c r="S69" s="57"/>
    </row>
    <row r="70" spans="1:19" s="27" customFormat="1" x14ac:dyDescent="0.25">
      <c r="A70" s="63"/>
      <c r="B70" s="146"/>
      <c r="C70" s="153"/>
      <c r="D70" s="171"/>
      <c r="E70" s="154"/>
      <c r="F70" s="165"/>
      <c r="G70" s="154"/>
      <c r="H70" s="155"/>
      <c r="I70" s="154"/>
      <c r="J70" s="154"/>
      <c r="K70" s="158"/>
      <c r="L70" s="158"/>
      <c r="M70" s="153"/>
      <c r="N70" s="165"/>
      <c r="O70" s="159"/>
      <c r="P70" s="57"/>
      <c r="Q70" s="57"/>
      <c r="R70" s="57"/>
      <c r="S70" s="57"/>
    </row>
    <row r="71" spans="1:19" s="27" customFormat="1" x14ac:dyDescent="0.25">
      <c r="A71" s="63"/>
      <c r="B71" s="146"/>
      <c r="C71" s="153"/>
      <c r="D71" s="171"/>
      <c r="E71" s="154"/>
      <c r="F71" s="165"/>
      <c r="G71" s="154"/>
      <c r="H71" s="155"/>
      <c r="I71" s="154"/>
      <c r="J71" s="154"/>
      <c r="K71" s="158"/>
      <c r="L71" s="158"/>
      <c r="M71" s="153"/>
      <c r="N71" s="165"/>
      <c r="O71" s="159"/>
      <c r="P71" s="57"/>
      <c r="Q71" s="57"/>
      <c r="R71" s="57"/>
      <c r="S71" s="57"/>
    </row>
    <row r="72" spans="1:19" s="27" customFormat="1" x14ac:dyDescent="0.25">
      <c r="A72" s="63"/>
      <c r="B72" s="146"/>
      <c r="C72" s="153"/>
      <c r="D72" s="171"/>
      <c r="E72" s="154"/>
      <c r="F72" s="165"/>
      <c r="G72" s="154"/>
      <c r="H72" s="155"/>
      <c r="I72" s="172"/>
      <c r="J72" s="154"/>
      <c r="K72" s="158"/>
      <c r="L72" s="158"/>
      <c r="M72" s="159"/>
      <c r="N72" s="165"/>
      <c r="O72" s="159"/>
      <c r="P72" s="57"/>
      <c r="Q72" s="57"/>
      <c r="R72" s="57"/>
      <c r="S72" s="57"/>
    </row>
    <row r="73" spans="1:19" s="27" customFormat="1" x14ac:dyDescent="0.25">
      <c r="A73" s="63"/>
      <c r="B73" s="146"/>
      <c r="C73" s="153"/>
      <c r="D73" s="171"/>
      <c r="E73" s="154"/>
      <c r="F73" s="165"/>
      <c r="G73" s="154"/>
      <c r="H73" s="155"/>
      <c r="I73" s="172"/>
      <c r="J73" s="154"/>
      <c r="K73" s="158"/>
      <c r="L73" s="158"/>
      <c r="M73" s="159"/>
      <c r="N73" s="165"/>
      <c r="O73" s="159"/>
      <c r="P73" s="57"/>
      <c r="Q73" s="57"/>
      <c r="R73" s="57"/>
      <c r="S73" s="57"/>
    </row>
    <row r="74" spans="1:19" s="27" customFormat="1" x14ac:dyDescent="0.25">
      <c r="A74" s="63"/>
      <c r="B74" s="146"/>
      <c r="C74" s="153"/>
      <c r="D74" s="171"/>
      <c r="E74" s="154"/>
      <c r="F74" s="165"/>
      <c r="G74" s="154"/>
      <c r="H74" s="155"/>
      <c r="I74" s="172"/>
      <c r="J74" s="159"/>
      <c r="K74" s="158"/>
      <c r="L74" s="158"/>
      <c r="M74" s="159"/>
      <c r="N74" s="165"/>
      <c r="O74" s="159"/>
      <c r="P74" s="57"/>
      <c r="Q74" s="57"/>
      <c r="R74" s="57"/>
      <c r="S74" s="57"/>
    </row>
    <row r="75" spans="1:19" s="27" customFormat="1" x14ac:dyDescent="0.25">
      <c r="A75" s="63"/>
      <c r="B75" s="146"/>
      <c r="C75" s="159"/>
      <c r="D75" s="171"/>
      <c r="E75" s="154"/>
      <c r="F75" s="165"/>
      <c r="G75" s="154"/>
      <c r="H75" s="155"/>
      <c r="I75" s="172"/>
      <c r="J75" s="159"/>
      <c r="K75" s="158"/>
      <c r="L75" s="158"/>
      <c r="M75" s="159"/>
      <c r="N75" s="165"/>
      <c r="O75" s="159"/>
      <c r="P75" s="57"/>
      <c r="Q75" s="57"/>
      <c r="R75" s="57"/>
      <c r="S75" s="57"/>
    </row>
    <row r="76" spans="1:19" s="27" customFormat="1" x14ac:dyDescent="0.25">
      <c r="A76" s="63"/>
      <c r="B76" s="146"/>
      <c r="C76" s="159"/>
      <c r="D76" s="171"/>
      <c r="E76" s="154"/>
      <c r="F76" s="165"/>
      <c r="G76" s="154"/>
      <c r="H76" s="155"/>
      <c r="I76" s="172"/>
      <c r="J76" s="159"/>
      <c r="K76" s="158"/>
      <c r="L76" s="158"/>
      <c r="M76" s="159"/>
      <c r="N76" s="165"/>
      <c r="O76" s="159"/>
      <c r="P76" s="57"/>
      <c r="Q76" s="57"/>
      <c r="R76" s="57"/>
      <c r="S76" s="57"/>
    </row>
    <row r="77" spans="1:19" s="50" customFormat="1" x14ac:dyDescent="0.25">
      <c r="A77" s="63"/>
      <c r="B77" s="146"/>
      <c r="C77" s="159"/>
      <c r="D77" s="171"/>
      <c r="E77" s="154"/>
      <c r="F77" s="165"/>
      <c r="G77" s="154"/>
      <c r="H77" s="155"/>
      <c r="I77" s="159"/>
      <c r="J77" s="159"/>
      <c r="K77" s="159"/>
      <c r="L77" s="159"/>
      <c r="M77" s="159"/>
      <c r="N77" s="159"/>
      <c r="O77" s="159"/>
      <c r="P77" s="62"/>
      <c r="Q77" s="62"/>
      <c r="R77" s="62"/>
      <c r="S77" s="62"/>
    </row>
    <row r="78" spans="1:19" s="95" customFormat="1" x14ac:dyDescent="0.25">
      <c r="A78" s="114"/>
      <c r="B78" s="147"/>
      <c r="C78" s="173"/>
      <c r="D78" s="174"/>
      <c r="E78" s="175"/>
      <c r="F78" s="175"/>
      <c r="G78" s="175"/>
      <c r="H78" s="155"/>
      <c r="I78" s="176"/>
      <c r="J78" s="153"/>
      <c r="K78" s="153"/>
      <c r="L78" s="153"/>
      <c r="M78" s="153"/>
      <c r="N78" s="154"/>
      <c r="O78" s="155"/>
      <c r="P78" s="74"/>
      <c r="Q78" s="74"/>
      <c r="R78" s="74"/>
      <c r="S78" s="74"/>
    </row>
    <row r="79" spans="1:19" s="27" customFormat="1" x14ac:dyDescent="0.25">
      <c r="A79" s="52"/>
      <c r="B79" s="148"/>
      <c r="C79" s="159"/>
      <c r="D79" s="159"/>
      <c r="E79" s="154"/>
      <c r="F79" s="165"/>
      <c r="G79" s="154"/>
      <c r="H79" s="155"/>
      <c r="I79" s="159"/>
      <c r="J79" s="159"/>
      <c r="K79" s="159"/>
      <c r="L79" s="159"/>
      <c r="M79" s="159"/>
      <c r="N79" s="159"/>
      <c r="O79" s="159"/>
      <c r="P79" s="57"/>
      <c r="Q79" s="57"/>
      <c r="R79" s="57"/>
      <c r="S79" s="57"/>
    </row>
    <row r="80" spans="1:19" s="27" customFormat="1" x14ac:dyDescent="0.25">
      <c r="A80" s="52"/>
      <c r="B80" s="148"/>
      <c r="C80" s="159"/>
      <c r="D80" s="159"/>
      <c r="E80" s="154"/>
      <c r="F80" s="165"/>
      <c r="G80" s="154"/>
      <c r="H80" s="155"/>
      <c r="I80" s="159"/>
      <c r="J80" s="159"/>
      <c r="K80" s="159"/>
      <c r="L80" s="159"/>
      <c r="M80" s="159"/>
      <c r="N80" s="159"/>
      <c r="O80" s="159"/>
      <c r="P80" s="57"/>
      <c r="Q80" s="57"/>
      <c r="R80" s="57"/>
      <c r="S80" s="57"/>
    </row>
    <row r="81" spans="1:19" s="27" customFormat="1" x14ac:dyDescent="0.25">
      <c r="A81" s="52"/>
      <c r="B81" s="148"/>
      <c r="C81" s="159"/>
      <c r="D81" s="159"/>
      <c r="E81" s="154"/>
      <c r="F81" s="165"/>
      <c r="G81" s="154"/>
      <c r="H81" s="155"/>
      <c r="I81" s="159"/>
      <c r="J81" s="159"/>
      <c r="K81" s="159"/>
      <c r="L81" s="159"/>
      <c r="M81" s="159"/>
      <c r="N81" s="159"/>
      <c r="O81" s="159"/>
      <c r="P81" s="57"/>
      <c r="Q81" s="57"/>
      <c r="R81" s="57"/>
      <c r="S81" s="57"/>
    </row>
    <row r="82" spans="1:19" s="27" customFormat="1" x14ac:dyDescent="0.25">
      <c r="A82" s="52"/>
      <c r="B82" s="148"/>
      <c r="C82" s="159"/>
      <c r="D82" s="159"/>
      <c r="E82" s="154"/>
      <c r="F82" s="165"/>
      <c r="G82" s="154"/>
      <c r="H82" s="155"/>
      <c r="I82" s="159"/>
      <c r="J82" s="159"/>
      <c r="K82" s="159"/>
      <c r="L82" s="159"/>
      <c r="M82" s="159"/>
      <c r="N82" s="159"/>
      <c r="O82" s="159"/>
      <c r="P82" s="57"/>
      <c r="Q82" s="57"/>
      <c r="R82" s="57"/>
      <c r="S82" s="57"/>
    </row>
    <row r="83" spans="1:19" s="95" customFormat="1" x14ac:dyDescent="0.25">
      <c r="A83" s="114"/>
      <c r="B83" s="147"/>
      <c r="C83" s="173"/>
      <c r="D83" s="174"/>
      <c r="E83" s="175"/>
      <c r="F83" s="175"/>
      <c r="G83" s="175"/>
      <c r="H83" s="155"/>
      <c r="I83" s="176"/>
      <c r="J83" s="153"/>
      <c r="K83" s="153"/>
      <c r="L83" s="153"/>
      <c r="M83" s="153"/>
      <c r="N83" s="154"/>
      <c r="O83" s="155"/>
      <c r="P83" s="74"/>
      <c r="Q83" s="74"/>
      <c r="R83" s="74"/>
      <c r="S83" s="74"/>
    </row>
    <row r="84" spans="1:19" s="27" customFormat="1" x14ac:dyDescent="0.25">
      <c r="A84" s="52"/>
      <c r="B84" s="148"/>
      <c r="C84" s="159"/>
      <c r="D84" s="159"/>
      <c r="E84" s="154"/>
      <c r="F84" s="165"/>
      <c r="G84" s="154"/>
      <c r="H84" s="155"/>
      <c r="I84" s="159"/>
      <c r="J84" s="159"/>
      <c r="K84" s="159"/>
      <c r="L84" s="159"/>
      <c r="M84" s="159"/>
      <c r="N84" s="159"/>
      <c r="O84" s="159"/>
      <c r="P84" s="57"/>
      <c r="Q84" s="57"/>
      <c r="R84" s="57"/>
      <c r="S84" s="57"/>
    </row>
    <row r="85" spans="1:19" s="27" customFormat="1" x14ac:dyDescent="0.25">
      <c r="A85" s="52"/>
      <c r="B85" s="148"/>
      <c r="C85" s="159"/>
      <c r="D85" s="159"/>
      <c r="E85" s="154"/>
      <c r="F85" s="165"/>
      <c r="G85" s="154"/>
      <c r="H85" s="155"/>
      <c r="I85" s="159"/>
      <c r="J85" s="159"/>
      <c r="K85" s="159"/>
      <c r="L85" s="159"/>
      <c r="M85" s="159"/>
      <c r="N85" s="159"/>
      <c r="O85" s="159"/>
      <c r="P85" s="57"/>
      <c r="Q85" s="57"/>
      <c r="R85" s="57"/>
      <c r="S85" s="57"/>
    </row>
    <row r="86" spans="1:19" s="27" customFormat="1" x14ac:dyDescent="0.25">
      <c r="A86" s="52"/>
      <c r="B86" s="148"/>
      <c r="C86" s="159"/>
      <c r="D86" s="159"/>
      <c r="E86" s="154"/>
      <c r="F86" s="165"/>
      <c r="G86" s="154"/>
      <c r="H86" s="155"/>
      <c r="I86" s="159"/>
      <c r="J86" s="159"/>
      <c r="K86" s="159"/>
      <c r="L86" s="159"/>
      <c r="M86" s="159"/>
      <c r="N86" s="159"/>
      <c r="O86" s="159"/>
      <c r="P86" s="57"/>
      <c r="Q86" s="57"/>
      <c r="R86" s="57"/>
      <c r="S86" s="57"/>
    </row>
    <row r="87" spans="1:19" s="27" customFormat="1" x14ac:dyDescent="0.25">
      <c r="A87" s="52"/>
      <c r="B87" s="148"/>
      <c r="C87" s="159"/>
      <c r="D87" s="159"/>
      <c r="E87" s="154"/>
      <c r="F87" s="165"/>
      <c r="G87" s="154"/>
      <c r="H87" s="155"/>
      <c r="I87" s="159"/>
      <c r="J87" s="159"/>
      <c r="K87" s="159"/>
      <c r="L87" s="159"/>
      <c r="M87" s="159"/>
      <c r="N87" s="159"/>
      <c r="O87" s="159"/>
      <c r="P87" s="57"/>
      <c r="Q87" s="57"/>
      <c r="R87" s="57"/>
      <c r="S87" s="57"/>
    </row>
    <row r="88" spans="1:19" s="27" customFormat="1" x14ac:dyDescent="0.25">
      <c r="A88" s="52"/>
      <c r="B88" s="148"/>
      <c r="C88" s="159"/>
      <c r="D88" s="159"/>
      <c r="E88" s="154"/>
      <c r="F88" s="165"/>
      <c r="G88" s="154"/>
      <c r="H88" s="155"/>
      <c r="I88" s="159"/>
      <c r="J88" s="159"/>
      <c r="K88" s="159"/>
      <c r="L88" s="159"/>
      <c r="M88" s="159"/>
      <c r="N88" s="159"/>
      <c r="O88" s="159"/>
      <c r="P88" s="57"/>
      <c r="Q88" s="57"/>
      <c r="R88" s="57"/>
      <c r="S88" s="57"/>
    </row>
    <row r="89" spans="1:19" s="27" customFormat="1" x14ac:dyDescent="0.25">
      <c r="A89" s="52"/>
      <c r="B89" s="56"/>
      <c r="C89" s="149"/>
      <c r="D89" s="149"/>
      <c r="E89" s="150"/>
      <c r="F89" s="66"/>
      <c r="G89" s="150"/>
      <c r="H89" s="151"/>
      <c r="I89" s="149"/>
      <c r="J89" s="149"/>
      <c r="K89" s="149"/>
      <c r="L89" s="149"/>
      <c r="M89" s="149"/>
      <c r="N89" s="149"/>
      <c r="O89" s="57"/>
      <c r="P89" s="57"/>
      <c r="Q89" s="57"/>
      <c r="R89" s="57"/>
      <c r="S89" s="57"/>
    </row>
    <row r="90" spans="1:19" s="27" customFormat="1" x14ac:dyDescent="0.25">
      <c r="A90" s="52"/>
      <c r="B90" s="56"/>
      <c r="C90" s="53"/>
      <c r="D90" s="53"/>
      <c r="E90" s="58"/>
      <c r="F90" s="66"/>
      <c r="G90" s="58"/>
      <c r="H90" s="72"/>
      <c r="I90" s="53"/>
      <c r="J90" s="53"/>
      <c r="K90" s="53"/>
      <c r="L90" s="53"/>
      <c r="M90" s="53"/>
      <c r="N90" s="53"/>
      <c r="O90" s="57"/>
      <c r="P90" s="57"/>
      <c r="Q90" s="57"/>
      <c r="R90" s="57"/>
      <c r="S90" s="57"/>
    </row>
    <row r="91" spans="1:19" s="95" customFormat="1" x14ac:dyDescent="0.25">
      <c r="A91" s="89"/>
      <c r="B91" s="90"/>
      <c r="C91" s="90"/>
      <c r="D91" s="49"/>
      <c r="E91" s="81"/>
      <c r="F91" s="68"/>
      <c r="G91" s="68"/>
      <c r="H91" s="99"/>
      <c r="I91" s="91"/>
      <c r="J91" s="92"/>
      <c r="K91" s="92"/>
      <c r="L91" s="92"/>
      <c r="M91" s="93"/>
      <c r="N91" s="108"/>
    </row>
    <row r="92" spans="1:19" s="27" customFormat="1" x14ac:dyDescent="0.25">
      <c r="A92" s="51"/>
      <c r="B92" s="25"/>
      <c r="C92" s="26"/>
      <c r="D92" s="26"/>
      <c r="E92" s="64"/>
      <c r="F92" s="67"/>
      <c r="G92" s="59"/>
      <c r="H92" s="99"/>
      <c r="I92" s="26"/>
      <c r="J92" s="26"/>
      <c r="K92" s="26"/>
      <c r="L92" s="26"/>
      <c r="M92" s="26"/>
      <c r="N92" s="26"/>
    </row>
    <row r="93" spans="1:19" s="27" customFormat="1" x14ac:dyDescent="0.25">
      <c r="A93" s="51"/>
      <c r="B93" s="25"/>
      <c r="C93" s="26"/>
      <c r="D93" s="26"/>
      <c r="E93" s="64"/>
      <c r="F93" s="67"/>
      <c r="G93" s="59"/>
      <c r="H93" s="99"/>
      <c r="I93" s="26"/>
      <c r="J93" s="26"/>
      <c r="K93" s="26"/>
      <c r="L93" s="26"/>
      <c r="M93" s="26"/>
      <c r="N93" s="26"/>
    </row>
    <row r="94" spans="1:19" s="27" customFormat="1" x14ac:dyDescent="0.25">
      <c r="A94" s="51"/>
      <c r="B94" s="25"/>
      <c r="C94" s="26"/>
      <c r="D94" s="26"/>
      <c r="E94" s="64"/>
      <c r="F94" s="67"/>
      <c r="G94" s="59"/>
      <c r="H94" s="99"/>
      <c r="I94" s="26"/>
      <c r="J94" s="26"/>
      <c r="K94" s="26"/>
      <c r="L94" s="26"/>
      <c r="M94" s="26"/>
      <c r="N94" s="26"/>
    </row>
    <row r="95" spans="1:19" s="27" customFormat="1" x14ac:dyDescent="0.25">
      <c r="A95" s="51"/>
      <c r="B95" s="25"/>
      <c r="C95" s="26"/>
      <c r="D95" s="26"/>
      <c r="E95" s="64"/>
      <c r="F95" s="67"/>
      <c r="G95" s="59"/>
      <c r="H95" s="99"/>
      <c r="I95" s="26"/>
      <c r="J95" s="26"/>
      <c r="K95" s="26"/>
      <c r="L95" s="26"/>
      <c r="M95" s="26"/>
      <c r="N95" s="26"/>
    </row>
    <row r="96" spans="1:19" s="27" customFormat="1" x14ac:dyDescent="0.25">
      <c r="A96" s="51"/>
      <c r="B96" s="25"/>
      <c r="C96" s="26"/>
      <c r="D96" s="26"/>
      <c r="E96" s="64"/>
      <c r="F96" s="67"/>
      <c r="G96" s="59"/>
      <c r="H96" s="99"/>
      <c r="I96" s="26"/>
      <c r="J96" s="26"/>
      <c r="K96" s="26"/>
      <c r="L96" s="26"/>
      <c r="M96" s="26"/>
      <c r="N96" s="26"/>
    </row>
    <row r="97" spans="1:15" s="27" customFormat="1" x14ac:dyDescent="0.25">
      <c r="A97" s="51"/>
      <c r="B97" s="25"/>
      <c r="C97" s="26"/>
      <c r="D97" s="26"/>
      <c r="E97" s="64"/>
      <c r="F97" s="67"/>
      <c r="G97" s="59"/>
      <c r="H97" s="99"/>
      <c r="I97" s="26"/>
      <c r="J97" s="26"/>
      <c r="K97" s="26"/>
      <c r="L97" s="26"/>
      <c r="M97" s="26"/>
      <c r="N97" s="26"/>
    </row>
    <row r="98" spans="1:15" s="27" customFormat="1" x14ac:dyDescent="0.25">
      <c r="A98" s="51"/>
      <c r="B98" s="25"/>
      <c r="C98" s="26"/>
      <c r="D98" s="26"/>
      <c r="E98" s="64"/>
      <c r="F98" s="67"/>
      <c r="G98" s="59"/>
      <c r="H98" s="99"/>
      <c r="I98" s="26"/>
      <c r="J98" s="26"/>
      <c r="K98" s="26"/>
      <c r="L98" s="26"/>
      <c r="M98" s="26"/>
      <c r="N98" s="26"/>
    </row>
    <row r="99" spans="1:15" s="27" customFormat="1" x14ac:dyDescent="0.25">
      <c r="A99" s="51"/>
      <c r="B99" s="25"/>
      <c r="C99" s="26"/>
      <c r="D99" s="26"/>
      <c r="E99" s="64"/>
      <c r="F99" s="67"/>
      <c r="G99" s="59"/>
      <c r="H99" s="99"/>
      <c r="I99" s="26"/>
      <c r="J99" s="26"/>
      <c r="K99" s="26"/>
      <c r="L99" s="26"/>
      <c r="M99" s="26"/>
      <c r="N99" s="26"/>
    </row>
    <row r="100" spans="1:15" s="55" customFormat="1" x14ac:dyDescent="0.25">
      <c r="A100" s="52"/>
      <c r="B100" s="56"/>
      <c r="C100" s="53"/>
      <c r="D100" s="53"/>
      <c r="E100" s="65"/>
      <c r="F100" s="66"/>
      <c r="G100" s="59"/>
      <c r="H100" s="99"/>
      <c r="I100" s="54"/>
      <c r="J100" s="54"/>
      <c r="K100" s="54"/>
      <c r="L100" s="54"/>
      <c r="M100" s="54"/>
      <c r="N100" s="54"/>
    </row>
    <row r="101" spans="1:15" s="55" customFormat="1" x14ac:dyDescent="0.25">
      <c r="A101" s="52"/>
      <c r="B101" s="56"/>
      <c r="C101" s="53"/>
      <c r="D101" s="53"/>
      <c r="E101" s="65"/>
      <c r="F101" s="66"/>
      <c r="G101" s="83"/>
      <c r="H101" s="99"/>
      <c r="I101" s="54"/>
      <c r="J101" s="54"/>
      <c r="K101" s="54"/>
      <c r="L101" s="54"/>
      <c r="M101" s="54"/>
      <c r="N101" s="54"/>
    </row>
    <row r="102" spans="1:15" s="96" customFormat="1" x14ac:dyDescent="0.25">
      <c r="A102" s="89"/>
      <c r="B102" s="90"/>
      <c r="C102" s="90"/>
      <c r="D102" s="49"/>
      <c r="E102" s="81"/>
      <c r="F102" s="68"/>
      <c r="G102" s="68"/>
      <c r="H102" s="115"/>
      <c r="I102" s="91"/>
      <c r="J102" s="92"/>
      <c r="K102" s="92"/>
      <c r="L102" s="92"/>
      <c r="M102" s="93"/>
      <c r="N102" s="102"/>
    </row>
    <row r="103" spans="1:15" s="27" customFormat="1" x14ac:dyDescent="0.25">
      <c r="A103" s="46"/>
      <c r="B103" s="98"/>
      <c r="C103" s="98"/>
      <c r="D103" s="24"/>
      <c r="E103" s="70"/>
      <c r="F103" s="60"/>
      <c r="G103" s="43"/>
      <c r="H103" s="99"/>
      <c r="I103" s="70"/>
      <c r="J103" s="103"/>
      <c r="K103" s="103"/>
      <c r="L103" s="103"/>
      <c r="M103" s="104"/>
      <c r="N103" s="105"/>
      <c r="O103" s="106"/>
    </row>
    <row r="104" spans="1:15" s="27" customFormat="1" x14ac:dyDescent="0.25">
      <c r="A104" s="46"/>
      <c r="B104" s="98"/>
      <c r="C104" s="98"/>
      <c r="D104" s="24"/>
      <c r="E104" s="70"/>
      <c r="F104" s="60"/>
      <c r="G104" s="43"/>
      <c r="H104" s="99"/>
      <c r="I104" s="70"/>
      <c r="J104" s="103"/>
      <c r="K104" s="103"/>
      <c r="L104" s="103"/>
      <c r="M104" s="104"/>
      <c r="N104" s="105"/>
      <c r="O104" s="106"/>
    </row>
    <row r="105" spans="1:15" s="27" customFormat="1" x14ac:dyDescent="0.25">
      <c r="A105" s="46"/>
      <c r="B105" s="98"/>
      <c r="C105" s="98"/>
      <c r="D105" s="24"/>
      <c r="E105" s="70"/>
      <c r="F105" s="60"/>
      <c r="G105" s="43"/>
      <c r="H105" s="99"/>
      <c r="I105" s="70"/>
      <c r="J105" s="103"/>
      <c r="K105" s="103"/>
      <c r="L105" s="103"/>
      <c r="M105" s="104"/>
      <c r="N105" s="105"/>
      <c r="O105" s="106"/>
    </row>
    <row r="106" spans="1:15" s="27" customFormat="1" x14ac:dyDescent="0.25">
      <c r="A106" s="46"/>
      <c r="B106" s="98"/>
      <c r="C106" s="98"/>
      <c r="D106" s="24"/>
      <c r="E106" s="70"/>
      <c r="F106" s="60"/>
      <c r="G106" s="43"/>
      <c r="H106" s="99"/>
      <c r="I106" s="70"/>
      <c r="J106" s="103"/>
      <c r="K106" s="103"/>
      <c r="L106" s="103"/>
      <c r="M106" s="104"/>
      <c r="N106" s="105"/>
      <c r="O106" s="106"/>
    </row>
    <row r="107" spans="1:15" s="27" customFormat="1" ht="27.95" customHeight="1" x14ac:dyDescent="0.25">
      <c r="A107" s="46"/>
      <c r="B107" s="98"/>
      <c r="C107" s="98"/>
      <c r="D107" s="24"/>
      <c r="E107" s="70"/>
      <c r="F107" s="60"/>
      <c r="G107" s="43"/>
      <c r="H107" s="99"/>
      <c r="I107" s="70"/>
      <c r="J107" s="103"/>
      <c r="K107" s="103"/>
      <c r="L107" s="103"/>
      <c r="M107" s="107"/>
      <c r="N107" s="107"/>
      <c r="O107" s="106"/>
    </row>
    <row r="108" spans="1:15" s="27" customFormat="1" x14ac:dyDescent="0.25">
      <c r="A108" s="46"/>
      <c r="B108" s="98"/>
      <c r="C108" s="98"/>
      <c r="D108" s="24"/>
      <c r="E108" s="70"/>
      <c r="F108" s="60"/>
      <c r="G108" s="43"/>
      <c r="H108" s="99"/>
      <c r="I108" s="70"/>
      <c r="J108" s="103"/>
      <c r="K108" s="103"/>
      <c r="L108" s="103"/>
      <c r="M108" s="107"/>
      <c r="N108" s="107"/>
      <c r="O108" s="106"/>
    </row>
    <row r="109" spans="1:15" s="96" customFormat="1" x14ac:dyDescent="0.25">
      <c r="A109" s="89"/>
      <c r="B109" s="90"/>
      <c r="C109" s="90"/>
      <c r="D109" s="49"/>
      <c r="E109" s="81"/>
      <c r="F109" s="68"/>
      <c r="G109" s="68"/>
      <c r="H109" s="115"/>
      <c r="I109" s="91"/>
      <c r="J109" s="92"/>
      <c r="K109" s="92"/>
      <c r="L109" s="92"/>
      <c r="M109" s="93"/>
      <c r="N109" s="108"/>
    </row>
    <row r="110" spans="1:15" s="27" customFormat="1" x14ac:dyDescent="0.25">
      <c r="A110" s="46"/>
      <c r="B110" s="25"/>
      <c r="C110" s="25"/>
      <c r="D110" s="24"/>
      <c r="E110" s="70"/>
      <c r="F110" s="60"/>
      <c r="G110" s="59"/>
      <c r="H110" s="99"/>
      <c r="I110" s="70"/>
      <c r="J110" s="109"/>
      <c r="K110" s="107"/>
      <c r="L110" s="107"/>
      <c r="M110" s="107"/>
      <c r="N110" s="107"/>
      <c r="O110" s="106"/>
    </row>
    <row r="111" spans="1:15" s="27" customFormat="1" x14ac:dyDescent="0.25">
      <c r="A111" s="46"/>
      <c r="B111" s="25"/>
      <c r="C111" s="25"/>
      <c r="D111" s="24"/>
      <c r="E111" s="70"/>
      <c r="F111" s="60"/>
      <c r="G111" s="59"/>
      <c r="H111" s="99"/>
      <c r="I111" s="70"/>
      <c r="J111" s="109"/>
      <c r="K111" s="107"/>
      <c r="L111" s="107"/>
      <c r="M111" s="107"/>
      <c r="N111" s="107"/>
      <c r="O111" s="106"/>
    </row>
    <row r="112" spans="1:15" s="27" customFormat="1" x14ac:dyDescent="0.25">
      <c r="A112" s="46"/>
      <c r="B112" s="25"/>
      <c r="C112" s="25"/>
      <c r="D112" s="24"/>
      <c r="E112" s="70"/>
      <c r="F112" s="60"/>
      <c r="G112" s="59"/>
      <c r="H112" s="99"/>
      <c r="I112" s="70"/>
      <c r="J112" s="109"/>
      <c r="K112" s="107"/>
      <c r="L112" s="107"/>
      <c r="M112" s="107"/>
      <c r="N112" s="107"/>
      <c r="O112" s="106"/>
    </row>
    <row r="113" spans="1:15" s="27" customFormat="1" x14ac:dyDescent="0.25">
      <c r="A113" s="46"/>
      <c r="B113" s="25"/>
      <c r="C113" s="25"/>
      <c r="D113" s="24"/>
      <c r="E113" s="70"/>
      <c r="F113" s="60"/>
      <c r="G113" s="59"/>
      <c r="H113" s="99"/>
      <c r="I113" s="73"/>
      <c r="J113" s="107"/>
      <c r="K113" s="103"/>
      <c r="L113" s="103"/>
      <c r="M113" s="107"/>
      <c r="N113" s="107"/>
      <c r="O113" s="106"/>
    </row>
    <row r="114" spans="1:15" s="27" customFormat="1" x14ac:dyDescent="0.25">
      <c r="A114" s="46"/>
      <c r="B114" s="107"/>
      <c r="C114" s="107"/>
      <c r="D114" s="24"/>
      <c r="E114" s="73"/>
      <c r="F114" s="60"/>
      <c r="G114" s="59"/>
      <c r="H114" s="99"/>
      <c r="I114" s="73"/>
      <c r="J114" s="103"/>
      <c r="K114" s="103"/>
      <c r="L114" s="103"/>
      <c r="M114" s="107"/>
      <c r="N114" s="107"/>
      <c r="O114" s="106"/>
    </row>
    <row r="115" spans="1:15" x14ac:dyDescent="0.25">
      <c r="A115" s="89"/>
      <c r="B115" s="90"/>
      <c r="C115" s="90"/>
      <c r="D115" s="49"/>
      <c r="E115" s="81"/>
      <c r="F115" s="68"/>
      <c r="G115" s="68"/>
      <c r="H115" s="115"/>
      <c r="I115" s="91"/>
      <c r="J115" s="92"/>
      <c r="K115" s="92"/>
      <c r="L115" s="92"/>
      <c r="M115" s="93"/>
      <c r="N115" s="94"/>
    </row>
    <row r="116" spans="1:15" x14ac:dyDescent="0.25">
      <c r="A116" s="46"/>
      <c r="B116" s="98"/>
      <c r="C116" s="98"/>
      <c r="D116" s="24"/>
      <c r="E116" s="47"/>
      <c r="F116" s="60"/>
      <c r="G116" s="43"/>
      <c r="H116" s="99"/>
      <c r="I116" s="110"/>
      <c r="J116" s="103"/>
      <c r="K116" s="103"/>
      <c r="L116" s="103"/>
      <c r="M116" s="104"/>
      <c r="N116" s="105"/>
    </row>
    <row r="117" spans="1:15" x14ac:dyDescent="0.25">
      <c r="A117" s="46"/>
      <c r="B117" s="98"/>
      <c r="C117" s="98"/>
      <c r="D117" s="24"/>
      <c r="E117" s="47"/>
      <c r="F117" s="60"/>
      <c r="G117" s="43"/>
      <c r="H117" s="99"/>
      <c r="I117" s="110"/>
      <c r="J117" s="103"/>
      <c r="K117" s="103"/>
      <c r="L117" s="103"/>
      <c r="M117" s="104"/>
      <c r="N117" s="105"/>
    </row>
    <row r="118" spans="1:15" x14ac:dyDescent="0.25">
      <c r="A118" s="46"/>
      <c r="B118" s="98"/>
      <c r="C118" s="98"/>
      <c r="D118" s="24"/>
      <c r="E118" s="47"/>
      <c r="F118" s="60"/>
      <c r="G118" s="43"/>
      <c r="H118" s="99"/>
      <c r="I118" s="110"/>
      <c r="J118" s="103"/>
      <c r="K118" s="103"/>
      <c r="L118" s="103"/>
      <c r="M118" s="104"/>
      <c r="N118" s="105"/>
    </row>
    <row r="119" spans="1:15" x14ac:dyDescent="0.25">
      <c r="A119" s="46"/>
      <c r="B119" s="98"/>
      <c r="C119" s="98"/>
      <c r="D119" s="24"/>
      <c r="E119" s="47"/>
      <c r="F119" s="60"/>
      <c r="G119" s="43"/>
      <c r="H119" s="99"/>
      <c r="I119" s="26"/>
      <c r="J119" s="26"/>
      <c r="K119" s="26"/>
      <c r="L119" s="26"/>
      <c r="M119" s="26"/>
      <c r="N119" s="26"/>
    </row>
    <row r="120" spans="1:15" x14ac:dyDescent="0.25">
      <c r="A120" s="46"/>
      <c r="B120" s="98"/>
      <c r="C120" s="98"/>
      <c r="D120" s="24"/>
      <c r="E120" s="47"/>
      <c r="F120" s="60"/>
      <c r="G120" s="43"/>
      <c r="H120" s="99"/>
      <c r="I120" s="26"/>
      <c r="J120" s="26"/>
      <c r="K120" s="26"/>
      <c r="L120" s="26"/>
      <c r="M120" s="26"/>
      <c r="N120" s="26"/>
    </row>
    <row r="121" spans="1:15" x14ac:dyDescent="0.25">
      <c r="A121" s="51"/>
      <c r="B121" s="98"/>
      <c r="C121" s="98"/>
      <c r="D121" s="24"/>
      <c r="E121" s="47"/>
      <c r="F121" s="60"/>
      <c r="G121" s="43"/>
      <c r="H121" s="99"/>
      <c r="I121" s="26"/>
      <c r="J121" s="26"/>
      <c r="K121" s="26"/>
      <c r="L121" s="26"/>
      <c r="M121" s="26"/>
      <c r="N121" s="26"/>
    </row>
    <row r="122" spans="1:15" x14ac:dyDescent="0.25">
      <c r="A122" s="51"/>
      <c r="B122" s="98"/>
      <c r="C122" s="98"/>
      <c r="D122" s="24"/>
      <c r="E122" s="47"/>
      <c r="F122" s="60"/>
      <c r="G122" s="43"/>
      <c r="H122" s="99"/>
      <c r="I122" s="26"/>
      <c r="J122" s="26"/>
      <c r="K122" s="26"/>
      <c r="L122" s="26"/>
      <c r="M122" s="26"/>
      <c r="N122" s="26"/>
    </row>
    <row r="123" spans="1:15" x14ac:dyDescent="0.25">
      <c r="A123" s="51"/>
      <c r="B123" s="98"/>
      <c r="C123" s="98"/>
      <c r="D123" s="24"/>
      <c r="E123" s="47"/>
      <c r="F123" s="60"/>
      <c r="G123" s="43"/>
      <c r="H123" s="99"/>
      <c r="I123" s="26"/>
      <c r="J123" s="26"/>
      <c r="K123" s="26"/>
      <c r="L123" s="26"/>
      <c r="M123" s="26"/>
      <c r="N123" s="26"/>
    </row>
    <row r="124" spans="1:15" x14ac:dyDescent="0.25">
      <c r="A124" s="89"/>
      <c r="B124" s="90"/>
      <c r="C124" s="90"/>
      <c r="D124" s="49"/>
      <c r="E124" s="81"/>
      <c r="F124" s="68"/>
      <c r="G124" s="68"/>
      <c r="H124" s="99"/>
      <c r="I124" s="91"/>
      <c r="J124" s="92"/>
      <c r="K124" s="92"/>
      <c r="L124" s="92"/>
      <c r="M124" s="93"/>
      <c r="N124" s="94"/>
    </row>
    <row r="125" spans="1:15" x14ac:dyDescent="0.25">
      <c r="A125" s="46"/>
      <c r="B125" s="98"/>
      <c r="C125" s="98"/>
      <c r="D125" s="24"/>
      <c r="E125" s="47"/>
      <c r="F125" s="60"/>
      <c r="G125" s="43"/>
      <c r="H125" s="24"/>
      <c r="I125" s="110"/>
      <c r="J125" s="103"/>
      <c r="K125" s="103"/>
      <c r="L125" s="103"/>
      <c r="M125" s="104"/>
      <c r="N125" s="105"/>
    </row>
    <row r="126" spans="1:15" s="95" customFormat="1" x14ac:dyDescent="0.25">
      <c r="A126" s="89"/>
      <c r="B126" s="90"/>
      <c r="C126" s="90"/>
      <c r="D126" s="49"/>
      <c r="E126" s="81"/>
      <c r="F126" s="68"/>
      <c r="G126" s="68"/>
      <c r="H126" s="99"/>
      <c r="I126" s="91"/>
      <c r="J126" s="92"/>
      <c r="K126" s="92"/>
      <c r="L126" s="92"/>
      <c r="M126" s="93"/>
      <c r="N126" s="94"/>
    </row>
    <row r="127" spans="1:15" s="27" customFormat="1" x14ac:dyDescent="0.25">
      <c r="A127" s="46"/>
      <c r="B127" s="98"/>
      <c r="C127" s="98"/>
      <c r="D127" s="24"/>
      <c r="E127" s="47"/>
      <c r="F127" s="60"/>
      <c r="G127" s="43"/>
      <c r="H127" s="24"/>
      <c r="I127" s="110"/>
      <c r="J127" s="103"/>
      <c r="K127" s="103"/>
      <c r="L127" s="103"/>
      <c r="M127" s="104"/>
      <c r="N127" s="105"/>
      <c r="O127" s="106"/>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6"/>
  <sheetViews>
    <sheetView topLeftCell="C13" zoomScale="115" zoomScaleNormal="115" workbookViewId="0">
      <selection activeCell="G25" sqref="G25"/>
    </sheetView>
  </sheetViews>
  <sheetFormatPr defaultColWidth="10.85546875" defaultRowHeight="12.75" x14ac:dyDescent="0.25"/>
  <cols>
    <col min="1" max="1" width="16.42578125" style="133" customWidth="1"/>
    <col min="2" max="3" width="15.42578125" style="133" customWidth="1"/>
    <col min="4" max="4" width="16.85546875" style="133" customWidth="1"/>
    <col min="5" max="5" width="17" style="133" customWidth="1"/>
    <col min="6" max="7" width="22.42578125" style="133" customWidth="1"/>
    <col min="8" max="8" width="16.28515625" style="133" customWidth="1"/>
    <col min="9" max="9" width="15.42578125" style="133" customWidth="1"/>
    <col min="10" max="10" width="23" style="133" customWidth="1"/>
    <col min="11" max="12" width="10.85546875" style="116"/>
    <col min="13" max="13" width="14" style="116" customWidth="1"/>
    <col min="14" max="16384" width="10.85546875" style="116"/>
  </cols>
  <sheetData>
    <row r="1" spans="1:13" ht="38.25" x14ac:dyDescent="0.25">
      <c r="A1" s="315" t="s">
        <v>2</v>
      </c>
      <c r="B1" s="316" t="s">
        <v>8</v>
      </c>
      <c r="C1" s="316" t="s">
        <v>248</v>
      </c>
      <c r="D1" s="316" t="s">
        <v>34</v>
      </c>
      <c r="E1" s="317" t="s">
        <v>35</v>
      </c>
      <c r="F1" s="317" t="s">
        <v>100</v>
      </c>
      <c r="G1" s="318" t="s">
        <v>102</v>
      </c>
      <c r="H1" s="316" t="s">
        <v>249</v>
      </c>
      <c r="I1" s="319" t="s">
        <v>36</v>
      </c>
      <c r="J1" s="320" t="s">
        <v>83</v>
      </c>
      <c r="L1" s="177" t="s">
        <v>75</v>
      </c>
      <c r="M1" s="304"/>
    </row>
    <row r="2" spans="1:13" ht="15" x14ac:dyDescent="0.25">
      <c r="A2" s="132" t="s">
        <v>53</v>
      </c>
      <c r="B2" s="132" t="s">
        <v>52</v>
      </c>
      <c r="C2" s="321">
        <f>Augustus!G4+Advances!H11</f>
        <v>3655500</v>
      </c>
      <c r="D2" s="322">
        <f>'Personal Recieved'!D5+'Balance UGX'!M2</f>
        <v>438000</v>
      </c>
      <c r="E2" s="322">
        <f>GETPIVOTDATA("Sum of Spent  in national currency (UGX)",'Personal Costs'!$A$3,"Name","Augustus")</f>
        <v>828000</v>
      </c>
      <c r="F2" s="322"/>
      <c r="G2" s="321">
        <v>555500</v>
      </c>
      <c r="H2" s="323">
        <f>Augustus!G21+Advances!I11</f>
        <v>2710000</v>
      </c>
      <c r="I2" s="324">
        <f>C2+D2-E2+F2-G2</f>
        <v>2710000</v>
      </c>
      <c r="J2" s="325">
        <f t="shared" ref="J2:J9" si="0">H2-I2</f>
        <v>0</v>
      </c>
      <c r="L2" s="132" t="s">
        <v>53</v>
      </c>
      <c r="M2" s="178">
        <f>GETPIVOTDATA("Spent  in national currency (UGX)",'Airtime summary'!$A$41,"Name","Augustus")</f>
        <v>120000</v>
      </c>
    </row>
    <row r="3" spans="1:13" ht="15" x14ac:dyDescent="0.25">
      <c r="A3" s="132" t="s">
        <v>96</v>
      </c>
      <c r="B3" s="132" t="s">
        <v>52</v>
      </c>
      <c r="C3" s="321">
        <f>Mary!G4+Advances!H14</f>
        <v>6298000</v>
      </c>
      <c r="D3" s="322">
        <f>0+'Balance UGX'!M3</f>
        <v>120000</v>
      </c>
      <c r="E3" s="322">
        <f>GETPIVOTDATA("Sum of Spent  in national currency (UGX)",'Personal Costs'!$A$3,"Name","Mary")</f>
        <v>418000</v>
      </c>
      <c r="F3" s="322"/>
      <c r="G3" s="321">
        <f>Advances!H13</f>
        <v>1000000</v>
      </c>
      <c r="H3" s="323">
        <f>Mary!G10+Advances!I14</f>
        <v>5000000</v>
      </c>
      <c r="I3" s="324">
        <f t="shared" ref="I3:I7" si="1">C3+D3-E3+F3-G3</f>
        <v>5000000</v>
      </c>
      <c r="J3" s="325">
        <f t="shared" si="0"/>
        <v>0</v>
      </c>
      <c r="L3" s="132" t="s">
        <v>96</v>
      </c>
      <c r="M3" s="178">
        <f>GETPIVOTDATA("Spent  in national currency (UGX)",'Airtime summary'!$A$41,"Name","Mary")</f>
        <v>120000</v>
      </c>
    </row>
    <row r="4" spans="1:13" ht="15" x14ac:dyDescent="0.25">
      <c r="A4" s="132" t="s">
        <v>42</v>
      </c>
      <c r="B4" s="132" t="s">
        <v>14</v>
      </c>
      <c r="C4" s="321">
        <f>Lydia!G4+Advances!H8</f>
        <v>6450000</v>
      </c>
      <c r="D4" s="322">
        <f>'Personal Recieved'!D8+'Balance UGX'!M4</f>
        <v>1174900</v>
      </c>
      <c r="E4" s="322">
        <f>GETPIVOTDATA("Sum of Spent  in national currency (UGX)",'Personal Costs'!$A$3,"Name","Lydia")</f>
        <v>1194900</v>
      </c>
      <c r="F4" s="322"/>
      <c r="G4" s="321">
        <f>Advances!H7</f>
        <v>1000000</v>
      </c>
      <c r="H4" s="323">
        <f>Lydia!G26+Advances!I8</f>
        <v>5430000</v>
      </c>
      <c r="I4" s="324">
        <f>C4+D4-E4+F4-G4</f>
        <v>5430000</v>
      </c>
      <c r="J4" s="325">
        <f t="shared" si="0"/>
        <v>0</v>
      </c>
      <c r="K4" s="116" t="s">
        <v>15</v>
      </c>
      <c r="L4" s="132" t="s">
        <v>42</v>
      </c>
      <c r="M4" s="178">
        <f>GETPIVOTDATA("Spent  in national currency (UGX)",'Airtime summary'!$A$41,"Name","Lydia")</f>
        <v>140000</v>
      </c>
    </row>
    <row r="5" spans="1:13" ht="15" x14ac:dyDescent="0.25">
      <c r="A5" s="240" t="s">
        <v>70</v>
      </c>
      <c r="B5" s="241" t="s">
        <v>44</v>
      </c>
      <c r="C5" s="321">
        <f>'i45'!G5+Advances!H25</f>
        <v>0</v>
      </c>
      <c r="D5" s="322">
        <f>'Personal Recieved'!D6+'Balance UGX'!M5</f>
        <v>230000</v>
      </c>
      <c r="E5" s="322">
        <f>GETPIVOTDATA("Sum of Spent  in national currency (UGX)",'Personal Costs'!$A$3,"Name","i45")</f>
        <v>230000</v>
      </c>
      <c r="F5" s="322"/>
      <c r="G5" s="321"/>
      <c r="H5" s="323">
        <f>'i45'!G12</f>
        <v>0</v>
      </c>
      <c r="I5" s="324">
        <f t="shared" si="1"/>
        <v>0</v>
      </c>
      <c r="J5" s="325">
        <f>H5-I5</f>
        <v>0</v>
      </c>
      <c r="L5" s="240" t="s">
        <v>70</v>
      </c>
      <c r="M5" s="178">
        <f>GETPIVOTDATA("Spent  in national currency (UGX)",'Airtime summary'!$A$41,"Name","i45")</f>
        <v>160000</v>
      </c>
    </row>
    <row r="6" spans="1:13" ht="15" x14ac:dyDescent="0.25">
      <c r="A6" s="240" t="s">
        <v>71</v>
      </c>
      <c r="B6" s="241" t="s">
        <v>44</v>
      </c>
      <c r="C6" s="321">
        <f>'i67'!G4</f>
        <v>30000</v>
      </c>
      <c r="D6" s="322">
        <f>'Personal Recieved'!D7+'Balance UGX'!M6</f>
        <v>570000</v>
      </c>
      <c r="E6" s="322">
        <f>GETPIVOTDATA("Sum of Spent  in national currency (UGX)",'Personal Costs'!$A$3,"Name","i67")</f>
        <v>567000</v>
      </c>
      <c r="F6" s="322"/>
      <c r="G6" s="321"/>
      <c r="H6" s="323">
        <f>'i67'!G36</f>
        <v>33000</v>
      </c>
      <c r="I6" s="324">
        <f t="shared" si="1"/>
        <v>33000</v>
      </c>
      <c r="J6" s="325">
        <f t="shared" si="0"/>
        <v>0</v>
      </c>
      <c r="L6" s="240" t="s">
        <v>71</v>
      </c>
      <c r="M6" s="178">
        <f>GETPIVOTDATA("Spent  in national currency (UGX)",'Airtime summary'!$A$41,"Name","i67")</f>
        <v>160000</v>
      </c>
    </row>
    <row r="7" spans="1:13" ht="15" x14ac:dyDescent="0.25">
      <c r="A7" s="240" t="s">
        <v>121</v>
      </c>
      <c r="B7" s="241" t="s">
        <v>44</v>
      </c>
      <c r="C7" s="321">
        <f>'i81'!G4</f>
        <v>257000</v>
      </c>
      <c r="D7" s="322">
        <f>0+M7</f>
        <v>160000</v>
      </c>
      <c r="E7" s="322">
        <f>GETPIVOTDATA("Sum of Spent  in national currency (UGX)",'Personal Costs'!$A$3,"Name","i81")</f>
        <v>160000</v>
      </c>
      <c r="F7" s="322"/>
      <c r="G7" s="321"/>
      <c r="H7" s="323">
        <f>'i81'!G6</f>
        <v>257000</v>
      </c>
      <c r="I7" s="324">
        <f t="shared" si="1"/>
        <v>257000</v>
      </c>
      <c r="J7" s="325">
        <f t="shared" si="0"/>
        <v>0</v>
      </c>
      <c r="L7" s="240" t="s">
        <v>121</v>
      </c>
      <c r="M7" s="178">
        <f>GETPIVOTDATA("Spent  in national currency (UGX)",'Airtime summary'!$A$41,"Name","i81")</f>
        <v>160000</v>
      </c>
    </row>
    <row r="8" spans="1:13" ht="15" x14ac:dyDescent="0.25">
      <c r="A8" s="132" t="s">
        <v>74</v>
      </c>
      <c r="B8" s="241" t="s">
        <v>14</v>
      </c>
      <c r="C8" s="321">
        <v>0</v>
      </c>
      <c r="D8" s="322">
        <f>0+M8</f>
        <v>40000</v>
      </c>
      <c r="E8" s="322">
        <f>GETPIVOTDATA("Sum of Spent  in national currency (UGX)",'Personal Costs'!$A$3,"Name","Day Guard")</f>
        <v>40000</v>
      </c>
      <c r="F8" s="322"/>
      <c r="G8" s="321"/>
      <c r="H8" s="323">
        <v>0</v>
      </c>
      <c r="I8" s="324">
        <f t="shared" ref="I8" si="2">C8+D8-E8</f>
        <v>0</v>
      </c>
      <c r="J8" s="325">
        <f t="shared" si="0"/>
        <v>0</v>
      </c>
      <c r="L8" s="132" t="s">
        <v>74</v>
      </c>
      <c r="M8" s="178">
        <f>GETPIVOTDATA("Spent  in national currency (UGX)",'Airtime summary'!$A$41,"Name","Day Guard")</f>
        <v>40000</v>
      </c>
    </row>
    <row r="9" spans="1:13" ht="15" x14ac:dyDescent="0.25">
      <c r="A9" s="132" t="s">
        <v>73</v>
      </c>
      <c r="B9" s="241"/>
      <c r="C9" s="321">
        <f>'Airtime summary'!G4</f>
        <v>0</v>
      </c>
      <c r="D9" s="322">
        <f>0</f>
        <v>0</v>
      </c>
      <c r="E9" s="322">
        <v>0</v>
      </c>
      <c r="F9" s="322"/>
      <c r="G9" s="321"/>
      <c r="H9" s="323">
        <f>'Airtime summary'!G37</f>
        <v>0</v>
      </c>
      <c r="I9" s="324">
        <f>'Airtime summary'!G38</f>
        <v>0</v>
      </c>
      <c r="J9" s="325">
        <f t="shared" si="0"/>
        <v>0</v>
      </c>
      <c r="L9" s="305"/>
      <c r="M9" s="304"/>
    </row>
    <row r="10" spans="1:13" s="117" customFormat="1" ht="15" x14ac:dyDescent="0.25">
      <c r="A10" s="326"/>
      <c r="B10" s="327"/>
      <c r="C10" s="328"/>
      <c r="D10" s="328"/>
      <c r="E10" s="329"/>
      <c r="F10" s="432" t="s">
        <v>101</v>
      </c>
      <c r="G10" s="433" t="s">
        <v>82</v>
      </c>
      <c r="H10" s="328"/>
      <c r="I10" s="330"/>
      <c r="J10" s="325"/>
      <c r="L10"/>
      <c r="M10" s="373">
        <f>SUM(M2:M8)</f>
        <v>900000</v>
      </c>
    </row>
    <row r="11" spans="1:13" x14ac:dyDescent="0.2">
      <c r="A11" s="331" t="s">
        <v>84</v>
      </c>
      <c r="B11" s="332"/>
      <c r="C11" s="333">
        <f>SUM(C2:C10)</f>
        <v>16690500</v>
      </c>
      <c r="D11" s="333">
        <f>SUM(D2:D10)</f>
        <v>2732900</v>
      </c>
      <c r="E11" s="333">
        <f>SUM(E2:E10)</f>
        <v>3437900</v>
      </c>
      <c r="F11" s="332"/>
      <c r="G11" s="334"/>
      <c r="H11" s="335">
        <f>SUM(H2:H10)</f>
        <v>13430000</v>
      </c>
      <c r="I11" s="336">
        <f>SUM(I2:I10)</f>
        <v>13430000</v>
      </c>
      <c r="J11" s="337">
        <f>H11-I11</f>
        <v>0</v>
      </c>
    </row>
    <row r="12" spans="1:13" x14ac:dyDescent="0.2">
      <c r="A12" s="338"/>
      <c r="B12" s="339"/>
      <c r="C12" s="340"/>
      <c r="D12" s="341"/>
      <c r="E12" s="341"/>
      <c r="F12" s="341"/>
      <c r="G12" s="341"/>
      <c r="H12" s="340"/>
      <c r="I12" s="342"/>
      <c r="J12" s="325"/>
    </row>
    <row r="13" spans="1:13" x14ac:dyDescent="0.2">
      <c r="A13" s="343" t="s">
        <v>85</v>
      </c>
      <c r="B13" s="344"/>
      <c r="C13" s="345">
        <f>'Bank reconciliation UGX'!D14</f>
        <v>28663192</v>
      </c>
      <c r="D13" s="397">
        <v>0</v>
      </c>
      <c r="E13" s="345">
        <f>GETPIVOTDATA("Sum of Spent  in national currency (UGX)",'Personal Costs'!$A$3,"Name","Bank UGX")</f>
        <v>4000</v>
      </c>
      <c r="F13" s="345"/>
      <c r="G13" s="345">
        <f>'Bank reconciliation UGX'!E15+'Bank reconciliation UGX'!E17</f>
        <v>13677990</v>
      </c>
      <c r="H13" s="345">
        <f>'Bank reconciliation UGX'!D19</f>
        <v>14981202</v>
      </c>
      <c r="I13" s="346">
        <f>C13+D13-E13+F13-G13</f>
        <v>14981202</v>
      </c>
      <c r="J13" s="325">
        <f>H13-I13</f>
        <v>0</v>
      </c>
    </row>
    <row r="14" spans="1:13" x14ac:dyDescent="0.2">
      <c r="A14" s="343" t="s">
        <v>117</v>
      </c>
      <c r="B14" s="344"/>
      <c r="C14" s="345">
        <f>'UGX-Operational Account'!D14</f>
        <v>39046</v>
      </c>
      <c r="D14" s="397">
        <f>'UGX-Operational Account'!D20</f>
        <v>150000</v>
      </c>
      <c r="E14" s="345">
        <f>GETPIVOTDATA("Sum of Spent  in national currency (UGX)",'Personal Costs'!$A$3,"Name","UGX OPP")</f>
        <v>11223190</v>
      </c>
      <c r="F14" s="345">
        <f>'UGX-Operational Account'!D15+'UGX-Operational Account'!D23</f>
        <v>13677990</v>
      </c>
      <c r="G14" s="345">
        <f>'UGX-Operational Account'!E16+'UGX-Operational Account'!E24</f>
        <v>2620000</v>
      </c>
      <c r="H14" s="345">
        <f>'UGX-Operational Account'!D39</f>
        <v>23846</v>
      </c>
      <c r="I14" s="346">
        <f>C14+D14-E14+F14-G14</f>
        <v>23846</v>
      </c>
      <c r="J14" s="325">
        <f>H14-I14</f>
        <v>0</v>
      </c>
    </row>
    <row r="15" spans="1:13" x14ac:dyDescent="0.2">
      <c r="A15" s="347" t="s">
        <v>86</v>
      </c>
      <c r="B15" s="348"/>
      <c r="C15" s="348">
        <f t="shared" ref="C15:I15" si="3">SUM(C13:C14)</f>
        <v>28702238</v>
      </c>
      <c r="D15" s="348">
        <f t="shared" si="3"/>
        <v>150000</v>
      </c>
      <c r="E15" s="620">
        <f t="shared" si="3"/>
        <v>11227190</v>
      </c>
      <c r="F15" s="348">
        <f t="shared" si="3"/>
        <v>13677990</v>
      </c>
      <c r="G15" s="348">
        <f t="shared" si="3"/>
        <v>16297990</v>
      </c>
      <c r="H15" s="348">
        <f t="shared" si="3"/>
        <v>15005048</v>
      </c>
      <c r="I15" s="349">
        <f t="shared" si="3"/>
        <v>15005048</v>
      </c>
      <c r="J15" s="350">
        <f>H15-I15</f>
        <v>0</v>
      </c>
    </row>
    <row r="16" spans="1:13" x14ac:dyDescent="0.2">
      <c r="A16" s="351" t="s">
        <v>87</v>
      </c>
      <c r="B16" s="352"/>
      <c r="C16" s="352"/>
      <c r="D16" s="452"/>
      <c r="E16" s="619"/>
      <c r="F16" s="352"/>
      <c r="G16" s="352"/>
      <c r="H16" s="352"/>
      <c r="I16" s="353"/>
      <c r="J16" s="354"/>
    </row>
    <row r="17" spans="1:11" ht="13.5" thickBot="1" x14ac:dyDescent="0.25">
      <c r="A17" s="355"/>
      <c r="B17" s="356"/>
      <c r="C17" s="356"/>
      <c r="D17" s="356"/>
      <c r="E17" s="356"/>
      <c r="F17" s="356"/>
      <c r="G17" s="356"/>
      <c r="H17" s="356"/>
      <c r="I17" s="357"/>
      <c r="J17" s="325"/>
    </row>
    <row r="18" spans="1:11" ht="13.5" thickBot="1" x14ac:dyDescent="0.25">
      <c r="A18" s="358" t="s">
        <v>88</v>
      </c>
      <c r="B18" s="359"/>
      <c r="C18" s="359"/>
      <c r="D18" s="359"/>
      <c r="E18" s="359">
        <f>E11+E15</f>
        <v>14665090</v>
      </c>
      <c r="F18" s="359"/>
      <c r="G18" s="359"/>
      <c r="H18" s="359"/>
      <c r="I18" s="360"/>
      <c r="J18" s="361"/>
    </row>
    <row r="19" spans="1:11" x14ac:dyDescent="0.2">
      <c r="A19" s="362"/>
      <c r="B19" s="363"/>
      <c r="C19" s="363"/>
      <c r="D19" s="363"/>
      <c r="E19" s="363"/>
      <c r="F19" s="363"/>
      <c r="G19" s="363">
        <f>G15-F20</f>
        <v>13677990</v>
      </c>
      <c r="H19" s="363"/>
      <c r="I19" s="364"/>
      <c r="J19" s="325"/>
    </row>
    <row r="20" spans="1:11" ht="15.75" x14ac:dyDescent="0.25">
      <c r="A20" s="365" t="s">
        <v>37</v>
      </c>
      <c r="B20" s="366"/>
      <c r="C20" s="367">
        <f>'UGX Cash Box  July'!G3</f>
        <v>1033550</v>
      </c>
      <c r="D20" s="368">
        <f>'Personal Recieved'!C12</f>
        <v>0</v>
      </c>
      <c r="E20" s="368">
        <f>GETPIVOTDATA("Sum of spent in national currency (Ugx)",'Personal Recieved'!$A$3)</f>
        <v>2882900</v>
      </c>
      <c r="F20" s="368">
        <f>'UGX-Operational Account'!E16+'UGX-Operational Account'!E24</f>
        <v>2620000</v>
      </c>
      <c r="G20" s="368">
        <v>0</v>
      </c>
      <c r="H20" s="368">
        <f>'UGX Cash Box  July'!G26</f>
        <v>770650</v>
      </c>
      <c r="I20" s="369">
        <f>C20+D20-E20+F20</f>
        <v>770650</v>
      </c>
      <c r="J20" s="325">
        <f t="shared" ref="J20" si="4">H20-I20</f>
        <v>0</v>
      </c>
      <c r="K20" s="375"/>
    </row>
    <row r="21" spans="1:11" ht="16.5" thickBot="1" x14ac:dyDescent="0.3">
      <c r="A21" s="370"/>
      <c r="B21" s="371"/>
      <c r="C21" s="371"/>
      <c r="D21" s="371"/>
      <c r="E21" s="371"/>
      <c r="F21" s="371"/>
      <c r="G21" s="371"/>
      <c r="H21" s="371"/>
      <c r="I21" s="371"/>
      <c r="J21" s="618"/>
      <c r="K21" s="376"/>
    </row>
    <row r="22" spans="1:11" ht="15.75" x14ac:dyDescent="0.25">
      <c r="A22" s="306"/>
      <c r="B22" s="307"/>
      <c r="C22" s="307"/>
      <c r="D22" s="858" t="s">
        <v>38</v>
      </c>
      <c r="E22" s="858"/>
      <c r="F22" s="307"/>
      <c r="G22" s="307"/>
      <c r="H22" s="307"/>
      <c r="I22" s="378"/>
      <c r="J22" s="379"/>
      <c r="K22" s="377"/>
    </row>
    <row r="23" spans="1:11" ht="47.25" x14ac:dyDescent="0.25">
      <c r="A23" s="309"/>
      <c r="B23" s="310"/>
      <c r="C23" s="310" t="s">
        <v>250</v>
      </c>
      <c r="D23" s="310" t="s">
        <v>76</v>
      </c>
      <c r="E23" s="310" t="s">
        <v>77</v>
      </c>
      <c r="F23" s="310"/>
      <c r="G23" s="310"/>
      <c r="H23" s="310" t="s">
        <v>251</v>
      </c>
      <c r="I23" s="310" t="s">
        <v>78</v>
      </c>
      <c r="J23" s="311" t="s">
        <v>79</v>
      </c>
    </row>
    <row r="24" spans="1:11" ht="32.25" thickBot="1" x14ac:dyDescent="0.3">
      <c r="A24" s="312" t="s">
        <v>80</v>
      </c>
      <c r="B24" s="313"/>
      <c r="C24" s="313">
        <f>C20+C15+C11</f>
        <v>46426288</v>
      </c>
      <c r="D24" s="313">
        <v>0</v>
      </c>
      <c r="E24" s="313">
        <f>E18</f>
        <v>14665090</v>
      </c>
      <c r="F24" s="313"/>
      <c r="G24" s="313">
        <f>G2+G3+G4+G5+G6</f>
        <v>2555500</v>
      </c>
      <c r="H24" s="313">
        <f>H20+H15+H11+G24</f>
        <v>31761198</v>
      </c>
      <c r="I24" s="313">
        <f>C24+D24-E24</f>
        <v>31761198</v>
      </c>
      <c r="J24" s="314">
        <f>H24-I24</f>
        <v>0</v>
      </c>
      <c r="K24" s="396"/>
    </row>
    <row r="28" spans="1:11" x14ac:dyDescent="0.25">
      <c r="G28" s="797"/>
    </row>
    <row r="185" spans="1:15" x14ac:dyDescent="0.25">
      <c r="A185" s="374"/>
      <c r="B185" s="374"/>
      <c r="C185" s="374"/>
      <c r="D185" s="374"/>
      <c r="E185" s="374"/>
      <c r="F185" s="374"/>
      <c r="G185" s="374"/>
      <c r="H185" s="374"/>
      <c r="I185" s="374"/>
      <c r="J185" s="374"/>
      <c r="K185" s="451"/>
      <c r="L185" s="451"/>
      <c r="M185" s="451"/>
      <c r="N185" s="451"/>
      <c r="O185" s="451"/>
    </row>
    <row r="186" spans="1:15" x14ac:dyDescent="0.25">
      <c r="A186" s="374"/>
      <c r="B186" s="374"/>
      <c r="C186" s="374"/>
      <c r="D186" s="374"/>
      <c r="E186" s="374"/>
      <c r="F186" s="374"/>
      <c r="G186" s="374"/>
      <c r="H186" s="374"/>
      <c r="I186" s="374"/>
      <c r="J186" s="374"/>
      <c r="K186" s="451"/>
      <c r="L186" s="451"/>
      <c r="M186" s="451"/>
      <c r="N186" s="451"/>
      <c r="O186" s="451"/>
    </row>
    <row r="187" spans="1:15" x14ac:dyDescent="0.25">
      <c r="A187" s="374"/>
      <c r="B187" s="374"/>
      <c r="C187" s="374"/>
      <c r="D187" s="374"/>
      <c r="E187" s="374"/>
      <c r="F187" s="374"/>
      <c r="G187" s="374"/>
      <c r="H187" s="374"/>
      <c r="I187" s="374"/>
      <c r="J187" s="374"/>
      <c r="K187" s="451"/>
      <c r="L187" s="451"/>
      <c r="M187" s="451"/>
      <c r="N187" s="451"/>
      <c r="O187" s="451"/>
    </row>
    <row r="188" spans="1:15" x14ac:dyDescent="0.25">
      <c r="A188" s="374"/>
      <c r="B188" s="374"/>
      <c r="C188" s="374"/>
      <c r="D188" s="374"/>
      <c r="E188" s="374"/>
      <c r="F188" s="374"/>
      <c r="G188" s="374"/>
      <c r="H188" s="374"/>
      <c r="I188" s="374"/>
      <c r="J188" s="374"/>
      <c r="K188" s="451"/>
      <c r="L188" s="451"/>
      <c r="M188" s="451"/>
      <c r="N188" s="451"/>
      <c r="O188" s="451"/>
    </row>
    <row r="189" spans="1:15" x14ac:dyDescent="0.25">
      <c r="A189" s="374"/>
      <c r="B189" s="374"/>
      <c r="C189" s="374"/>
      <c r="D189" s="374"/>
      <c r="E189" s="374"/>
      <c r="F189" s="374"/>
      <c r="G189" s="374"/>
      <c r="H189" s="374"/>
      <c r="I189" s="374"/>
      <c r="J189" s="374"/>
      <c r="K189" s="451"/>
      <c r="L189" s="451"/>
      <c r="M189" s="451"/>
      <c r="N189" s="451"/>
      <c r="O189" s="451"/>
    </row>
    <row r="190" spans="1:15" x14ac:dyDescent="0.25">
      <c r="A190" s="374"/>
      <c r="B190" s="374"/>
      <c r="C190" s="374"/>
      <c r="D190" s="374"/>
      <c r="E190" s="374"/>
      <c r="F190" s="374"/>
      <c r="G190" s="374"/>
      <c r="H190" s="374"/>
      <c r="I190" s="374"/>
      <c r="J190" s="374"/>
      <c r="K190" s="451"/>
      <c r="L190" s="451"/>
      <c r="M190" s="451"/>
      <c r="N190" s="451"/>
      <c r="O190" s="451"/>
    </row>
    <row r="191" spans="1:15" x14ac:dyDescent="0.25">
      <c r="A191" s="374"/>
      <c r="B191" s="374"/>
      <c r="C191" s="374"/>
      <c r="D191" s="374"/>
      <c r="E191" s="374"/>
      <c r="F191" s="374"/>
      <c r="G191" s="374"/>
      <c r="H191" s="374"/>
      <c r="I191" s="374"/>
      <c r="J191" s="374"/>
      <c r="K191" s="451"/>
      <c r="L191" s="451"/>
      <c r="M191" s="451"/>
      <c r="N191" s="451"/>
      <c r="O191" s="451"/>
    </row>
    <row r="192" spans="1:15" x14ac:dyDescent="0.25">
      <c r="A192" s="374"/>
      <c r="B192" s="374"/>
      <c r="C192" s="374"/>
      <c r="D192" s="374"/>
      <c r="E192" s="374"/>
      <c r="F192" s="374"/>
      <c r="G192" s="374"/>
      <c r="H192" s="374"/>
      <c r="I192" s="374"/>
      <c r="J192" s="374"/>
      <c r="K192" s="451"/>
      <c r="L192" s="451"/>
      <c r="M192" s="451"/>
      <c r="N192" s="451"/>
      <c r="O192" s="451"/>
    </row>
    <row r="193" spans="1:15" x14ac:dyDescent="0.25">
      <c r="A193" s="374"/>
      <c r="B193" s="374"/>
      <c r="C193" s="374"/>
      <c r="D193" s="374"/>
      <c r="E193" s="374"/>
      <c r="F193" s="374"/>
      <c r="G193" s="374"/>
      <c r="H193" s="374"/>
      <c r="I193" s="374"/>
      <c r="J193" s="374"/>
      <c r="K193" s="451"/>
      <c r="L193" s="451"/>
      <c r="M193" s="451"/>
      <c r="N193" s="451"/>
      <c r="O193" s="451"/>
    </row>
    <row r="194" spans="1:15" x14ac:dyDescent="0.25">
      <c r="A194" s="374"/>
      <c r="B194" s="374"/>
      <c r="C194" s="374"/>
      <c r="D194" s="374"/>
      <c r="E194" s="374"/>
      <c r="F194" s="374"/>
      <c r="G194" s="374"/>
      <c r="H194" s="374"/>
      <c r="I194" s="374"/>
      <c r="J194" s="374"/>
      <c r="K194" s="451"/>
      <c r="L194" s="451"/>
      <c r="M194" s="451"/>
      <c r="N194" s="451"/>
      <c r="O194" s="451"/>
    </row>
    <row r="195" spans="1:15" x14ac:dyDescent="0.25">
      <c r="A195" s="374"/>
      <c r="B195" s="374"/>
      <c r="C195" s="374"/>
      <c r="D195" s="374"/>
      <c r="E195" s="374"/>
      <c r="F195" s="374"/>
      <c r="G195" s="374"/>
      <c r="H195" s="374"/>
      <c r="I195" s="374"/>
      <c r="J195" s="374"/>
      <c r="K195" s="451"/>
      <c r="L195" s="451"/>
      <c r="M195" s="451"/>
      <c r="N195" s="451"/>
      <c r="O195" s="451"/>
    </row>
    <row r="196" spans="1:15" x14ac:dyDescent="0.25">
      <c r="A196" s="374"/>
      <c r="B196" s="374"/>
      <c r="C196" s="374"/>
      <c r="D196" s="374"/>
      <c r="E196" s="374"/>
      <c r="F196" s="374"/>
      <c r="G196" s="374"/>
      <c r="H196" s="374"/>
      <c r="I196" s="374"/>
      <c r="J196" s="374"/>
      <c r="K196" s="451"/>
      <c r="L196" s="451"/>
      <c r="M196" s="451"/>
      <c r="N196" s="451"/>
      <c r="O196" s="451"/>
    </row>
    <row r="197" spans="1:15" x14ac:dyDescent="0.25">
      <c r="A197" s="374"/>
      <c r="B197" s="374"/>
      <c r="C197" s="374"/>
      <c r="D197" s="374"/>
      <c r="E197" s="374"/>
      <c r="F197" s="374"/>
      <c r="G197" s="374"/>
      <c r="H197" s="374"/>
      <c r="I197" s="374"/>
      <c r="J197" s="374"/>
      <c r="K197" s="451"/>
      <c r="L197" s="451"/>
      <c r="M197" s="451"/>
      <c r="N197" s="451"/>
      <c r="O197" s="451"/>
    </row>
    <row r="198" spans="1:15" x14ac:dyDescent="0.25">
      <c r="A198" s="374"/>
      <c r="B198" s="374"/>
      <c r="C198" s="374"/>
      <c r="D198" s="374"/>
      <c r="E198" s="374"/>
      <c r="F198" s="374"/>
      <c r="G198" s="374"/>
      <c r="H198" s="374"/>
      <c r="I198" s="374"/>
      <c r="J198" s="374"/>
      <c r="K198" s="451"/>
      <c r="L198" s="451"/>
      <c r="M198" s="451"/>
      <c r="N198" s="451"/>
      <c r="O198" s="451"/>
    </row>
    <row r="199" spans="1:15" x14ac:dyDescent="0.25">
      <c r="A199" s="374"/>
      <c r="B199" s="374"/>
      <c r="C199" s="374"/>
      <c r="D199" s="374"/>
      <c r="E199" s="374"/>
      <c r="F199" s="374"/>
      <c r="G199" s="374"/>
      <c r="H199" s="374"/>
      <c r="I199" s="374"/>
      <c r="J199" s="374"/>
      <c r="K199" s="451"/>
      <c r="L199" s="451"/>
      <c r="M199" s="451"/>
      <c r="N199" s="451"/>
      <c r="O199" s="451"/>
    </row>
    <row r="200" spans="1:15" x14ac:dyDescent="0.25">
      <c r="A200" s="374"/>
      <c r="B200" s="374"/>
      <c r="C200" s="374"/>
      <c r="D200" s="374"/>
      <c r="E200" s="374"/>
      <c r="F200" s="374"/>
      <c r="G200" s="374"/>
      <c r="H200" s="374"/>
      <c r="I200" s="374"/>
      <c r="J200" s="374"/>
      <c r="K200" s="451"/>
      <c r="L200" s="451"/>
      <c r="M200" s="451"/>
      <c r="N200" s="451"/>
      <c r="O200" s="451"/>
    </row>
    <row r="201" spans="1:15" x14ac:dyDescent="0.25">
      <c r="A201" s="374"/>
      <c r="B201" s="374"/>
      <c r="C201" s="374"/>
      <c r="D201" s="374"/>
      <c r="E201" s="374"/>
      <c r="F201" s="374"/>
      <c r="G201" s="374"/>
      <c r="H201" s="374"/>
      <c r="I201" s="374"/>
      <c r="J201" s="374"/>
      <c r="K201" s="451"/>
      <c r="L201" s="451"/>
      <c r="M201" s="451"/>
      <c r="N201" s="451"/>
      <c r="O201" s="451"/>
    </row>
    <row r="202" spans="1:15" x14ac:dyDescent="0.25">
      <c r="A202" s="374"/>
      <c r="B202" s="374"/>
      <c r="C202" s="374"/>
      <c r="D202" s="374"/>
      <c r="E202" s="374"/>
      <c r="F202" s="374"/>
      <c r="G202" s="374"/>
      <c r="H202" s="374"/>
      <c r="I202" s="374"/>
      <c r="J202" s="374"/>
      <c r="K202" s="451"/>
      <c r="L202" s="451"/>
      <c r="M202" s="451"/>
      <c r="N202" s="451"/>
      <c r="O202" s="451"/>
    </row>
    <row r="203" spans="1:15" x14ac:dyDescent="0.25">
      <c r="A203" s="374"/>
      <c r="B203" s="374"/>
      <c r="C203" s="374"/>
      <c r="D203" s="374"/>
      <c r="E203" s="374"/>
      <c r="F203" s="374"/>
      <c r="G203" s="374"/>
      <c r="H203" s="374"/>
      <c r="I203" s="374"/>
      <c r="J203" s="374"/>
      <c r="K203" s="451"/>
      <c r="L203" s="451"/>
      <c r="M203" s="451"/>
      <c r="N203" s="451"/>
      <c r="O203" s="451"/>
    </row>
    <row r="204" spans="1:15" x14ac:dyDescent="0.25">
      <c r="A204" s="374"/>
      <c r="B204" s="374"/>
      <c r="C204" s="374"/>
      <c r="D204" s="374"/>
      <c r="E204" s="374"/>
      <c r="F204" s="374"/>
      <c r="G204" s="374"/>
      <c r="H204" s="374"/>
      <c r="I204" s="374"/>
      <c r="J204" s="374"/>
      <c r="K204" s="451"/>
      <c r="L204" s="451"/>
      <c r="M204" s="451"/>
      <c r="N204" s="451"/>
      <c r="O204" s="451"/>
    </row>
    <row r="205" spans="1:15" x14ac:dyDescent="0.25">
      <c r="A205" s="374"/>
      <c r="B205" s="374"/>
      <c r="C205" s="374"/>
      <c r="D205" s="374"/>
      <c r="E205" s="374"/>
      <c r="F205" s="374"/>
      <c r="G205" s="374"/>
      <c r="H205" s="374"/>
      <c r="I205" s="374"/>
      <c r="J205" s="374"/>
      <c r="K205" s="451"/>
      <c r="L205" s="451"/>
      <c r="M205" s="451"/>
      <c r="N205" s="451"/>
      <c r="O205" s="451"/>
    </row>
    <row r="206" spans="1:15" x14ac:dyDescent="0.25">
      <c r="A206" s="374"/>
      <c r="B206" s="374"/>
      <c r="C206" s="374"/>
      <c r="D206" s="374"/>
      <c r="E206" s="374"/>
      <c r="F206" s="374"/>
      <c r="G206" s="374"/>
      <c r="H206" s="374"/>
      <c r="I206" s="374"/>
      <c r="J206" s="374"/>
      <c r="K206" s="451"/>
      <c r="L206" s="451"/>
      <c r="M206" s="451"/>
      <c r="N206" s="451"/>
      <c r="O206" s="451"/>
    </row>
    <row r="207" spans="1:15" x14ac:dyDescent="0.25">
      <c r="A207" s="374"/>
      <c r="B207" s="374"/>
      <c r="C207" s="374"/>
      <c r="D207" s="374"/>
      <c r="E207" s="374"/>
      <c r="F207" s="374"/>
      <c r="G207" s="374"/>
      <c r="H207" s="374"/>
      <c r="I207" s="374"/>
      <c r="J207" s="374"/>
      <c r="K207" s="451"/>
      <c r="L207" s="451"/>
      <c r="M207" s="451"/>
      <c r="N207" s="451"/>
      <c r="O207" s="451"/>
    </row>
    <row r="208" spans="1:15" x14ac:dyDescent="0.25">
      <c r="A208" s="374"/>
      <c r="B208" s="374"/>
      <c r="C208" s="374"/>
      <c r="D208" s="374"/>
      <c r="E208" s="374"/>
      <c r="F208" s="374"/>
      <c r="G208" s="374"/>
      <c r="H208" s="374"/>
      <c r="I208" s="374"/>
      <c r="J208" s="374"/>
      <c r="K208" s="451"/>
      <c r="L208" s="451"/>
      <c r="M208" s="451"/>
      <c r="N208" s="451"/>
      <c r="O208" s="451"/>
    </row>
    <row r="209" spans="1:15" x14ac:dyDescent="0.25">
      <c r="A209" s="374"/>
      <c r="B209" s="374"/>
      <c r="C209" s="374"/>
      <c r="D209" s="374"/>
      <c r="E209" s="374"/>
      <c r="F209" s="374"/>
      <c r="G209" s="374"/>
      <c r="H209" s="374"/>
      <c r="I209" s="374"/>
      <c r="J209" s="374"/>
      <c r="K209" s="451"/>
      <c r="L209" s="451"/>
      <c r="M209" s="451"/>
      <c r="N209" s="451"/>
      <c r="O209" s="451"/>
    </row>
    <row r="210" spans="1:15" x14ac:dyDescent="0.25">
      <c r="A210" s="374"/>
      <c r="B210" s="374"/>
      <c r="C210" s="374"/>
      <c r="D210" s="374"/>
      <c r="E210" s="374"/>
      <c r="F210" s="374"/>
      <c r="G210" s="374"/>
      <c r="H210" s="374"/>
      <c r="I210" s="374"/>
      <c r="J210" s="374"/>
      <c r="K210" s="451"/>
      <c r="L210" s="451"/>
      <c r="M210" s="451"/>
      <c r="N210" s="451"/>
      <c r="O210" s="451"/>
    </row>
    <row r="211" spans="1:15" x14ac:dyDescent="0.25">
      <c r="A211" s="374"/>
      <c r="B211" s="374"/>
      <c r="C211" s="374"/>
      <c r="D211" s="374"/>
      <c r="E211" s="374"/>
      <c r="F211" s="374"/>
      <c r="G211" s="374"/>
      <c r="H211" s="374"/>
      <c r="I211" s="374"/>
      <c r="J211" s="374"/>
      <c r="K211" s="451"/>
      <c r="L211" s="451"/>
      <c r="M211" s="451"/>
      <c r="N211" s="451"/>
      <c r="O211" s="451"/>
    </row>
    <row r="212" spans="1:15" x14ac:dyDescent="0.25">
      <c r="A212" s="374"/>
      <c r="B212" s="374"/>
      <c r="C212" s="374"/>
      <c r="D212" s="374"/>
      <c r="E212" s="374"/>
      <c r="F212" s="374"/>
      <c r="G212" s="374"/>
      <c r="H212" s="374"/>
      <c r="I212" s="374"/>
      <c r="J212" s="374"/>
      <c r="K212" s="451"/>
      <c r="L212" s="451"/>
      <c r="M212" s="451"/>
      <c r="N212" s="451"/>
      <c r="O212" s="451"/>
    </row>
    <row r="213" spans="1:15" x14ac:dyDescent="0.25">
      <c r="A213" s="374"/>
      <c r="B213" s="374"/>
      <c r="C213" s="374"/>
      <c r="D213" s="374"/>
      <c r="E213" s="374"/>
      <c r="F213" s="374"/>
      <c r="G213" s="374"/>
      <c r="H213" s="374"/>
      <c r="I213" s="374"/>
      <c r="J213" s="374"/>
      <c r="K213" s="451"/>
      <c r="L213" s="451"/>
      <c r="M213" s="451"/>
      <c r="N213" s="451"/>
      <c r="O213" s="451"/>
    </row>
    <row r="214" spans="1:15" x14ac:dyDescent="0.25">
      <c r="A214" s="374"/>
      <c r="B214" s="374"/>
      <c r="C214" s="374"/>
      <c r="D214" s="374"/>
      <c r="E214" s="374"/>
      <c r="F214" s="374"/>
      <c r="G214" s="374"/>
      <c r="H214" s="374"/>
      <c r="I214" s="374"/>
      <c r="J214" s="374"/>
      <c r="K214" s="451"/>
      <c r="L214" s="451"/>
      <c r="M214" s="451"/>
      <c r="N214" s="451"/>
      <c r="O214" s="451"/>
    </row>
    <row r="215" spans="1:15" x14ac:dyDescent="0.25">
      <c r="A215" s="374"/>
      <c r="B215" s="374"/>
      <c r="C215" s="374"/>
      <c r="D215" s="374"/>
      <c r="E215" s="374"/>
      <c r="F215" s="374"/>
      <c r="G215" s="374"/>
      <c r="H215" s="374"/>
      <c r="I215" s="374"/>
      <c r="J215" s="374"/>
      <c r="K215" s="451"/>
      <c r="L215" s="451"/>
      <c r="M215" s="451"/>
      <c r="N215" s="451"/>
      <c r="O215" s="451"/>
    </row>
    <row r="216" spans="1:15" x14ac:dyDescent="0.25">
      <c r="A216" s="374"/>
      <c r="B216" s="374"/>
      <c r="C216" s="374"/>
      <c r="D216" s="374"/>
      <c r="E216" s="374"/>
      <c r="F216" s="374"/>
      <c r="G216" s="374"/>
      <c r="H216" s="374"/>
      <c r="I216" s="374"/>
      <c r="J216" s="374"/>
      <c r="K216" s="451"/>
      <c r="L216" s="451"/>
      <c r="M216" s="451"/>
      <c r="N216" s="451"/>
      <c r="O216" s="451"/>
    </row>
    <row r="217" spans="1:15" x14ac:dyDescent="0.25">
      <c r="A217" s="374"/>
      <c r="B217" s="374"/>
      <c r="C217" s="374"/>
      <c r="D217" s="374"/>
      <c r="E217" s="374"/>
      <c r="F217" s="374"/>
      <c r="G217" s="374"/>
      <c r="H217" s="374"/>
      <c r="I217" s="374"/>
      <c r="J217" s="374"/>
      <c r="K217" s="451"/>
      <c r="L217" s="451"/>
      <c r="M217" s="451"/>
      <c r="N217" s="451"/>
      <c r="O217" s="451"/>
    </row>
    <row r="218" spans="1:15" x14ac:dyDescent="0.25">
      <c r="A218" s="374"/>
      <c r="B218" s="374"/>
      <c r="C218" s="374"/>
      <c r="D218" s="374"/>
      <c r="E218" s="374"/>
      <c r="F218" s="374"/>
      <c r="G218" s="374"/>
      <c r="H218" s="374"/>
      <c r="I218" s="374"/>
      <c r="J218" s="374"/>
      <c r="K218" s="451"/>
      <c r="L218" s="451"/>
      <c r="M218" s="451"/>
      <c r="N218" s="451"/>
      <c r="O218" s="451"/>
    </row>
    <row r="219" spans="1:15" x14ac:dyDescent="0.25">
      <c r="A219" s="374"/>
      <c r="B219" s="374"/>
      <c r="C219" s="374"/>
      <c r="D219" s="374"/>
      <c r="E219" s="374"/>
      <c r="F219" s="374"/>
      <c r="G219" s="374"/>
      <c r="H219" s="374"/>
      <c r="I219" s="374"/>
      <c r="J219" s="374"/>
      <c r="K219" s="451"/>
      <c r="L219" s="451"/>
      <c r="M219" s="451"/>
      <c r="N219" s="451"/>
      <c r="O219" s="451"/>
    </row>
    <row r="220" spans="1:15" x14ac:dyDescent="0.25">
      <c r="A220" s="374"/>
      <c r="B220" s="374"/>
      <c r="C220" s="374"/>
      <c r="D220" s="374"/>
      <c r="E220" s="374"/>
      <c r="F220" s="374"/>
      <c r="G220" s="374"/>
      <c r="H220" s="374"/>
      <c r="I220" s="374"/>
      <c r="J220" s="374"/>
      <c r="K220" s="451"/>
      <c r="L220" s="451"/>
      <c r="M220" s="451"/>
      <c r="N220" s="451"/>
      <c r="O220" s="451"/>
    </row>
    <row r="221" spans="1:15" x14ac:dyDescent="0.25">
      <c r="A221" s="374"/>
      <c r="B221" s="374"/>
      <c r="C221" s="374"/>
      <c r="D221" s="374"/>
      <c r="E221" s="374"/>
      <c r="F221" s="374"/>
      <c r="G221" s="374"/>
      <c r="H221" s="374"/>
      <c r="I221" s="374"/>
      <c r="J221" s="374"/>
      <c r="K221" s="451"/>
      <c r="L221" s="451"/>
      <c r="M221" s="451"/>
      <c r="N221" s="451"/>
      <c r="O221" s="451"/>
    </row>
    <row r="222" spans="1:15" x14ac:dyDescent="0.25">
      <c r="A222" s="374"/>
      <c r="B222" s="374"/>
      <c r="C222" s="374"/>
      <c r="D222" s="374"/>
      <c r="E222" s="374"/>
      <c r="F222" s="374"/>
      <c r="G222" s="374"/>
      <c r="H222" s="374"/>
      <c r="I222" s="374"/>
      <c r="J222" s="374"/>
      <c r="K222" s="451"/>
      <c r="L222" s="451"/>
      <c r="M222" s="451"/>
      <c r="N222" s="451"/>
      <c r="O222" s="451"/>
    </row>
    <row r="223" spans="1:15" x14ac:dyDescent="0.25">
      <c r="A223" s="374"/>
      <c r="B223" s="374"/>
      <c r="C223" s="374"/>
      <c r="D223" s="374"/>
      <c r="E223" s="374"/>
      <c r="F223" s="374"/>
      <c r="G223" s="374"/>
      <c r="H223" s="374"/>
      <c r="I223" s="374"/>
      <c r="J223" s="374"/>
      <c r="K223" s="451"/>
      <c r="L223" s="451"/>
      <c r="M223" s="451"/>
      <c r="N223" s="451"/>
      <c r="O223" s="451"/>
    </row>
    <row r="224" spans="1:15" x14ac:dyDescent="0.25">
      <c r="A224" s="374"/>
      <c r="B224" s="374"/>
      <c r="C224" s="374"/>
      <c r="D224" s="374"/>
      <c r="E224" s="374"/>
      <c r="F224" s="374"/>
      <c r="G224" s="374"/>
      <c r="H224" s="374"/>
      <c r="I224" s="374"/>
      <c r="J224" s="374"/>
      <c r="K224" s="451"/>
      <c r="L224" s="451"/>
      <c r="M224" s="451"/>
      <c r="N224" s="451"/>
      <c r="O224" s="451"/>
    </row>
    <row r="225" spans="1:15" x14ac:dyDescent="0.25">
      <c r="A225" s="374"/>
      <c r="B225" s="374"/>
      <c r="C225" s="374"/>
      <c r="D225" s="374"/>
      <c r="E225" s="374"/>
      <c r="F225" s="374"/>
      <c r="G225" s="374"/>
      <c r="H225" s="374"/>
      <c r="I225" s="374"/>
      <c r="J225" s="374"/>
      <c r="K225" s="451"/>
      <c r="L225" s="451"/>
      <c r="M225" s="451"/>
      <c r="N225" s="451"/>
      <c r="O225" s="451"/>
    </row>
    <row r="226" spans="1:15" x14ac:dyDescent="0.25">
      <c r="A226" s="374"/>
      <c r="B226" s="374"/>
      <c r="C226" s="374"/>
      <c r="D226" s="374"/>
      <c r="E226" s="374"/>
      <c r="F226" s="374"/>
      <c r="G226" s="374"/>
      <c r="H226" s="374"/>
      <c r="I226" s="374"/>
      <c r="J226" s="374"/>
      <c r="K226" s="451"/>
      <c r="L226" s="451"/>
      <c r="M226" s="451"/>
      <c r="N226" s="451"/>
      <c r="O226" s="451"/>
    </row>
  </sheetData>
  <mergeCells count="1">
    <mergeCell ref="D22:E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topLeftCell="A13" workbookViewId="0">
      <selection activeCell="A7" sqref="A7"/>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15" t="s">
        <v>2</v>
      </c>
      <c r="B1" s="316" t="s">
        <v>8</v>
      </c>
      <c r="C1" s="316" t="s">
        <v>248</v>
      </c>
      <c r="D1" s="316" t="s">
        <v>34</v>
      </c>
      <c r="E1" s="317" t="s">
        <v>35</v>
      </c>
      <c r="F1" s="317" t="s">
        <v>81</v>
      </c>
      <c r="G1" s="318" t="s">
        <v>82</v>
      </c>
      <c r="H1" s="316" t="s">
        <v>249</v>
      </c>
      <c r="I1" s="319" t="s">
        <v>36</v>
      </c>
      <c r="J1" s="320" t="s">
        <v>83</v>
      </c>
      <c r="K1" s="116"/>
    </row>
    <row r="2" spans="1:11" x14ac:dyDescent="0.25">
      <c r="A2" s="132" t="s">
        <v>53</v>
      </c>
      <c r="B2" s="132" t="s">
        <v>52</v>
      </c>
      <c r="C2" s="321">
        <v>0</v>
      </c>
      <c r="D2" s="322">
        <f>M2</f>
        <v>0</v>
      </c>
      <c r="E2" s="322">
        <v>0</v>
      </c>
      <c r="F2" s="322"/>
      <c r="G2" s="321"/>
      <c r="H2" s="323">
        <v>0</v>
      </c>
      <c r="I2" s="324">
        <f t="shared" ref="I2:I8" si="0">C2+D2-E2</f>
        <v>0</v>
      </c>
      <c r="J2" s="325">
        <f t="shared" ref="J2:J9" si="1">H2-I2</f>
        <v>0</v>
      </c>
      <c r="K2" s="116"/>
    </row>
    <row r="3" spans="1:11" x14ac:dyDescent="0.25">
      <c r="A3" s="132" t="s">
        <v>96</v>
      </c>
      <c r="B3" s="132" t="s">
        <v>52</v>
      </c>
      <c r="C3" s="321">
        <v>0</v>
      </c>
      <c r="D3" s="322">
        <v>0</v>
      </c>
      <c r="E3" s="322">
        <v>0</v>
      </c>
      <c r="F3" s="322"/>
      <c r="G3" s="321"/>
      <c r="H3" s="323">
        <v>0</v>
      </c>
      <c r="I3" s="324">
        <f t="shared" si="0"/>
        <v>0</v>
      </c>
      <c r="J3" s="325"/>
      <c r="K3" s="116"/>
    </row>
    <row r="4" spans="1:11" x14ac:dyDescent="0.25">
      <c r="A4" s="132" t="s">
        <v>42</v>
      </c>
      <c r="B4" s="132" t="s">
        <v>14</v>
      </c>
      <c r="C4" s="321">
        <v>0</v>
      </c>
      <c r="D4" s="322">
        <v>0</v>
      </c>
      <c r="E4" s="322">
        <v>0</v>
      </c>
      <c r="F4" s="322"/>
      <c r="G4" s="321"/>
      <c r="H4" s="323">
        <v>0</v>
      </c>
      <c r="I4" s="324">
        <f t="shared" si="0"/>
        <v>0</v>
      </c>
      <c r="J4" s="325">
        <f t="shared" si="1"/>
        <v>0</v>
      </c>
      <c r="K4" s="116" t="s">
        <v>15</v>
      </c>
    </row>
    <row r="5" spans="1:11" x14ac:dyDescent="0.25">
      <c r="A5" s="132" t="s">
        <v>70</v>
      </c>
      <c r="B5" s="132" t="s">
        <v>44</v>
      </c>
      <c r="C5" s="321">
        <v>0</v>
      </c>
      <c r="D5" s="322">
        <f>M5</f>
        <v>0</v>
      </c>
      <c r="E5" s="322">
        <v>0</v>
      </c>
      <c r="F5" s="322"/>
      <c r="G5" s="321"/>
      <c r="H5" s="323">
        <v>0</v>
      </c>
      <c r="I5" s="324">
        <f t="shared" si="0"/>
        <v>0</v>
      </c>
      <c r="J5" s="325">
        <f t="shared" si="1"/>
        <v>0</v>
      </c>
      <c r="K5" s="116"/>
    </row>
    <row r="6" spans="1:11" x14ac:dyDescent="0.25">
      <c r="A6" s="132" t="s">
        <v>71</v>
      </c>
      <c r="B6" s="241" t="s">
        <v>44</v>
      </c>
      <c r="C6" s="321">
        <v>0</v>
      </c>
      <c r="D6" s="322">
        <f>M6</f>
        <v>0</v>
      </c>
      <c r="E6" s="322">
        <v>0</v>
      </c>
      <c r="F6" s="322"/>
      <c r="G6" s="321"/>
      <c r="H6" s="323">
        <v>0</v>
      </c>
      <c r="I6" s="324">
        <f t="shared" si="0"/>
        <v>0</v>
      </c>
      <c r="J6" s="325">
        <f t="shared" si="1"/>
        <v>0</v>
      </c>
      <c r="K6" s="116"/>
    </row>
    <row r="7" spans="1:11" x14ac:dyDescent="0.25">
      <c r="A7" s="240" t="s">
        <v>121</v>
      </c>
      <c r="B7" s="241" t="s">
        <v>44</v>
      </c>
      <c r="C7" s="321">
        <v>0</v>
      </c>
      <c r="D7" s="322">
        <f>M7</f>
        <v>0</v>
      </c>
      <c r="E7" s="322">
        <v>0</v>
      </c>
      <c r="F7" s="322"/>
      <c r="G7" s="321"/>
      <c r="H7" s="323">
        <v>0</v>
      </c>
      <c r="I7" s="324">
        <f t="shared" si="0"/>
        <v>0</v>
      </c>
      <c r="J7" s="325">
        <f t="shared" si="1"/>
        <v>0</v>
      </c>
      <c r="K7" s="116"/>
    </row>
    <row r="8" spans="1:11" x14ac:dyDescent="0.25">
      <c r="A8" s="132" t="s">
        <v>74</v>
      </c>
      <c r="B8" s="241" t="s">
        <v>14</v>
      </c>
      <c r="C8" s="321">
        <v>0</v>
      </c>
      <c r="D8" s="322">
        <v>0</v>
      </c>
      <c r="E8" s="322">
        <v>0</v>
      </c>
      <c r="F8" s="322"/>
      <c r="G8" s="321"/>
      <c r="H8" s="323">
        <v>0</v>
      </c>
      <c r="I8" s="324">
        <f t="shared" si="0"/>
        <v>0</v>
      </c>
      <c r="J8" s="325">
        <f t="shared" si="1"/>
        <v>0</v>
      </c>
      <c r="K8" s="116"/>
    </row>
    <row r="9" spans="1:11" x14ac:dyDescent="0.25">
      <c r="A9" s="132" t="s">
        <v>73</v>
      </c>
      <c r="B9" s="241"/>
      <c r="C9" s="321">
        <v>0</v>
      </c>
      <c r="D9" s="322">
        <v>0</v>
      </c>
      <c r="E9" s="322">
        <v>0</v>
      </c>
      <c r="F9" s="322"/>
      <c r="G9" s="321"/>
      <c r="H9" s="323">
        <v>0</v>
      </c>
      <c r="I9" s="324">
        <v>0</v>
      </c>
      <c r="J9" s="325">
        <f t="shared" si="1"/>
        <v>0</v>
      </c>
      <c r="K9" s="116"/>
    </row>
    <row r="10" spans="1:11" x14ac:dyDescent="0.25">
      <c r="A10" s="326"/>
      <c r="B10" s="327"/>
      <c r="C10" s="328"/>
      <c r="D10" s="328"/>
      <c r="E10" s="329"/>
      <c r="F10" s="329"/>
      <c r="G10" s="328"/>
      <c r="H10" s="328"/>
      <c r="I10" s="330"/>
      <c r="J10" s="325"/>
      <c r="K10" s="117"/>
    </row>
    <row r="11" spans="1:11" x14ac:dyDescent="0.25">
      <c r="A11" s="331" t="s">
        <v>84</v>
      </c>
      <c r="B11" s="332"/>
      <c r="C11" s="333">
        <f>SUM(C2:C10)</f>
        <v>0</v>
      </c>
      <c r="D11" s="333">
        <f>SUM(D2:D10)</f>
        <v>0</v>
      </c>
      <c r="E11" s="333">
        <f>SUM(E2:E10)</f>
        <v>0</v>
      </c>
      <c r="F11" s="332"/>
      <c r="G11" s="334"/>
      <c r="H11" s="335">
        <f>SUM(H2:H10)</f>
        <v>0</v>
      </c>
      <c r="I11" s="336">
        <f>SUM(I2:I10)</f>
        <v>0</v>
      </c>
      <c r="J11" s="337">
        <f>H11-I11</f>
        <v>0</v>
      </c>
      <c r="K11" s="116"/>
    </row>
    <row r="12" spans="1:11" x14ac:dyDescent="0.25">
      <c r="A12" s="338"/>
      <c r="B12" s="339"/>
      <c r="C12" s="340"/>
      <c r="D12" s="341"/>
      <c r="E12" s="341"/>
      <c r="F12" s="341"/>
      <c r="G12" s="341"/>
      <c r="H12" s="340"/>
      <c r="I12" s="342"/>
      <c r="J12" s="325"/>
      <c r="K12" s="116"/>
    </row>
    <row r="13" spans="1:11" x14ac:dyDescent="0.25">
      <c r="A13" s="343" t="s">
        <v>89</v>
      </c>
      <c r="B13" s="344"/>
      <c r="C13" s="345">
        <f>'Bank reconciliation USD'!D19</f>
        <v>12910.25</v>
      </c>
      <c r="D13" s="345">
        <v>0</v>
      </c>
      <c r="E13" s="345">
        <f>GETPIVOTDATA("Sum of Spent in $",'Personal Costs'!$A$3,"Name","Bank USD")</f>
        <v>2400.61</v>
      </c>
      <c r="F13" s="345"/>
      <c r="G13" s="345"/>
      <c r="H13" s="345">
        <f>'Bank reconciliation USD'!D22</f>
        <v>10509.64</v>
      </c>
      <c r="I13" s="346">
        <f>C13+D13-E13+F13-G13</f>
        <v>10509.64</v>
      </c>
      <c r="J13" s="325">
        <f>H13-I13</f>
        <v>0</v>
      </c>
      <c r="K13" s="116"/>
    </row>
    <row r="14" spans="1:11" x14ac:dyDescent="0.25">
      <c r="A14" s="347" t="s">
        <v>86</v>
      </c>
      <c r="B14" s="348"/>
      <c r="C14" s="348">
        <f t="shared" ref="C14:I14" si="2">SUM(C13:C13)</f>
        <v>12910.25</v>
      </c>
      <c r="D14" s="348">
        <f t="shared" si="2"/>
        <v>0</v>
      </c>
      <c r="E14" s="348">
        <f t="shared" si="2"/>
        <v>2400.61</v>
      </c>
      <c r="F14" s="348">
        <f t="shared" si="2"/>
        <v>0</v>
      </c>
      <c r="G14" s="348">
        <f t="shared" si="2"/>
        <v>0</v>
      </c>
      <c r="H14" s="348">
        <f t="shared" si="2"/>
        <v>10509.64</v>
      </c>
      <c r="I14" s="349">
        <f t="shared" si="2"/>
        <v>10509.64</v>
      </c>
      <c r="J14" s="350">
        <f t="shared" ref="J14:J19" si="3">H14-I14</f>
        <v>0</v>
      </c>
      <c r="K14" s="116"/>
    </row>
    <row r="15" spans="1:11" x14ac:dyDescent="0.25">
      <c r="A15" s="351" t="s">
        <v>87</v>
      </c>
      <c r="B15" s="352"/>
      <c r="C15" s="352"/>
      <c r="D15" s="352"/>
      <c r="E15" s="352"/>
      <c r="F15" s="352">
        <f>F14+F19</f>
        <v>0</v>
      </c>
      <c r="G15" s="352">
        <f>G14</f>
        <v>0</v>
      </c>
      <c r="H15" s="352"/>
      <c r="I15" s="353"/>
      <c r="J15" s="354"/>
      <c r="K15" s="116"/>
    </row>
    <row r="16" spans="1:11" ht="15.75" thickBot="1" x14ac:dyDescent="0.3">
      <c r="A16" s="355"/>
      <c r="B16" s="356"/>
      <c r="C16" s="356"/>
      <c r="D16" s="356"/>
      <c r="E16" s="356"/>
      <c r="F16" s="356"/>
      <c r="G16" s="356"/>
      <c r="H16" s="356"/>
      <c r="I16" s="357"/>
      <c r="J16" s="325"/>
      <c r="K16" s="116"/>
    </row>
    <row r="17" spans="1:11" ht="15.75" thickBot="1" x14ac:dyDescent="0.3">
      <c r="A17" s="358" t="s">
        <v>88</v>
      </c>
      <c r="B17" s="359"/>
      <c r="C17" s="359"/>
      <c r="D17" s="359"/>
      <c r="E17" s="359">
        <f>E11+E14</f>
        <v>2400.61</v>
      </c>
      <c r="F17" s="359"/>
      <c r="G17" s="359"/>
      <c r="H17" s="359"/>
      <c r="I17" s="360"/>
      <c r="J17" s="361"/>
      <c r="K17" s="116"/>
    </row>
    <row r="18" spans="1:11" ht="15.75" thickBot="1" x14ac:dyDescent="0.3">
      <c r="A18" s="362"/>
      <c r="B18" s="363"/>
      <c r="C18" s="363"/>
      <c r="D18" s="363"/>
      <c r="E18" s="363"/>
      <c r="F18" s="363"/>
      <c r="G18" s="363"/>
      <c r="H18" s="363"/>
      <c r="I18" s="364"/>
      <c r="J18" s="325"/>
      <c r="K18" s="116"/>
    </row>
    <row r="19" spans="1:11" ht="15.75" x14ac:dyDescent="0.25">
      <c r="A19" s="365" t="s">
        <v>37</v>
      </c>
      <c r="B19" s="366"/>
      <c r="C19" s="367">
        <f>'USD-cash box July'!G4</f>
        <v>5</v>
      </c>
      <c r="D19" s="368">
        <v>0</v>
      </c>
      <c r="E19" s="368">
        <v>0</v>
      </c>
      <c r="F19" s="368">
        <v>0</v>
      </c>
      <c r="G19" s="368">
        <v>0</v>
      </c>
      <c r="H19" s="368">
        <f>'USD-cash box July'!G6</f>
        <v>5</v>
      </c>
      <c r="I19" s="369">
        <f>C19+D19-E19+F19-G19</f>
        <v>5</v>
      </c>
      <c r="J19" s="325">
        <f t="shared" si="3"/>
        <v>0</v>
      </c>
      <c r="K19" s="308"/>
    </row>
    <row r="20" spans="1:11" ht="15" customHeight="1" thickBot="1" x14ac:dyDescent="0.3">
      <c r="A20" s="370"/>
      <c r="B20" s="371"/>
      <c r="C20" s="371"/>
      <c r="D20" s="371"/>
      <c r="E20" s="371"/>
      <c r="F20" s="371"/>
      <c r="G20" s="371"/>
      <c r="H20" s="371"/>
      <c r="I20" s="371"/>
      <c r="J20" s="372"/>
      <c r="K20" s="311" t="s">
        <v>79</v>
      </c>
    </row>
    <row r="21" spans="1:11" ht="16.5" thickBot="1" x14ac:dyDescent="0.3">
      <c r="A21" s="306"/>
      <c r="B21" s="307"/>
      <c r="C21" s="307"/>
      <c r="D21" s="858" t="s">
        <v>38</v>
      </c>
      <c r="E21" s="858"/>
      <c r="F21" s="307"/>
      <c r="G21" s="307"/>
      <c r="H21" s="307"/>
      <c r="I21" s="307"/>
      <c r="J21" s="308"/>
      <c r="K21" s="314">
        <f>I21-J21</f>
        <v>0</v>
      </c>
    </row>
    <row r="22" spans="1:11" ht="47.25" x14ac:dyDescent="0.25">
      <c r="A22" s="309"/>
      <c r="B22" s="310"/>
      <c r="C22" s="310" t="s">
        <v>250</v>
      </c>
      <c r="D22" s="310" t="s">
        <v>94</v>
      </c>
      <c r="E22" s="310" t="s">
        <v>95</v>
      </c>
      <c r="F22" s="310"/>
      <c r="G22" s="310"/>
      <c r="H22" s="310" t="s">
        <v>251</v>
      </c>
      <c r="I22" s="310" t="s">
        <v>78</v>
      </c>
      <c r="J22" s="311" t="s">
        <v>79</v>
      </c>
      <c r="K22" s="116"/>
    </row>
    <row r="23" spans="1:11" ht="31.5" x14ac:dyDescent="0.25">
      <c r="A23" s="476" t="s">
        <v>80</v>
      </c>
      <c r="B23" s="477"/>
      <c r="C23" s="477">
        <f>C19+C14+C11</f>
        <v>12915.25</v>
      </c>
      <c r="D23" s="477">
        <f>D14</f>
        <v>0</v>
      </c>
      <c r="E23" s="477">
        <f>E17</f>
        <v>2400.61</v>
      </c>
      <c r="F23" s="477"/>
      <c r="G23" s="477">
        <f>G13</f>
        <v>0</v>
      </c>
      <c r="H23" s="477">
        <f>H19+H14+H11</f>
        <v>10514.64</v>
      </c>
      <c r="I23" s="477">
        <f>C23+D23-E23-G23</f>
        <v>10514.64</v>
      </c>
      <c r="J23" s="478">
        <f>H23-I23</f>
        <v>0</v>
      </c>
      <c r="K23" s="116"/>
    </row>
    <row r="24" spans="1:11" x14ac:dyDescent="0.25">
      <c r="A24" s="479"/>
      <c r="B24" s="479"/>
      <c r="C24" s="479"/>
      <c r="D24" s="479"/>
      <c r="E24" s="479"/>
      <c r="F24" s="479"/>
      <c r="G24" s="479"/>
      <c r="H24" s="479"/>
      <c r="I24" s="480"/>
      <c r="J24" s="136"/>
    </row>
    <row r="25" spans="1:11" x14ac:dyDescent="0.25">
      <c r="A25" s="479"/>
      <c r="B25" s="479"/>
      <c r="C25" s="479"/>
      <c r="D25" s="479"/>
      <c r="E25" s="479"/>
      <c r="F25" s="479"/>
      <c r="G25" s="481"/>
      <c r="H25" s="481"/>
      <c r="I25" s="480"/>
      <c r="J25" s="136"/>
    </row>
    <row r="26" spans="1:11" x14ac:dyDescent="0.25">
      <c r="A26" s="481"/>
      <c r="B26" s="481"/>
      <c r="C26" s="479"/>
      <c r="D26" s="481"/>
      <c r="E26" s="481"/>
      <c r="F26" s="479"/>
      <c r="G26" s="479"/>
      <c r="H26" s="479"/>
      <c r="I26" s="480"/>
      <c r="J26" s="136"/>
    </row>
    <row r="27" spans="1:11" x14ac:dyDescent="0.25">
      <c r="A27" s="479"/>
      <c r="B27" s="479"/>
      <c r="C27" s="481"/>
      <c r="D27" s="479"/>
      <c r="E27" s="479"/>
      <c r="F27" s="481"/>
      <c r="G27" s="482"/>
      <c r="H27" s="482"/>
      <c r="I27" s="480"/>
      <c r="J27" s="136"/>
    </row>
    <row r="28" spans="1:11" x14ac:dyDescent="0.25">
      <c r="A28" s="482"/>
      <c r="B28" s="482"/>
      <c r="C28" s="482"/>
      <c r="D28" s="482"/>
      <c r="E28" s="482"/>
      <c r="F28" s="482"/>
      <c r="G28" s="482"/>
      <c r="H28" s="482"/>
      <c r="I28" s="483"/>
      <c r="J28" s="136"/>
    </row>
    <row r="29" spans="1:11" x14ac:dyDescent="0.25">
      <c r="A29" s="482"/>
      <c r="B29" s="482"/>
      <c r="C29" s="482"/>
      <c r="D29" s="484"/>
      <c r="E29" s="484"/>
      <c r="F29" s="485"/>
      <c r="G29" s="482"/>
      <c r="H29" s="482"/>
      <c r="I29" s="483"/>
      <c r="J29" s="136"/>
    </row>
    <row r="30" spans="1:11" x14ac:dyDescent="0.25">
      <c r="A30" s="482"/>
      <c r="B30" s="482"/>
      <c r="C30" s="482"/>
      <c r="D30" s="484"/>
      <c r="E30" s="484"/>
      <c r="F30" s="485"/>
      <c r="G30" s="482"/>
      <c r="H30" s="482"/>
      <c r="I30" s="483"/>
      <c r="J30" s="136"/>
    </row>
    <row r="31" spans="1:11" x14ac:dyDescent="0.25">
      <c r="A31" s="482"/>
      <c r="B31" s="482"/>
      <c r="C31" s="482"/>
      <c r="D31" s="484"/>
      <c r="E31" s="484"/>
      <c r="F31" s="485"/>
      <c r="G31" s="482"/>
      <c r="H31" s="482"/>
      <c r="I31" s="483"/>
      <c r="J31" s="136"/>
    </row>
    <row r="32" spans="1:11" x14ac:dyDescent="0.25">
      <c r="A32" s="486"/>
      <c r="B32" s="486"/>
      <c r="C32" s="486"/>
      <c r="D32" s="486"/>
      <c r="E32" s="486"/>
      <c r="F32" s="486"/>
      <c r="G32" s="486"/>
      <c r="H32" s="486"/>
      <c r="I32" s="136"/>
      <c r="J32" s="136"/>
    </row>
    <row r="33" spans="1:10" x14ac:dyDescent="0.25">
      <c r="A33" s="136"/>
      <c r="B33" s="136"/>
      <c r="C33" s="136"/>
      <c r="D33" s="136"/>
      <c r="E33" s="136"/>
      <c r="F33" s="136"/>
      <c r="G33" s="136"/>
      <c r="H33" s="136"/>
      <c r="I33" s="136"/>
      <c r="J33" s="136"/>
    </row>
    <row r="34" spans="1:10" x14ac:dyDescent="0.25">
      <c r="A34" s="136"/>
      <c r="B34" s="136"/>
      <c r="C34" s="136"/>
      <c r="D34" s="136"/>
      <c r="E34" s="136"/>
      <c r="F34" s="136"/>
      <c r="G34" s="136"/>
      <c r="H34" s="136"/>
      <c r="I34" s="136"/>
      <c r="J34" s="136"/>
    </row>
    <row r="35" spans="1:10" x14ac:dyDescent="0.25">
      <c r="A35" s="136"/>
      <c r="B35" s="136"/>
      <c r="C35" s="136"/>
      <c r="D35" s="136"/>
      <c r="E35" s="136"/>
      <c r="F35" s="136"/>
      <c r="G35" s="136"/>
      <c r="H35" s="136"/>
      <c r="I35" s="136"/>
      <c r="J35" s="136"/>
    </row>
    <row r="36" spans="1:10" x14ac:dyDescent="0.25">
      <c r="A36" s="136"/>
      <c r="B36" s="136"/>
      <c r="C36" s="136"/>
      <c r="D36" s="136"/>
      <c r="E36" s="136"/>
      <c r="F36" s="136"/>
      <c r="G36" s="136"/>
      <c r="H36" s="136"/>
      <c r="I36" s="136"/>
      <c r="J36" s="136"/>
    </row>
  </sheetData>
  <mergeCells count="1">
    <mergeCell ref="D21:E2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topLeftCell="A11" zoomScale="125" workbookViewId="0">
      <selection activeCell="D13" sqref="D13"/>
    </sheetView>
  </sheetViews>
  <sheetFormatPr defaultColWidth="16" defaultRowHeight="12.75" x14ac:dyDescent="0.2"/>
  <cols>
    <col min="1" max="1" width="9.28515625" style="3" customWidth="1"/>
    <col min="2" max="2" width="4.140625" style="3" bestFit="1" customWidth="1"/>
    <col min="3" max="3" width="30.4257812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63"/>
      <c r="B1" s="863"/>
      <c r="C1" s="863"/>
      <c r="D1" s="863"/>
      <c r="E1" s="863"/>
      <c r="F1" s="863"/>
      <c r="G1" s="863"/>
      <c r="H1" s="863"/>
      <c r="I1" s="863"/>
      <c r="J1" s="863"/>
      <c r="K1" s="863"/>
    </row>
    <row r="2" spans="1:11" x14ac:dyDescent="0.2">
      <c r="A2" s="487"/>
      <c r="B2" s="487"/>
      <c r="C2" s="487"/>
      <c r="D2" s="487"/>
      <c r="E2" s="487"/>
      <c r="F2" s="487"/>
      <c r="G2" s="487"/>
      <c r="H2" s="487"/>
      <c r="I2" s="487"/>
      <c r="J2" s="487"/>
      <c r="K2" s="487"/>
    </row>
    <row r="3" spans="1:11" x14ac:dyDescent="0.2">
      <c r="A3" s="488" t="s">
        <v>16</v>
      </c>
      <c r="B3" s="489"/>
      <c r="C3" s="489"/>
      <c r="D3" s="489"/>
      <c r="E3" s="489"/>
      <c r="F3" s="489"/>
      <c r="G3" s="489"/>
      <c r="H3" s="489"/>
      <c r="I3" s="489"/>
      <c r="J3" s="489"/>
      <c r="K3" s="489"/>
    </row>
    <row r="4" spans="1:11" x14ac:dyDescent="0.2">
      <c r="A4" s="490" t="s">
        <v>19</v>
      </c>
      <c r="B4" s="490"/>
      <c r="C4" s="490" t="s">
        <v>18</v>
      </c>
      <c r="D4" s="491"/>
      <c r="E4" s="490"/>
      <c r="F4" s="490"/>
      <c r="G4" s="490"/>
      <c r="H4" s="490"/>
      <c r="I4" s="489"/>
      <c r="J4" s="489"/>
      <c r="K4" s="489"/>
    </row>
    <row r="5" spans="1:11" x14ac:dyDescent="0.2">
      <c r="A5" s="490" t="s">
        <v>93</v>
      </c>
      <c r="B5" s="490"/>
      <c r="C5" s="490" t="s">
        <v>131</v>
      </c>
      <c r="D5" s="490"/>
      <c r="E5" s="490"/>
      <c r="F5" s="490"/>
      <c r="G5" s="490"/>
      <c r="H5" s="490"/>
      <c r="I5" s="489"/>
      <c r="J5" s="489"/>
      <c r="K5" s="489"/>
    </row>
    <row r="6" spans="1:11" x14ac:dyDescent="0.2">
      <c r="A6" s="492"/>
      <c r="B6" s="490"/>
      <c r="C6" s="490"/>
      <c r="D6" s="490"/>
      <c r="E6" s="490"/>
      <c r="F6" s="490"/>
      <c r="G6" s="490"/>
      <c r="H6" s="490"/>
      <c r="I6" s="864" t="s">
        <v>20</v>
      </c>
      <c r="J6" s="865"/>
      <c r="K6" s="866"/>
    </row>
    <row r="7" spans="1:11" x14ac:dyDescent="0.2">
      <c r="A7" s="492"/>
      <c r="B7" s="490"/>
      <c r="C7" s="490"/>
      <c r="D7" s="490"/>
      <c r="E7" s="490"/>
      <c r="F7" s="490"/>
      <c r="G7" s="490"/>
      <c r="H7" s="490"/>
      <c r="I7" s="493" t="s">
        <v>21</v>
      </c>
      <c r="J7" s="867" t="s">
        <v>31</v>
      </c>
      <c r="K7" s="868"/>
    </row>
    <row r="8" spans="1:11" ht="12.75" customHeight="1" x14ac:dyDescent="0.2">
      <c r="A8" s="490"/>
      <c r="B8" s="490"/>
      <c r="C8" s="490"/>
      <c r="D8" s="490"/>
      <c r="E8" s="490"/>
      <c r="F8" s="490"/>
      <c r="G8" s="490"/>
      <c r="H8" s="489"/>
      <c r="I8" s="493" t="s">
        <v>22</v>
      </c>
      <c r="J8" s="869" t="s">
        <v>47</v>
      </c>
      <c r="K8" s="870"/>
    </row>
    <row r="9" spans="1:11" ht="12.75" customHeight="1" x14ac:dyDescent="0.2">
      <c r="A9" s="862" t="s">
        <v>23</v>
      </c>
      <c r="B9" s="862"/>
      <c r="C9" s="862"/>
      <c r="D9" s="862"/>
      <c r="E9" s="862"/>
      <c r="F9" s="862"/>
      <c r="G9" s="862"/>
      <c r="H9" s="862"/>
      <c r="I9" s="494" t="s">
        <v>24</v>
      </c>
      <c r="J9" s="871" t="s">
        <v>33</v>
      </c>
      <c r="K9" s="872"/>
    </row>
    <row r="10" spans="1:11" ht="15.75" customHeight="1" thickBot="1" x14ac:dyDescent="0.25">
      <c r="A10" s="862" t="s">
        <v>30</v>
      </c>
      <c r="B10" s="862"/>
      <c r="C10" s="862"/>
      <c r="D10" s="862"/>
      <c r="E10" s="862"/>
      <c r="F10" s="495"/>
      <c r="G10" s="496"/>
      <c r="H10" s="490"/>
      <c r="I10" s="489"/>
      <c r="J10" s="489"/>
      <c r="K10" s="489"/>
    </row>
    <row r="11" spans="1:11" ht="12.75" customHeight="1" x14ac:dyDescent="0.2">
      <c r="A11" s="859" t="s">
        <v>25</v>
      </c>
      <c r="B11" s="860"/>
      <c r="C11" s="860"/>
      <c r="D11" s="860"/>
      <c r="E11" s="861"/>
      <c r="F11" s="495"/>
      <c r="G11" s="859" t="s">
        <v>20</v>
      </c>
      <c r="H11" s="860"/>
      <c r="I11" s="860"/>
      <c r="J11" s="860"/>
      <c r="K11" s="861"/>
    </row>
    <row r="12" spans="1:11" x14ac:dyDescent="0.2">
      <c r="A12" s="497"/>
      <c r="B12" s="498"/>
      <c r="C12" s="498"/>
      <c r="D12" s="498"/>
      <c r="E12" s="499"/>
      <c r="F12" s="489"/>
      <c r="G12" s="497"/>
      <c r="H12" s="498" t="s">
        <v>15</v>
      </c>
      <c r="I12" s="498" t="s">
        <v>15</v>
      </c>
      <c r="J12" s="498" t="s">
        <v>15</v>
      </c>
      <c r="K12" s="499" t="s">
        <v>15</v>
      </c>
    </row>
    <row r="13" spans="1:11" s="12" customFormat="1" x14ac:dyDescent="0.2">
      <c r="A13" s="500" t="s">
        <v>0</v>
      </c>
      <c r="B13" s="501" t="s">
        <v>26</v>
      </c>
      <c r="C13" s="501" t="s">
        <v>27</v>
      </c>
      <c r="D13" s="501" t="s">
        <v>28</v>
      </c>
      <c r="E13" s="502" t="s">
        <v>29</v>
      </c>
      <c r="F13" s="503"/>
      <c r="G13" s="500" t="s">
        <v>0</v>
      </c>
      <c r="H13" s="501" t="s">
        <v>26</v>
      </c>
      <c r="I13" s="501" t="s">
        <v>27</v>
      </c>
      <c r="J13" s="501" t="s">
        <v>28</v>
      </c>
      <c r="K13" s="502" t="s">
        <v>29</v>
      </c>
    </row>
    <row r="14" spans="1:11" ht="12.75" customHeight="1" x14ac:dyDescent="0.2">
      <c r="A14" s="520">
        <v>44378</v>
      </c>
      <c r="B14" s="521"/>
      <c r="C14" s="18" t="s">
        <v>48</v>
      </c>
      <c r="D14" s="522">
        <v>28663192</v>
      </c>
      <c r="E14" s="523"/>
      <c r="F14" s="489"/>
      <c r="G14" s="520">
        <v>44378</v>
      </c>
      <c r="H14" s="521"/>
      <c r="I14" s="18" t="s">
        <v>48</v>
      </c>
      <c r="J14" s="522"/>
      <c r="K14" s="634">
        <v>28663192</v>
      </c>
    </row>
    <row r="15" spans="1:11" ht="15" x14ac:dyDescent="0.2">
      <c r="A15" s="129">
        <v>44389</v>
      </c>
      <c r="B15" s="524">
        <v>1</v>
      </c>
      <c r="C15" s="120" t="s">
        <v>188</v>
      </c>
      <c r="D15" s="525"/>
      <c r="E15" s="526">
        <v>5107690</v>
      </c>
      <c r="F15" s="504"/>
      <c r="G15" s="129">
        <v>44389</v>
      </c>
      <c r="H15" s="524">
        <v>1</v>
      </c>
      <c r="I15" s="120" t="s">
        <v>188</v>
      </c>
      <c r="J15" s="525">
        <v>5107690</v>
      </c>
      <c r="K15" s="526"/>
    </row>
    <row r="16" spans="1:11" ht="15" x14ac:dyDescent="0.2">
      <c r="A16" s="129">
        <v>44389</v>
      </c>
      <c r="B16" s="527">
        <v>2</v>
      </c>
      <c r="C16" s="120" t="s">
        <v>149</v>
      </c>
      <c r="D16" s="525"/>
      <c r="E16" s="526">
        <v>2000</v>
      </c>
      <c r="F16" s="504"/>
      <c r="G16" s="129">
        <v>44389</v>
      </c>
      <c r="H16" s="527">
        <v>2</v>
      </c>
      <c r="I16" s="120" t="s">
        <v>149</v>
      </c>
      <c r="J16" s="525">
        <v>2000</v>
      </c>
      <c r="K16" s="526"/>
    </row>
    <row r="17" spans="1:15" ht="12" customHeight="1" x14ac:dyDescent="0.2">
      <c r="A17" s="129">
        <v>44403</v>
      </c>
      <c r="B17" s="527">
        <v>3</v>
      </c>
      <c r="C17" s="120" t="s">
        <v>188</v>
      </c>
      <c r="D17" s="525"/>
      <c r="E17" s="526">
        <v>8570300</v>
      </c>
      <c r="F17" s="504"/>
      <c r="G17" s="129">
        <v>44403</v>
      </c>
      <c r="H17" s="527">
        <v>3</v>
      </c>
      <c r="I17" s="120" t="s">
        <v>188</v>
      </c>
      <c r="J17" s="525">
        <v>8570300</v>
      </c>
      <c r="K17" s="526"/>
    </row>
    <row r="18" spans="1:15" ht="15" x14ac:dyDescent="0.2">
      <c r="A18" s="129">
        <v>44403</v>
      </c>
      <c r="B18" s="527">
        <v>4</v>
      </c>
      <c r="C18" s="120" t="s">
        <v>149</v>
      </c>
      <c r="D18" s="525"/>
      <c r="E18" s="526">
        <v>2000</v>
      </c>
      <c r="F18" s="504"/>
      <c r="G18" s="129">
        <v>44403</v>
      </c>
      <c r="H18" s="527">
        <v>4</v>
      </c>
      <c r="I18" s="120" t="s">
        <v>149</v>
      </c>
      <c r="J18" s="525">
        <v>2000</v>
      </c>
      <c r="K18" s="526"/>
    </row>
    <row r="19" spans="1:15" x14ac:dyDescent="0.2">
      <c r="A19" s="529">
        <v>44408</v>
      </c>
      <c r="B19" s="530"/>
      <c r="C19" s="531" t="s">
        <v>69</v>
      </c>
      <c r="D19" s="532">
        <f>SUM(D14:D18)-SUM(E14:E18)</f>
        <v>14981202</v>
      </c>
      <c r="E19" s="533"/>
      <c r="F19" s="504"/>
      <c r="G19" s="529">
        <v>44408</v>
      </c>
      <c r="H19" s="530"/>
      <c r="I19" s="531" t="s">
        <v>69</v>
      </c>
      <c r="J19" s="532"/>
      <c r="K19" s="635">
        <f>SUM(K14:K18)-SUM(J14:J18)</f>
        <v>14981202</v>
      </c>
    </row>
    <row r="20" spans="1:15" ht="13.5" thickBot="1" x14ac:dyDescent="0.25">
      <c r="A20" s="21"/>
      <c r="B20" s="22"/>
      <c r="C20" s="22"/>
      <c r="D20" s="22"/>
      <c r="E20" s="534"/>
      <c r="F20" s="504"/>
      <c r="G20" s="21"/>
      <c r="H20" s="22"/>
      <c r="I20" s="22"/>
      <c r="J20" s="22"/>
      <c r="K20" s="636"/>
    </row>
    <row r="21" spans="1:15" x14ac:dyDescent="0.2">
      <c r="A21" s="8"/>
      <c r="B21" s="6"/>
      <c r="C21" s="6" t="s">
        <v>17</v>
      </c>
      <c r="D21" s="8"/>
      <c r="E21" s="8"/>
      <c r="F21" s="504"/>
      <c r="G21" s="8"/>
      <c r="H21" s="6"/>
      <c r="I21" s="6" t="s">
        <v>17</v>
      </c>
      <c r="J21" s="8"/>
      <c r="K21" s="637"/>
    </row>
    <row r="22" spans="1:15" x14ac:dyDescent="0.2">
      <c r="A22" s="8"/>
      <c r="B22" s="6"/>
      <c r="C22" s="6"/>
      <c r="D22" s="8"/>
      <c r="E22" s="710"/>
      <c r="F22" s="504"/>
      <c r="G22" s="8"/>
      <c r="H22" s="6"/>
      <c r="I22" s="6"/>
      <c r="J22" s="8"/>
      <c r="K22" s="8"/>
    </row>
    <row r="23" spans="1:15" x14ac:dyDescent="0.2">
      <c r="A23" s="13"/>
      <c r="B23" s="13"/>
      <c r="C23" s="535"/>
      <c r="D23" s="536"/>
      <c r="E23" s="14"/>
      <c r="F23" s="504"/>
      <c r="G23" s="13"/>
      <c r="H23" s="13"/>
      <c r="I23" s="535"/>
      <c r="J23" s="536"/>
      <c r="K23" s="14"/>
    </row>
    <row r="24" spans="1:15" x14ac:dyDescent="0.2">
      <c r="A24" s="13"/>
      <c r="B24" s="13"/>
      <c r="C24" s="537"/>
      <c r="D24" s="538"/>
      <c r="E24" s="14"/>
      <c r="F24" s="504"/>
      <c r="G24" s="13"/>
      <c r="H24" s="13"/>
      <c r="I24" s="537"/>
      <c r="J24" s="538"/>
      <c r="K24" s="14"/>
    </row>
    <row r="25" spans="1:15" x14ac:dyDescent="0.2">
      <c r="C25" s="539"/>
      <c r="D25" s="540"/>
      <c r="E25" s="192"/>
      <c r="F25" s="504"/>
      <c r="I25" s="539"/>
      <c r="J25" s="540"/>
      <c r="K25" s="192"/>
    </row>
    <row r="26" spans="1:15" x14ac:dyDescent="0.2">
      <c r="A26" s="779"/>
      <c r="B26" s="779"/>
      <c r="C26" s="779"/>
      <c r="D26" s="779"/>
      <c r="E26" s="779"/>
      <c r="F26" s="779"/>
      <c r="G26" s="779"/>
      <c r="H26" s="779"/>
      <c r="I26" s="779"/>
      <c r="J26" s="779"/>
      <c r="K26" s="779"/>
      <c r="L26" s="778"/>
      <c r="M26" s="778"/>
      <c r="N26" s="778"/>
      <c r="O26" s="778"/>
    </row>
    <row r="27" spans="1:15" x14ac:dyDescent="0.2">
      <c r="A27" s="779"/>
      <c r="B27" s="779"/>
      <c r="C27" s="781"/>
      <c r="D27" s="779"/>
      <c r="E27" s="779"/>
      <c r="F27" s="779"/>
      <c r="G27" s="779"/>
      <c r="H27" s="779"/>
      <c r="I27" s="779"/>
      <c r="J27" s="779"/>
      <c r="K27" s="779"/>
      <c r="L27" s="778"/>
      <c r="M27" s="778"/>
      <c r="N27" s="778"/>
      <c r="O27" s="778"/>
    </row>
    <row r="28" spans="1:15" x14ac:dyDescent="0.2">
      <c r="A28" s="779"/>
      <c r="B28" s="779"/>
      <c r="C28" s="779"/>
      <c r="D28" s="780"/>
      <c r="E28" s="779"/>
      <c r="F28" s="779"/>
      <c r="G28" s="779"/>
      <c r="H28" s="779"/>
      <c r="I28" s="779"/>
      <c r="J28" s="779"/>
      <c r="K28" s="779"/>
      <c r="L28" s="778"/>
      <c r="M28" s="778"/>
      <c r="N28" s="778"/>
      <c r="O28" s="778"/>
    </row>
    <row r="29" spans="1:15" x14ac:dyDescent="0.2">
      <c r="A29" s="779"/>
      <c r="B29" s="779"/>
      <c r="C29" s="779"/>
      <c r="D29" s="780"/>
      <c r="E29" s="779"/>
      <c r="F29" s="779"/>
      <c r="G29" s="779"/>
      <c r="H29" s="779"/>
      <c r="I29" s="779"/>
      <c r="J29" s="779"/>
      <c r="K29" s="779"/>
      <c r="L29" s="778"/>
      <c r="M29" s="778"/>
      <c r="N29" s="778"/>
      <c r="O29" s="778"/>
    </row>
    <row r="30" spans="1:15" x14ac:dyDescent="0.2">
      <c r="A30" s="778"/>
      <c r="B30" s="778"/>
      <c r="C30" s="783"/>
      <c r="D30" s="784"/>
      <c r="E30" s="778"/>
      <c r="F30" s="778"/>
      <c r="G30" s="778"/>
      <c r="H30" s="778"/>
      <c r="I30" s="778"/>
      <c r="J30" s="778"/>
      <c r="K30" s="778"/>
      <c r="L30" s="778"/>
      <c r="M30" s="778"/>
      <c r="N30" s="778"/>
      <c r="O30" s="778"/>
    </row>
    <row r="31" spans="1:15" x14ac:dyDescent="0.2">
      <c r="A31" s="778"/>
      <c r="B31" s="778"/>
      <c r="C31" s="778"/>
      <c r="D31" s="782"/>
      <c r="E31" s="778"/>
      <c r="F31" s="778"/>
      <c r="G31" s="778"/>
      <c r="H31" s="778"/>
      <c r="I31" s="778"/>
      <c r="J31" s="778"/>
      <c r="K31" s="778"/>
      <c r="L31" s="778"/>
      <c r="M31" s="778"/>
      <c r="N31" s="778"/>
      <c r="O31" s="778"/>
    </row>
    <row r="32" spans="1:15" x14ac:dyDescent="0.2">
      <c r="A32" s="778"/>
      <c r="B32" s="778"/>
      <c r="C32" s="778"/>
      <c r="D32" s="778"/>
      <c r="E32" s="778"/>
      <c r="F32" s="778"/>
      <c r="G32" s="778"/>
      <c r="H32" s="778"/>
      <c r="I32" s="778"/>
      <c r="J32" s="778"/>
      <c r="K32" s="778"/>
      <c r="L32" s="778"/>
      <c r="M32" s="778"/>
      <c r="N32" s="778"/>
      <c r="O32" s="778"/>
    </row>
    <row r="33" spans="1:15" x14ac:dyDescent="0.2">
      <c r="A33" s="778"/>
      <c r="B33" s="778"/>
      <c r="C33" s="778"/>
      <c r="D33" s="778"/>
      <c r="E33" s="778"/>
      <c r="F33" s="778"/>
      <c r="G33" s="778"/>
      <c r="H33" s="778"/>
      <c r="I33" s="778"/>
      <c r="J33" s="778"/>
      <c r="K33" s="778"/>
      <c r="L33" s="778"/>
      <c r="M33" s="778"/>
      <c r="N33" s="778"/>
      <c r="O33" s="778"/>
    </row>
    <row r="34" spans="1:15" x14ac:dyDescent="0.2">
      <c r="A34" s="778"/>
      <c r="B34" s="778"/>
      <c r="C34" s="778"/>
      <c r="D34" s="778"/>
      <c r="E34" s="778"/>
      <c r="F34" s="778"/>
      <c r="G34" s="778"/>
      <c r="H34" s="778"/>
      <c r="I34" s="778"/>
      <c r="J34" s="778"/>
      <c r="K34" s="778"/>
      <c r="L34" s="778"/>
      <c r="M34" s="778"/>
      <c r="N34" s="778"/>
      <c r="O34" s="778"/>
    </row>
    <row r="35" spans="1:15" x14ac:dyDescent="0.2">
      <c r="A35" s="778"/>
      <c r="B35" s="778"/>
      <c r="C35" s="778"/>
      <c r="D35" s="778"/>
      <c r="E35" s="778"/>
      <c r="F35" s="778"/>
      <c r="G35" s="778"/>
      <c r="H35" s="778"/>
      <c r="I35" s="778"/>
      <c r="J35" s="778"/>
      <c r="K35" s="778"/>
      <c r="L35" s="778"/>
      <c r="M35" s="778"/>
      <c r="N35" s="778"/>
      <c r="O35" s="778"/>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AF3F-A6C6-41FC-9464-D840657C4D72}">
  <dimension ref="A1:L65"/>
  <sheetViews>
    <sheetView topLeftCell="A33" zoomScale="125" workbookViewId="0">
      <selection activeCell="A49" sqref="A49"/>
    </sheetView>
  </sheetViews>
  <sheetFormatPr defaultColWidth="16" defaultRowHeight="12.75" x14ac:dyDescent="0.2"/>
  <cols>
    <col min="1" max="1" width="10.85546875" style="3" customWidth="1"/>
    <col min="2" max="2" width="6.7109375" style="3" bestFit="1" customWidth="1"/>
    <col min="3" max="3" width="38.140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63"/>
      <c r="B1" s="863"/>
      <c r="C1" s="863"/>
      <c r="D1" s="863"/>
      <c r="E1" s="863"/>
      <c r="F1" s="863"/>
      <c r="G1" s="863"/>
      <c r="H1" s="863"/>
      <c r="I1" s="863"/>
      <c r="J1" s="863"/>
      <c r="K1" s="863"/>
    </row>
    <row r="2" spans="1:11" x14ac:dyDescent="0.2">
      <c r="A2" s="487"/>
      <c r="B2" s="487"/>
      <c r="C2" s="487"/>
      <c r="D2" s="487"/>
      <c r="E2" s="487"/>
      <c r="F2" s="487"/>
      <c r="G2" s="487"/>
      <c r="H2" s="487"/>
      <c r="I2" s="487"/>
      <c r="J2" s="487"/>
      <c r="K2" s="487"/>
    </row>
    <row r="3" spans="1:11" x14ac:dyDescent="0.2">
      <c r="A3" s="488" t="s">
        <v>16</v>
      </c>
      <c r="B3" s="489"/>
      <c r="C3" s="489"/>
      <c r="D3" s="489"/>
      <c r="E3" s="489"/>
      <c r="F3" s="489"/>
      <c r="G3" s="489"/>
      <c r="H3" s="489"/>
      <c r="I3" s="489"/>
      <c r="J3" s="489"/>
      <c r="K3" s="489"/>
    </row>
    <row r="4" spans="1:11" x14ac:dyDescent="0.2">
      <c r="A4" s="490" t="s">
        <v>19</v>
      </c>
      <c r="B4" s="490"/>
      <c r="C4" s="490" t="s">
        <v>18</v>
      </c>
      <c r="D4" s="491"/>
      <c r="E4" s="490"/>
      <c r="F4" s="490"/>
      <c r="G4" s="490"/>
      <c r="H4" s="490"/>
      <c r="I4" s="489"/>
      <c r="J4" s="489"/>
      <c r="K4" s="489"/>
    </row>
    <row r="5" spans="1:11" x14ac:dyDescent="0.2">
      <c r="A5" s="490" t="s">
        <v>93</v>
      </c>
      <c r="B5" s="490"/>
      <c r="C5" s="490" t="s">
        <v>131</v>
      </c>
      <c r="D5" s="490"/>
      <c r="E5" s="490"/>
      <c r="F5" s="490"/>
      <c r="G5" s="490"/>
      <c r="H5" s="490"/>
      <c r="I5" s="489"/>
      <c r="J5" s="489"/>
      <c r="K5" s="489"/>
    </row>
    <row r="6" spans="1:11" x14ac:dyDescent="0.2">
      <c r="A6" s="492"/>
      <c r="B6" s="490"/>
      <c r="C6" s="490"/>
      <c r="D6" s="490"/>
      <c r="E6" s="490"/>
      <c r="F6" s="490"/>
      <c r="G6" s="490"/>
      <c r="H6" s="490"/>
      <c r="I6" s="864" t="s">
        <v>20</v>
      </c>
      <c r="J6" s="865"/>
      <c r="K6" s="866"/>
    </row>
    <row r="7" spans="1:11" x14ac:dyDescent="0.2">
      <c r="A7" s="492"/>
      <c r="B7" s="490"/>
      <c r="C7" s="490"/>
      <c r="D7" s="490"/>
      <c r="E7" s="490"/>
      <c r="F7" s="490"/>
      <c r="G7" s="490"/>
      <c r="H7" s="490"/>
      <c r="I7" s="493" t="s">
        <v>21</v>
      </c>
      <c r="J7" s="867" t="s">
        <v>31</v>
      </c>
      <c r="K7" s="868"/>
    </row>
    <row r="8" spans="1:11" ht="12.75" customHeight="1" x14ac:dyDescent="0.2">
      <c r="A8" s="490"/>
      <c r="B8" s="490"/>
      <c r="C8" s="490"/>
      <c r="D8" s="490"/>
      <c r="E8" s="490"/>
      <c r="F8" s="490"/>
      <c r="G8" s="490"/>
      <c r="H8" s="489"/>
      <c r="I8" s="493" t="s">
        <v>22</v>
      </c>
      <c r="J8" s="869" t="s">
        <v>107</v>
      </c>
      <c r="K8" s="870"/>
    </row>
    <row r="9" spans="1:11" ht="12.75" customHeight="1" x14ac:dyDescent="0.2">
      <c r="A9" s="862" t="s">
        <v>23</v>
      </c>
      <c r="B9" s="862"/>
      <c r="C9" s="862"/>
      <c r="D9" s="862"/>
      <c r="E9" s="862"/>
      <c r="F9" s="862"/>
      <c r="G9" s="862"/>
      <c r="H9" s="862"/>
      <c r="I9" s="494" t="s">
        <v>24</v>
      </c>
      <c r="J9" s="873" t="s">
        <v>108</v>
      </c>
      <c r="K9" s="874"/>
    </row>
    <row r="10" spans="1:11" ht="15.75" customHeight="1" thickBot="1" x14ac:dyDescent="0.25">
      <c r="A10" s="862" t="s">
        <v>30</v>
      </c>
      <c r="B10" s="862"/>
      <c r="C10" s="862"/>
      <c r="D10" s="862"/>
      <c r="E10" s="862"/>
      <c r="F10" s="615"/>
      <c r="G10" s="496"/>
      <c r="H10" s="490"/>
      <c r="I10" s="489"/>
      <c r="J10" s="489"/>
      <c r="K10" s="489"/>
    </row>
    <row r="11" spans="1:11" ht="12.75" customHeight="1" x14ac:dyDescent="0.2">
      <c r="A11" s="859" t="s">
        <v>25</v>
      </c>
      <c r="B11" s="860"/>
      <c r="C11" s="860"/>
      <c r="D11" s="860"/>
      <c r="E11" s="861"/>
      <c r="F11" s="615"/>
      <c r="G11" s="859" t="s">
        <v>20</v>
      </c>
      <c r="H11" s="860"/>
      <c r="I11" s="860"/>
      <c r="J11" s="860"/>
      <c r="K11" s="861"/>
    </row>
    <row r="12" spans="1:11" x14ac:dyDescent="0.2">
      <c r="A12" s="497"/>
      <c r="B12" s="498"/>
      <c r="C12" s="498"/>
      <c r="D12" s="498"/>
      <c r="E12" s="499"/>
      <c r="F12" s="489"/>
      <c r="G12" s="497"/>
      <c r="H12" s="498" t="s">
        <v>15</v>
      </c>
      <c r="I12" s="498" t="s">
        <v>15</v>
      </c>
      <c r="J12" s="498" t="s">
        <v>15</v>
      </c>
      <c r="K12" s="499" t="s">
        <v>15</v>
      </c>
    </row>
    <row r="13" spans="1:11" s="12" customFormat="1" x14ac:dyDescent="0.2">
      <c r="A13" s="500" t="s">
        <v>0</v>
      </c>
      <c r="B13" s="501" t="s">
        <v>26</v>
      </c>
      <c r="C13" s="501" t="s">
        <v>27</v>
      </c>
      <c r="D13" s="501" t="s">
        <v>28</v>
      </c>
      <c r="E13" s="502" t="s">
        <v>29</v>
      </c>
      <c r="F13" s="503"/>
      <c r="G13" s="500" t="s">
        <v>0</v>
      </c>
      <c r="H13" s="501" t="s">
        <v>26</v>
      </c>
      <c r="I13" s="501" t="s">
        <v>27</v>
      </c>
      <c r="J13" s="501" t="s">
        <v>28</v>
      </c>
      <c r="K13" s="502" t="s">
        <v>29</v>
      </c>
    </row>
    <row r="14" spans="1:11" ht="12.75" customHeight="1" x14ac:dyDescent="0.2">
      <c r="A14" s="520">
        <v>44378</v>
      </c>
      <c r="B14" s="521"/>
      <c r="C14" s="18" t="s">
        <v>48</v>
      </c>
      <c r="D14" s="522">
        <v>39046</v>
      </c>
      <c r="E14" s="523"/>
      <c r="F14" s="489"/>
      <c r="G14" s="520">
        <v>44378</v>
      </c>
      <c r="H14" s="521"/>
      <c r="I14" s="18" t="s">
        <v>48</v>
      </c>
      <c r="J14" s="522"/>
      <c r="K14" s="798">
        <v>39046</v>
      </c>
    </row>
    <row r="15" spans="1:11" ht="15" x14ac:dyDescent="0.2">
      <c r="A15" s="129">
        <v>44389</v>
      </c>
      <c r="B15" s="524">
        <v>1</v>
      </c>
      <c r="C15" s="120" t="s">
        <v>189</v>
      </c>
      <c r="D15" s="525">
        <v>5107690</v>
      </c>
      <c r="E15" s="526"/>
      <c r="F15" s="504"/>
      <c r="G15" s="129">
        <v>44389</v>
      </c>
      <c r="H15" s="524">
        <v>1</v>
      </c>
      <c r="I15" s="120" t="s">
        <v>189</v>
      </c>
      <c r="J15" s="525"/>
      <c r="K15" s="526">
        <v>5107690</v>
      </c>
    </row>
    <row r="16" spans="1:11" ht="15" x14ac:dyDescent="0.2">
      <c r="A16" s="129">
        <v>44390</v>
      </c>
      <c r="B16" s="527">
        <v>2</v>
      </c>
      <c r="C16" s="120" t="s">
        <v>190</v>
      </c>
      <c r="D16" s="525"/>
      <c r="E16" s="526">
        <v>1300000</v>
      </c>
      <c r="F16" s="504"/>
      <c r="G16" s="129">
        <v>44390</v>
      </c>
      <c r="H16" s="527">
        <v>2</v>
      </c>
      <c r="I16" s="120" t="s">
        <v>190</v>
      </c>
      <c r="J16" s="525">
        <v>1300000</v>
      </c>
      <c r="K16" s="526"/>
    </row>
    <row r="17" spans="1:11" ht="12" customHeight="1" x14ac:dyDescent="0.2">
      <c r="A17" s="129">
        <v>44390</v>
      </c>
      <c r="B17" s="527">
        <v>3</v>
      </c>
      <c r="C17" s="120" t="s">
        <v>191</v>
      </c>
      <c r="D17" s="528"/>
      <c r="E17" s="19">
        <v>5000</v>
      </c>
      <c r="F17" s="504"/>
      <c r="G17" s="129">
        <v>44390</v>
      </c>
      <c r="H17" s="527">
        <v>3</v>
      </c>
      <c r="I17" s="120" t="s">
        <v>191</v>
      </c>
      <c r="J17" s="528">
        <v>5000</v>
      </c>
      <c r="K17" s="19"/>
    </row>
    <row r="18" spans="1:11" ht="13.5" customHeight="1" x14ac:dyDescent="0.2">
      <c r="A18" s="129">
        <v>44390</v>
      </c>
      <c r="B18" s="524">
        <v>4</v>
      </c>
      <c r="C18" s="120" t="s">
        <v>192</v>
      </c>
      <c r="D18" s="528"/>
      <c r="E18" s="19">
        <v>103500</v>
      </c>
      <c r="F18" s="504"/>
      <c r="G18" s="129">
        <v>44390</v>
      </c>
      <c r="H18" s="524">
        <v>4</v>
      </c>
      <c r="I18" s="120" t="s">
        <v>192</v>
      </c>
      <c r="J18" s="528">
        <v>103500</v>
      </c>
      <c r="K18" s="19"/>
    </row>
    <row r="19" spans="1:11" ht="13.5" customHeight="1" x14ac:dyDescent="0.2">
      <c r="A19" s="129">
        <v>44390</v>
      </c>
      <c r="B19" s="527">
        <v>5</v>
      </c>
      <c r="C19" s="120" t="s">
        <v>199</v>
      </c>
      <c r="D19" s="528"/>
      <c r="E19" s="19">
        <v>1387230</v>
      </c>
      <c r="F19" s="504"/>
      <c r="G19" s="129">
        <v>44390</v>
      </c>
      <c r="H19" s="527">
        <v>5</v>
      </c>
      <c r="I19" s="120" t="s">
        <v>199</v>
      </c>
      <c r="J19" s="528">
        <v>1387230</v>
      </c>
      <c r="K19" s="19"/>
    </row>
    <row r="20" spans="1:11" ht="13.5" customHeight="1" x14ac:dyDescent="0.2">
      <c r="A20" s="129">
        <v>44392</v>
      </c>
      <c r="B20" s="527">
        <v>6</v>
      </c>
      <c r="C20" s="120" t="s">
        <v>211</v>
      </c>
      <c r="D20" s="528">
        <v>150000</v>
      </c>
      <c r="E20" s="19"/>
      <c r="F20" s="504"/>
      <c r="G20" s="129">
        <v>44392</v>
      </c>
      <c r="H20" s="524">
        <v>6</v>
      </c>
      <c r="I20" s="120" t="s">
        <v>211</v>
      </c>
      <c r="J20" s="528"/>
      <c r="K20" s="19">
        <v>150000</v>
      </c>
    </row>
    <row r="21" spans="1:11" ht="13.5" customHeight="1" x14ac:dyDescent="0.2">
      <c r="A21" s="129">
        <v>44393</v>
      </c>
      <c r="B21" s="524">
        <v>7</v>
      </c>
      <c r="C21" s="120" t="s">
        <v>213</v>
      </c>
      <c r="D21" s="528"/>
      <c r="E21" s="19">
        <v>2480460</v>
      </c>
      <c r="F21" s="504"/>
      <c r="G21" s="129">
        <v>44392</v>
      </c>
      <c r="H21" s="524">
        <v>7</v>
      </c>
      <c r="I21" s="120" t="s">
        <v>213</v>
      </c>
      <c r="J21" s="528">
        <v>2480460</v>
      </c>
      <c r="K21" s="19"/>
    </row>
    <row r="22" spans="1:11" ht="13.5" customHeight="1" x14ac:dyDescent="0.2">
      <c r="A22" s="129">
        <v>44393</v>
      </c>
      <c r="B22" s="527">
        <v>8</v>
      </c>
      <c r="C22" s="120" t="s">
        <v>153</v>
      </c>
      <c r="D22" s="528"/>
      <c r="E22" s="19">
        <v>2300</v>
      </c>
      <c r="F22" s="504"/>
      <c r="G22" s="129">
        <v>44392</v>
      </c>
      <c r="H22" s="527">
        <v>8</v>
      </c>
      <c r="I22" s="120" t="s">
        <v>153</v>
      </c>
      <c r="J22" s="528">
        <v>2300</v>
      </c>
      <c r="K22" s="19"/>
    </row>
    <row r="23" spans="1:11" ht="13.5" customHeight="1" x14ac:dyDescent="0.2">
      <c r="A23" s="129">
        <v>44403</v>
      </c>
      <c r="B23" s="527">
        <v>9</v>
      </c>
      <c r="C23" s="120" t="s">
        <v>189</v>
      </c>
      <c r="D23" s="528">
        <v>8570300</v>
      </c>
      <c r="E23" s="19"/>
      <c r="F23" s="504"/>
      <c r="G23" s="129">
        <v>44403</v>
      </c>
      <c r="H23" s="527">
        <v>9</v>
      </c>
      <c r="I23" s="120" t="s">
        <v>189</v>
      </c>
      <c r="J23" s="528"/>
      <c r="K23" s="19">
        <v>8570300</v>
      </c>
    </row>
    <row r="24" spans="1:11" ht="13.5" customHeight="1" x14ac:dyDescent="0.2">
      <c r="A24" s="129">
        <v>44404</v>
      </c>
      <c r="B24" s="524">
        <v>10</v>
      </c>
      <c r="C24" s="120" t="s">
        <v>289</v>
      </c>
      <c r="D24" s="528"/>
      <c r="E24" s="19">
        <v>1320000</v>
      </c>
      <c r="F24" s="504"/>
      <c r="G24" s="129">
        <v>44404</v>
      </c>
      <c r="H24" s="524">
        <v>10</v>
      </c>
      <c r="I24" s="120" t="s">
        <v>289</v>
      </c>
      <c r="J24" s="528">
        <v>1320000</v>
      </c>
      <c r="K24" s="19"/>
    </row>
    <row r="25" spans="1:11" ht="13.5" customHeight="1" x14ac:dyDescent="0.2">
      <c r="A25" s="129">
        <v>44404</v>
      </c>
      <c r="B25" s="527">
        <v>11</v>
      </c>
      <c r="C25" s="120" t="s">
        <v>191</v>
      </c>
      <c r="D25" s="528"/>
      <c r="E25" s="19">
        <v>5000</v>
      </c>
      <c r="F25" s="504"/>
      <c r="G25" s="129">
        <v>44404</v>
      </c>
      <c r="H25" s="527">
        <v>11</v>
      </c>
      <c r="I25" s="120" t="s">
        <v>191</v>
      </c>
      <c r="J25" s="528">
        <v>5000</v>
      </c>
      <c r="K25" s="19"/>
    </row>
    <row r="26" spans="1:11" ht="13.5" customHeight="1" x14ac:dyDescent="0.2">
      <c r="A26" s="129">
        <v>44404</v>
      </c>
      <c r="B26" s="527">
        <v>12</v>
      </c>
      <c r="C26" s="120" t="s">
        <v>192</v>
      </c>
      <c r="D26" s="528"/>
      <c r="E26" s="19">
        <v>103500</v>
      </c>
      <c r="F26" s="504"/>
      <c r="G26" s="129">
        <v>44404</v>
      </c>
      <c r="H26" s="527">
        <v>12</v>
      </c>
      <c r="I26" s="120" t="s">
        <v>192</v>
      </c>
      <c r="J26" s="528">
        <v>103500</v>
      </c>
      <c r="K26" s="19"/>
    </row>
    <row r="27" spans="1:11" ht="13.5" customHeight="1" x14ac:dyDescent="0.2">
      <c r="A27" s="129">
        <v>44404</v>
      </c>
      <c r="B27" s="524">
        <v>13</v>
      </c>
      <c r="C27" s="120" t="s">
        <v>243</v>
      </c>
      <c r="D27" s="528"/>
      <c r="E27" s="19">
        <v>1935000</v>
      </c>
      <c r="F27" s="504"/>
      <c r="G27" s="129">
        <v>44404</v>
      </c>
      <c r="H27" s="524">
        <v>13</v>
      </c>
      <c r="I27" s="120" t="s">
        <v>243</v>
      </c>
      <c r="J27" s="528">
        <v>1935000</v>
      </c>
      <c r="K27" s="19"/>
    </row>
    <row r="28" spans="1:11" ht="13.5" customHeight="1" x14ac:dyDescent="0.2">
      <c r="A28" s="129">
        <v>44404</v>
      </c>
      <c r="B28" s="527">
        <v>14</v>
      </c>
      <c r="C28" s="120" t="s">
        <v>290</v>
      </c>
      <c r="D28" s="528"/>
      <c r="E28" s="19">
        <v>740400</v>
      </c>
      <c r="F28" s="504"/>
      <c r="G28" s="129">
        <v>44404</v>
      </c>
      <c r="H28" s="527">
        <v>14</v>
      </c>
      <c r="I28" s="120" t="s">
        <v>290</v>
      </c>
      <c r="J28" s="528">
        <v>740400</v>
      </c>
      <c r="K28" s="19"/>
    </row>
    <row r="29" spans="1:11" ht="13.5" customHeight="1" x14ac:dyDescent="0.2">
      <c r="A29" s="129">
        <v>44404</v>
      </c>
      <c r="B29" s="527">
        <v>15</v>
      </c>
      <c r="C29" s="120" t="s">
        <v>291</v>
      </c>
      <c r="D29" s="528"/>
      <c r="E29" s="19">
        <v>740700</v>
      </c>
      <c r="F29" s="504"/>
      <c r="G29" s="129">
        <v>44404</v>
      </c>
      <c r="H29" s="527">
        <v>15</v>
      </c>
      <c r="I29" s="120" t="s">
        <v>291</v>
      </c>
      <c r="J29" s="528">
        <v>740700</v>
      </c>
      <c r="K29" s="19"/>
    </row>
    <row r="30" spans="1:11" ht="13.5" customHeight="1" x14ac:dyDescent="0.2">
      <c r="A30" s="129">
        <v>44404</v>
      </c>
      <c r="B30" s="524">
        <v>16</v>
      </c>
      <c r="C30" s="120" t="s">
        <v>245</v>
      </c>
      <c r="D30" s="528"/>
      <c r="E30" s="19">
        <v>500000</v>
      </c>
      <c r="F30" s="504"/>
      <c r="G30" s="129">
        <v>44404</v>
      </c>
      <c r="H30" s="524">
        <v>16</v>
      </c>
      <c r="I30" s="120" t="s">
        <v>245</v>
      </c>
      <c r="J30" s="528">
        <v>500000</v>
      </c>
      <c r="K30" s="19"/>
    </row>
    <row r="31" spans="1:11" ht="13.5" customHeight="1" x14ac:dyDescent="0.2">
      <c r="A31" s="129">
        <v>44404</v>
      </c>
      <c r="B31" s="527">
        <v>17</v>
      </c>
      <c r="C31" s="120" t="s">
        <v>292</v>
      </c>
      <c r="D31" s="528"/>
      <c r="E31" s="19">
        <v>1890000</v>
      </c>
      <c r="F31" s="504"/>
      <c r="G31" s="129">
        <v>44404</v>
      </c>
      <c r="H31" s="527">
        <v>17</v>
      </c>
      <c r="I31" s="120" t="s">
        <v>292</v>
      </c>
      <c r="J31" s="528">
        <v>1890000</v>
      </c>
      <c r="K31" s="19"/>
    </row>
    <row r="32" spans="1:11" ht="13.5" customHeight="1" x14ac:dyDescent="0.2">
      <c r="A32" s="129">
        <v>44404</v>
      </c>
      <c r="B32" s="527">
        <v>18</v>
      </c>
      <c r="C32" s="120" t="s">
        <v>247</v>
      </c>
      <c r="D32" s="528"/>
      <c r="E32" s="19">
        <v>1314500</v>
      </c>
      <c r="F32" s="504"/>
      <c r="G32" s="129">
        <v>44404</v>
      </c>
      <c r="H32" s="527">
        <v>18</v>
      </c>
      <c r="I32" s="120" t="s">
        <v>247</v>
      </c>
      <c r="J32" s="528">
        <v>1314500</v>
      </c>
      <c r="K32" s="19"/>
    </row>
    <row r="33" spans="1:12" ht="13.5" customHeight="1" x14ac:dyDescent="0.2">
      <c r="A33" s="129">
        <v>44404</v>
      </c>
      <c r="B33" s="524">
        <v>19</v>
      </c>
      <c r="C33" s="120" t="s">
        <v>153</v>
      </c>
      <c r="D33" s="528"/>
      <c r="E33" s="19">
        <v>2600</v>
      </c>
      <c r="F33" s="504"/>
      <c r="G33" s="129">
        <v>44404</v>
      </c>
      <c r="H33" s="524">
        <v>19</v>
      </c>
      <c r="I33" s="120" t="s">
        <v>153</v>
      </c>
      <c r="J33" s="528">
        <v>2600</v>
      </c>
      <c r="K33" s="19"/>
    </row>
    <row r="34" spans="1:12" ht="15" x14ac:dyDescent="0.2">
      <c r="A34" s="129">
        <v>44404</v>
      </c>
      <c r="B34" s="527">
        <v>20</v>
      </c>
      <c r="C34" s="120" t="s">
        <v>153</v>
      </c>
      <c r="D34" s="528"/>
      <c r="E34" s="19">
        <v>2600</v>
      </c>
      <c r="F34" s="504"/>
      <c r="G34" s="129">
        <v>44404</v>
      </c>
      <c r="H34" s="527">
        <v>20</v>
      </c>
      <c r="I34" s="120" t="s">
        <v>153</v>
      </c>
      <c r="J34" s="528">
        <v>2600</v>
      </c>
      <c r="K34" s="19"/>
    </row>
    <row r="35" spans="1:12" ht="13.5" customHeight="1" x14ac:dyDescent="0.2">
      <c r="A35" s="129">
        <v>44404</v>
      </c>
      <c r="B35" s="527">
        <v>21</v>
      </c>
      <c r="C35" s="120" t="s">
        <v>153</v>
      </c>
      <c r="D35" s="528"/>
      <c r="E35" s="19">
        <v>2600</v>
      </c>
      <c r="F35" s="504"/>
      <c r="G35" s="129">
        <v>44404</v>
      </c>
      <c r="H35" s="527">
        <v>21</v>
      </c>
      <c r="I35" s="120" t="s">
        <v>153</v>
      </c>
      <c r="J35" s="528">
        <v>2600</v>
      </c>
      <c r="K35" s="19"/>
    </row>
    <row r="36" spans="1:12" ht="13.5" customHeight="1" x14ac:dyDescent="0.2">
      <c r="A36" s="129">
        <v>44404</v>
      </c>
      <c r="B36" s="524">
        <v>22</v>
      </c>
      <c r="C36" s="120" t="s">
        <v>153</v>
      </c>
      <c r="D36" s="528"/>
      <c r="E36" s="19">
        <v>2600</v>
      </c>
      <c r="F36" s="504"/>
      <c r="G36" s="129">
        <v>44404</v>
      </c>
      <c r="H36" s="524">
        <v>22</v>
      </c>
      <c r="I36" s="120" t="s">
        <v>153</v>
      </c>
      <c r="J36" s="528">
        <v>2600</v>
      </c>
      <c r="K36" s="19"/>
    </row>
    <row r="37" spans="1:12" ht="13.5" customHeight="1" x14ac:dyDescent="0.2">
      <c r="A37" s="129">
        <v>44404</v>
      </c>
      <c r="B37" s="527">
        <v>23</v>
      </c>
      <c r="C37" s="120" t="s">
        <v>153</v>
      </c>
      <c r="D37" s="528"/>
      <c r="E37" s="19">
        <v>2600</v>
      </c>
      <c r="F37" s="504"/>
      <c r="G37" s="129">
        <v>44404</v>
      </c>
      <c r="H37" s="527">
        <v>23</v>
      </c>
      <c r="I37" s="120" t="s">
        <v>153</v>
      </c>
      <c r="J37" s="528">
        <v>2600</v>
      </c>
      <c r="K37" s="19"/>
    </row>
    <row r="38" spans="1:12" ht="13.5" customHeight="1" x14ac:dyDescent="0.2">
      <c r="A38" s="129">
        <v>44404</v>
      </c>
      <c r="B38" s="527">
        <v>24</v>
      </c>
      <c r="C38" s="120" t="s">
        <v>153</v>
      </c>
      <c r="D38" s="528"/>
      <c r="E38" s="19">
        <v>2600</v>
      </c>
      <c r="F38" s="504"/>
      <c r="G38" s="129">
        <v>44404</v>
      </c>
      <c r="H38" s="527">
        <v>24</v>
      </c>
      <c r="I38" s="120" t="s">
        <v>153</v>
      </c>
      <c r="J38" s="528">
        <v>2600</v>
      </c>
      <c r="K38" s="19"/>
    </row>
    <row r="39" spans="1:12" x14ac:dyDescent="0.2">
      <c r="A39" s="529">
        <v>44408</v>
      </c>
      <c r="B39" s="530"/>
      <c r="C39" s="531" t="s">
        <v>69</v>
      </c>
      <c r="D39" s="532">
        <f>SUM(D14:D38)-SUM(E14:E38)</f>
        <v>23846</v>
      </c>
      <c r="E39" s="533"/>
      <c r="F39" s="504"/>
      <c r="G39" s="529">
        <v>44408</v>
      </c>
      <c r="H39" s="530"/>
      <c r="I39" s="531" t="s">
        <v>69</v>
      </c>
      <c r="J39" s="532"/>
      <c r="K39" s="577">
        <f>SUM(K14:K38)-SUM(J14:J38)</f>
        <v>23846</v>
      </c>
    </row>
    <row r="40" spans="1:12" ht="13.5" thickBot="1" x14ac:dyDescent="0.25">
      <c r="A40" s="21"/>
      <c r="B40" s="22"/>
      <c r="C40" s="22"/>
      <c r="D40" s="22"/>
      <c r="E40" s="534"/>
      <c r="F40" s="504"/>
      <c r="G40" s="21"/>
      <c r="H40" s="22"/>
      <c r="I40" s="22"/>
      <c r="J40" s="22"/>
      <c r="K40" s="534"/>
    </row>
    <row r="41" spans="1:12" x14ac:dyDescent="0.2">
      <c r="A41" s="8"/>
      <c r="B41" s="6"/>
      <c r="C41" s="6" t="s">
        <v>17</v>
      </c>
      <c r="D41" s="8"/>
      <c r="E41" s="8"/>
      <c r="F41" s="504"/>
      <c r="G41" s="8"/>
      <c r="H41" s="6"/>
      <c r="I41" s="6" t="s">
        <v>17</v>
      </c>
      <c r="J41" s="8"/>
      <c r="K41" s="8"/>
    </row>
    <row r="42" spans="1:12" x14ac:dyDescent="0.2">
      <c r="A42" s="8"/>
      <c r="B42" s="6"/>
      <c r="C42" s="6"/>
      <c r="D42" s="8"/>
      <c r="E42" s="710"/>
      <c r="F42" s="504"/>
      <c r="G42" s="8"/>
      <c r="H42" s="6"/>
      <c r="I42" s="6"/>
      <c r="J42" s="8"/>
      <c r="K42" s="8"/>
    </row>
    <row r="43" spans="1:12" x14ac:dyDescent="0.2">
      <c r="A43" s="13"/>
      <c r="B43" s="13"/>
      <c r="C43" s="535"/>
      <c r="D43" s="536"/>
      <c r="E43" s="14"/>
      <c r="F43" s="504"/>
      <c r="G43" s="13"/>
      <c r="H43" s="13"/>
      <c r="I43" s="535"/>
      <c r="J43" s="536"/>
      <c r="K43" s="14"/>
    </row>
    <row r="44" spans="1:12" x14ac:dyDescent="0.2">
      <c r="A44" s="13"/>
      <c r="B44" s="13"/>
      <c r="C44" s="537"/>
      <c r="D44" s="538"/>
      <c r="E44" s="14"/>
      <c r="F44" s="504"/>
      <c r="G44" s="13"/>
      <c r="H44" s="13"/>
      <c r="I44" s="537"/>
      <c r="J44" s="538"/>
      <c r="K44" s="14"/>
    </row>
    <row r="45" spans="1:12" x14ac:dyDescent="0.2">
      <c r="C45" s="539"/>
      <c r="D45" s="540"/>
      <c r="E45" s="192"/>
      <c r="F45" s="504"/>
      <c r="I45" s="539"/>
      <c r="J45" s="540"/>
      <c r="K45" s="192"/>
    </row>
    <row r="46" spans="1:12" x14ac:dyDescent="0.2">
      <c r="C46" s="539"/>
      <c r="D46" s="540"/>
      <c r="F46" s="504"/>
      <c r="I46" s="539"/>
      <c r="J46" s="540"/>
    </row>
    <row r="47" spans="1:12" x14ac:dyDescent="0.2">
      <c r="A47" s="541"/>
      <c r="B47" s="542"/>
      <c r="C47" s="543"/>
      <c r="D47" s="544"/>
      <c r="E47" s="544"/>
      <c r="F47" s="544"/>
      <c r="G47" s="541"/>
      <c r="H47" s="542"/>
      <c r="I47" s="543"/>
      <c r="J47" s="544"/>
      <c r="K47" s="544"/>
      <c r="L47" s="545"/>
    </row>
    <row r="48" spans="1:12" x14ac:dyDescent="0.2">
      <c r="A48" s="541"/>
      <c r="B48" s="542"/>
      <c r="C48" s="543"/>
      <c r="D48" s="544"/>
      <c r="E48" s="544"/>
      <c r="F48" s="544"/>
      <c r="G48" s="541"/>
      <c r="H48" s="542"/>
      <c r="I48" s="543"/>
      <c r="J48" s="544"/>
      <c r="K48" s="544"/>
      <c r="L48" s="545"/>
    </row>
    <row r="49" spans="1:12" x14ac:dyDescent="0.2">
      <c r="A49" s="541"/>
      <c r="B49" s="546"/>
      <c r="C49" s="543"/>
      <c r="D49" s="544"/>
      <c r="E49" s="544"/>
      <c r="F49" s="544"/>
      <c r="G49" s="541"/>
      <c r="H49" s="546"/>
      <c r="I49" s="543"/>
      <c r="J49" s="544"/>
      <c r="K49" s="544"/>
      <c r="L49" s="545"/>
    </row>
    <row r="50" spans="1:12" x14ac:dyDescent="0.2">
      <c r="A50" s="541"/>
      <c r="B50" s="546"/>
      <c r="C50" s="543"/>
      <c r="D50" s="544"/>
      <c r="E50" s="544"/>
      <c r="F50" s="544"/>
      <c r="G50" s="541"/>
      <c r="H50" s="546"/>
      <c r="I50" s="543"/>
      <c r="J50" s="544"/>
      <c r="K50" s="544"/>
      <c r="L50" s="545"/>
    </row>
    <row r="51" spans="1:12" x14ac:dyDescent="0.2">
      <c r="A51" s="541"/>
      <c r="B51" s="546"/>
      <c r="C51" s="543"/>
      <c r="D51" s="544"/>
      <c r="E51" s="544"/>
      <c r="F51" s="544"/>
      <c r="G51" s="541"/>
      <c r="H51" s="546"/>
      <c r="I51" s="543"/>
      <c r="J51" s="544"/>
      <c r="K51" s="544"/>
      <c r="L51" s="545"/>
    </row>
    <row r="52" spans="1:12" x14ac:dyDescent="0.2">
      <c r="A52" s="547"/>
      <c r="B52" s="543"/>
      <c r="C52" s="548"/>
      <c r="D52" s="549"/>
      <c r="E52" s="543"/>
      <c r="F52" s="550"/>
      <c r="G52" s="547"/>
      <c r="H52" s="551"/>
      <c r="I52" s="548"/>
      <c r="J52" s="550"/>
      <c r="K52" s="552"/>
      <c r="L52" s="545"/>
    </row>
    <row r="53" spans="1:12" x14ac:dyDescent="0.2">
      <c r="A53" s="551"/>
      <c r="B53" s="551"/>
      <c r="C53" s="551"/>
      <c r="D53" s="551"/>
      <c r="E53" s="553"/>
      <c r="F53" s="551"/>
      <c r="G53" s="553"/>
      <c r="H53" s="551"/>
      <c r="I53" s="551"/>
      <c r="J53" s="551"/>
      <c r="K53" s="551"/>
      <c r="L53" s="545"/>
    </row>
    <row r="54" spans="1:12" x14ac:dyDescent="0.2">
      <c r="A54" s="543"/>
      <c r="B54" s="548"/>
      <c r="C54" s="548"/>
      <c r="D54" s="543"/>
      <c r="E54" s="543"/>
      <c r="F54" s="553"/>
      <c r="G54" s="548"/>
      <c r="H54" s="543"/>
      <c r="I54" s="548"/>
      <c r="J54" s="543"/>
      <c r="K54" s="554"/>
      <c r="L54" s="545"/>
    </row>
    <row r="55" spans="1:12" s="15" customFormat="1" x14ac:dyDescent="0.2">
      <c r="A55" s="555"/>
      <c r="B55" s="555"/>
      <c r="C55" s="556"/>
      <c r="D55" s="557"/>
      <c r="E55" s="558"/>
      <c r="F55" s="558"/>
      <c r="G55" s="558"/>
      <c r="H55" s="558"/>
      <c r="I55" s="559"/>
      <c r="J55" s="555"/>
      <c r="K55" s="555"/>
      <c r="L55" s="560"/>
    </row>
    <row r="56" spans="1:12" s="15" customFormat="1" x14ac:dyDescent="0.2">
      <c r="A56" s="561"/>
      <c r="B56" s="561"/>
      <c r="C56" s="562"/>
      <c r="D56" s="563"/>
      <c r="E56" s="564"/>
      <c r="F56" s="558"/>
      <c r="G56" s="561"/>
      <c r="H56" s="561"/>
      <c r="I56" s="561"/>
      <c r="J56" s="561"/>
      <c r="K56" s="561"/>
      <c r="L56" s="560"/>
    </row>
    <row r="57" spans="1:12" x14ac:dyDescent="0.2">
      <c r="A57" s="561"/>
      <c r="B57" s="561"/>
      <c r="C57" s="562"/>
      <c r="D57" s="563"/>
      <c r="E57" s="561"/>
      <c r="F57" s="561"/>
      <c r="G57" s="561"/>
      <c r="H57" s="561"/>
      <c r="I57" s="561"/>
      <c r="J57" s="561"/>
      <c r="K57" s="561"/>
      <c r="L57" s="545"/>
    </row>
    <row r="58" spans="1:12" x14ac:dyDescent="0.2">
      <c r="A58" s="561"/>
      <c r="B58" s="561"/>
      <c r="C58" s="562"/>
      <c r="D58" s="565"/>
      <c r="E58" s="564"/>
      <c r="F58" s="561"/>
      <c r="G58" s="561"/>
      <c r="H58" s="561"/>
      <c r="I58" s="561"/>
      <c r="J58" s="561"/>
      <c r="K58" s="561"/>
      <c r="L58" s="545"/>
    </row>
    <row r="59" spans="1:12" x14ac:dyDescent="0.2">
      <c r="A59" s="505"/>
      <c r="B59" s="505"/>
      <c r="C59" s="505"/>
      <c r="D59" s="506"/>
      <c r="E59" s="505"/>
      <c r="F59" s="505"/>
      <c r="G59" s="505"/>
      <c r="H59" s="505"/>
      <c r="I59" s="505"/>
      <c r="J59" s="505"/>
      <c r="K59" s="505"/>
    </row>
    <row r="60" spans="1:12" x14ac:dyDescent="0.2">
      <c r="A60" s="505"/>
      <c r="B60" s="505"/>
      <c r="C60" s="505"/>
      <c r="D60" s="505"/>
      <c r="E60" s="505"/>
      <c r="F60" s="505"/>
      <c r="G60" s="505"/>
      <c r="H60" s="505"/>
      <c r="I60" s="505"/>
      <c r="J60" s="505"/>
      <c r="K60" s="505"/>
    </row>
    <row r="61" spans="1:12" x14ac:dyDescent="0.2">
      <c r="A61" s="505"/>
      <c r="B61" s="505"/>
      <c r="C61" s="507"/>
      <c r="D61" s="505"/>
      <c r="E61" s="505"/>
      <c r="F61" s="505"/>
      <c r="G61" s="505"/>
      <c r="H61" s="505"/>
      <c r="I61" s="505"/>
      <c r="J61" s="505"/>
      <c r="K61" s="505"/>
    </row>
    <row r="62" spans="1:12" x14ac:dyDescent="0.2">
      <c r="A62" s="505"/>
      <c r="B62" s="505"/>
      <c r="C62" s="505"/>
      <c r="D62" s="506"/>
      <c r="E62" s="505"/>
      <c r="F62" s="505"/>
      <c r="G62" s="505"/>
      <c r="H62" s="505"/>
      <c r="I62" s="505"/>
      <c r="J62" s="505"/>
      <c r="K62" s="505"/>
    </row>
    <row r="63" spans="1:12" x14ac:dyDescent="0.2">
      <c r="A63" s="505"/>
      <c r="B63" s="505"/>
      <c r="C63" s="505"/>
      <c r="D63" s="506"/>
      <c r="E63" s="505"/>
      <c r="F63" s="505"/>
      <c r="G63" s="505"/>
      <c r="H63" s="505"/>
      <c r="I63" s="505"/>
      <c r="J63" s="505"/>
      <c r="K63" s="505"/>
    </row>
    <row r="64" spans="1:12" x14ac:dyDescent="0.2">
      <c r="C64" s="120"/>
      <c r="D64" s="19"/>
    </row>
    <row r="65" spans="4:4" x14ac:dyDescent="0.2">
      <c r="D65" s="192"/>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4"/>
  <sheetViews>
    <sheetView topLeftCell="A11" zoomScale="125" workbookViewId="0">
      <selection activeCell="D22" sqref="D22"/>
    </sheetView>
  </sheetViews>
  <sheetFormatPr defaultColWidth="16" defaultRowHeight="12.75" x14ac:dyDescent="0.2"/>
  <cols>
    <col min="1" max="1" width="10.85546875" style="3" customWidth="1"/>
    <col min="2" max="2" width="3.28515625" style="3" bestFit="1" customWidth="1"/>
    <col min="3" max="3" width="34.57031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31.4257812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63"/>
      <c r="B1" s="863"/>
      <c r="C1" s="863"/>
      <c r="D1" s="863"/>
      <c r="E1" s="863"/>
      <c r="F1" s="863"/>
      <c r="G1" s="863"/>
      <c r="H1" s="863"/>
      <c r="I1" s="863"/>
      <c r="J1" s="863"/>
      <c r="K1" s="863"/>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93</v>
      </c>
      <c r="B5" s="6"/>
      <c r="C5" s="6" t="s">
        <v>131</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879" t="s">
        <v>20</v>
      </c>
      <c r="J9" s="880"/>
      <c r="K9" s="881"/>
    </row>
    <row r="10" spans="1:11" x14ac:dyDescent="0.2">
      <c r="A10" s="8"/>
      <c r="B10" s="6"/>
      <c r="C10" s="6"/>
      <c r="D10" s="31"/>
      <c r="E10" s="31"/>
      <c r="F10" s="6"/>
      <c r="G10" s="6"/>
      <c r="H10" s="6"/>
      <c r="I10" s="9" t="s">
        <v>21</v>
      </c>
      <c r="J10" s="882" t="s">
        <v>31</v>
      </c>
      <c r="K10" s="883"/>
    </row>
    <row r="11" spans="1:11" ht="12.75" customHeight="1" x14ac:dyDescent="0.2">
      <c r="A11" s="6"/>
      <c r="B11" s="6"/>
      <c r="C11" s="6"/>
      <c r="D11" s="31"/>
      <c r="E11" s="31"/>
      <c r="F11" s="6"/>
      <c r="G11" s="6"/>
      <c r="H11" s="5"/>
      <c r="I11" s="9" t="s">
        <v>22</v>
      </c>
      <c r="J11" s="884" t="s">
        <v>32</v>
      </c>
      <c r="K11" s="885"/>
    </row>
    <row r="12" spans="1:11" ht="12.75" customHeight="1" x14ac:dyDescent="0.2">
      <c r="A12" s="875" t="s">
        <v>23</v>
      </c>
      <c r="B12" s="875"/>
      <c r="C12" s="875"/>
      <c r="D12" s="875"/>
      <c r="E12" s="875"/>
      <c r="F12" s="875"/>
      <c r="G12" s="875"/>
      <c r="H12" s="875"/>
      <c r="I12" s="10" t="s">
        <v>24</v>
      </c>
      <c r="J12" s="886" t="s">
        <v>33</v>
      </c>
      <c r="K12" s="887"/>
    </row>
    <row r="13" spans="1:11" ht="15.75" customHeight="1" x14ac:dyDescent="0.2">
      <c r="A13" s="875" t="s">
        <v>39</v>
      </c>
      <c r="B13" s="875"/>
      <c r="C13" s="875"/>
      <c r="D13" s="875"/>
      <c r="E13" s="875"/>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876" t="s">
        <v>25</v>
      </c>
      <c r="B16" s="877"/>
      <c r="C16" s="877"/>
      <c r="D16" s="877"/>
      <c r="E16" s="878"/>
      <c r="F16" s="16"/>
      <c r="G16" s="876" t="s">
        <v>20</v>
      </c>
      <c r="H16" s="877"/>
      <c r="I16" s="877"/>
      <c r="J16" s="877"/>
      <c r="K16" s="878"/>
    </row>
    <row r="17" spans="1:11" x14ac:dyDescent="0.2">
      <c r="A17" s="123"/>
      <c r="B17" s="124"/>
      <c r="C17" s="124"/>
      <c r="D17" s="125"/>
      <c r="E17" s="126"/>
      <c r="F17" s="5"/>
      <c r="G17" s="123"/>
      <c r="H17" s="124" t="s">
        <v>15</v>
      </c>
      <c r="I17" s="124" t="s">
        <v>15</v>
      </c>
      <c r="J17" s="125" t="s">
        <v>15</v>
      </c>
      <c r="K17" s="126" t="s">
        <v>15</v>
      </c>
    </row>
    <row r="18" spans="1:11" s="12" customFormat="1" x14ac:dyDescent="0.2">
      <c r="A18" s="127" t="s">
        <v>0</v>
      </c>
      <c r="B18" s="128" t="s">
        <v>26</v>
      </c>
      <c r="C18" s="128" t="s">
        <v>27</v>
      </c>
      <c r="D18" s="121" t="s">
        <v>28</v>
      </c>
      <c r="E18" s="122" t="s">
        <v>29</v>
      </c>
      <c r="F18" s="17"/>
      <c r="G18" s="127" t="s">
        <v>0</v>
      </c>
      <c r="H18" s="128" t="s">
        <v>26</v>
      </c>
      <c r="I18" s="128" t="s">
        <v>27</v>
      </c>
      <c r="J18" s="121" t="s">
        <v>28</v>
      </c>
      <c r="K18" s="122" t="s">
        <v>29</v>
      </c>
    </row>
    <row r="19" spans="1:11" ht="12.75" customHeight="1" x14ac:dyDescent="0.2">
      <c r="A19" s="20">
        <v>44378</v>
      </c>
      <c r="B19" s="18"/>
      <c r="C19" s="18" t="s">
        <v>69</v>
      </c>
      <c r="D19" s="32">
        <v>12910.25</v>
      </c>
      <c r="E19" s="33"/>
      <c r="F19" s="5"/>
      <c r="G19" s="20">
        <v>44378</v>
      </c>
      <c r="H19" s="18"/>
      <c r="I19" s="18" t="s">
        <v>69</v>
      </c>
      <c r="J19" s="32"/>
      <c r="K19" s="33">
        <v>12910.25</v>
      </c>
    </row>
    <row r="20" spans="1:11" ht="12.75" customHeight="1" x14ac:dyDescent="0.2">
      <c r="A20" s="20">
        <v>44378</v>
      </c>
      <c r="B20" s="18">
        <v>1</v>
      </c>
      <c r="C20" s="18" t="s">
        <v>173</v>
      </c>
      <c r="D20" s="32"/>
      <c r="E20" s="33">
        <v>2400</v>
      </c>
      <c r="F20" s="5"/>
      <c r="G20" s="20">
        <v>44378</v>
      </c>
      <c r="H20" s="18">
        <v>1</v>
      </c>
      <c r="I20" s="18" t="s">
        <v>173</v>
      </c>
      <c r="J20" s="32">
        <v>2400</v>
      </c>
      <c r="K20" s="33"/>
    </row>
    <row r="21" spans="1:11" ht="12.75" customHeight="1" thickBot="1" x14ac:dyDescent="0.25">
      <c r="A21" s="20">
        <v>44378</v>
      </c>
      <c r="B21" s="18">
        <v>2</v>
      </c>
      <c r="C21" s="18" t="s">
        <v>174</v>
      </c>
      <c r="D21" s="32"/>
      <c r="E21" s="33">
        <v>0.61</v>
      </c>
      <c r="F21" s="5"/>
      <c r="G21" s="20">
        <v>44378</v>
      </c>
      <c r="H21" s="18">
        <v>2</v>
      </c>
      <c r="I21" s="18" t="s">
        <v>174</v>
      </c>
      <c r="J21" s="32">
        <v>0.61</v>
      </c>
      <c r="K21" s="33"/>
    </row>
    <row r="22" spans="1:11" ht="12.75" customHeight="1" thickBot="1" x14ac:dyDescent="0.25">
      <c r="A22" s="571">
        <v>44408</v>
      </c>
      <c r="B22" s="572"/>
      <c r="C22" s="573" t="s">
        <v>48</v>
      </c>
      <c r="D22" s="574">
        <f>SUM(D19:D21)-SUM(E19:E21)</f>
        <v>10509.64</v>
      </c>
      <c r="E22" s="575"/>
      <c r="F22" s="576"/>
      <c r="G22" s="571">
        <v>44408</v>
      </c>
      <c r="H22" s="572"/>
      <c r="I22" s="573" t="s">
        <v>48</v>
      </c>
      <c r="J22" s="574"/>
      <c r="K22" s="575">
        <f>SUM(K19:K21)-SUM(J19:J21)</f>
        <v>10509.64</v>
      </c>
    </row>
    <row r="23" spans="1:11" ht="12.75" customHeight="1" x14ac:dyDescent="0.2">
      <c r="A23" s="567"/>
      <c r="B23" s="568"/>
      <c r="C23" s="568"/>
      <c r="D23" s="569"/>
      <c r="E23" s="570"/>
      <c r="F23" s="5"/>
      <c r="G23" s="567"/>
      <c r="H23" s="568"/>
      <c r="I23" s="568"/>
      <c r="J23" s="569"/>
      <c r="K23" s="570"/>
    </row>
    <row r="24" spans="1:11" ht="12.75" customHeight="1" x14ac:dyDescent="0.2">
      <c r="A24" s="566"/>
      <c r="B24" s="18"/>
      <c r="C24" s="18"/>
      <c r="D24" s="32"/>
      <c r="E24" s="32"/>
      <c r="F24" s="18"/>
      <c r="G24" s="566"/>
      <c r="H24" s="18"/>
      <c r="I24" s="18"/>
      <c r="J24" s="32"/>
      <c r="K24" s="32"/>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scale="90"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topLeftCell="A12" workbookViewId="0">
      <selection activeCell="A23" sqref="A23"/>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37" t="s">
        <v>18</v>
      </c>
      <c r="F1" s="137"/>
      <c r="G1" s="137"/>
    </row>
    <row r="2" spans="1:11" ht="18.75" x14ac:dyDescent="0.3">
      <c r="E2" s="137" t="s">
        <v>54</v>
      </c>
      <c r="F2" s="137"/>
      <c r="G2" s="137"/>
    </row>
    <row r="3" spans="1:11" ht="18.75" x14ac:dyDescent="0.3">
      <c r="E3" s="191">
        <v>44407</v>
      </c>
      <c r="F3" s="137"/>
      <c r="G3" s="137"/>
    </row>
    <row r="4" spans="1:11" x14ac:dyDescent="0.25">
      <c r="C4" s="177" t="s">
        <v>63</v>
      </c>
      <c r="I4" s="177" t="s">
        <v>64</v>
      </c>
    </row>
    <row r="5" spans="1:11" x14ac:dyDescent="0.25">
      <c r="A5" s="139" t="s">
        <v>58</v>
      </c>
      <c r="B5" s="136"/>
      <c r="C5" s="136"/>
      <c r="D5" s="136"/>
      <c r="E5" s="136"/>
      <c r="G5" s="139" t="s">
        <v>58</v>
      </c>
      <c r="H5" s="136"/>
      <c r="I5" s="136"/>
      <c r="J5" s="136"/>
      <c r="K5" s="136"/>
    </row>
    <row r="6" spans="1:11" x14ac:dyDescent="0.25">
      <c r="A6" s="136"/>
      <c r="B6" s="136">
        <v>50000</v>
      </c>
      <c r="C6" s="136" t="s">
        <v>55</v>
      </c>
      <c r="D6" s="136">
        <v>0</v>
      </c>
      <c r="E6" s="140">
        <f>B6*D6</f>
        <v>0</v>
      </c>
      <c r="G6" s="136"/>
      <c r="H6" s="136">
        <v>100</v>
      </c>
      <c r="I6" s="136" t="s">
        <v>55</v>
      </c>
      <c r="J6" s="136">
        <v>0</v>
      </c>
      <c r="K6" s="140">
        <f>H6*J6</f>
        <v>0</v>
      </c>
    </row>
    <row r="7" spans="1:11" x14ac:dyDescent="0.25">
      <c r="A7" s="136"/>
      <c r="B7" s="136">
        <v>20000</v>
      </c>
      <c r="C7" s="136" t="s">
        <v>55</v>
      </c>
      <c r="D7" s="136">
        <v>15</v>
      </c>
      <c r="E7" s="140">
        <f t="shared" ref="E7:E11" si="0">B7*D7</f>
        <v>300000</v>
      </c>
      <c r="G7" s="136"/>
      <c r="H7" s="136">
        <v>20</v>
      </c>
      <c r="I7" s="136" t="s">
        <v>55</v>
      </c>
      <c r="J7" s="136">
        <v>0</v>
      </c>
      <c r="K7" s="140">
        <f t="shared" ref="K7:K10" si="1">H7*J7</f>
        <v>0</v>
      </c>
    </row>
    <row r="8" spans="1:11" x14ac:dyDescent="0.25">
      <c r="A8" s="136"/>
      <c r="B8" s="136">
        <v>10000</v>
      </c>
      <c r="C8" s="136" t="s">
        <v>55</v>
      </c>
      <c r="D8" s="136">
        <v>20</v>
      </c>
      <c r="E8" s="140">
        <f t="shared" si="0"/>
        <v>200000</v>
      </c>
      <c r="G8" s="136"/>
      <c r="H8" s="136">
        <v>10</v>
      </c>
      <c r="I8" s="136" t="s">
        <v>55</v>
      </c>
      <c r="J8" s="136">
        <v>0</v>
      </c>
      <c r="K8" s="140">
        <f t="shared" si="1"/>
        <v>0</v>
      </c>
    </row>
    <row r="9" spans="1:11" x14ac:dyDescent="0.25">
      <c r="A9" s="136"/>
      <c r="B9" s="136">
        <v>5000</v>
      </c>
      <c r="C9" s="136" t="s">
        <v>55</v>
      </c>
      <c r="D9" s="136">
        <v>40</v>
      </c>
      <c r="E9" s="140">
        <f t="shared" si="0"/>
        <v>200000</v>
      </c>
      <c r="G9" s="136"/>
      <c r="H9" s="136">
        <v>5</v>
      </c>
      <c r="I9" s="136" t="s">
        <v>55</v>
      </c>
      <c r="J9" s="136">
        <v>0</v>
      </c>
      <c r="K9" s="140">
        <f t="shared" si="1"/>
        <v>0</v>
      </c>
    </row>
    <row r="10" spans="1:11" x14ac:dyDescent="0.25">
      <c r="A10" s="136"/>
      <c r="B10" s="136">
        <v>2000</v>
      </c>
      <c r="C10" s="136" t="s">
        <v>55</v>
      </c>
      <c r="D10" s="136">
        <v>30</v>
      </c>
      <c r="E10" s="140">
        <f t="shared" si="0"/>
        <v>60000</v>
      </c>
      <c r="G10" s="136"/>
      <c r="H10" s="136">
        <v>1</v>
      </c>
      <c r="I10" s="136" t="s">
        <v>55</v>
      </c>
      <c r="J10" s="136">
        <v>5</v>
      </c>
      <c r="K10" s="140">
        <f t="shared" si="1"/>
        <v>5</v>
      </c>
    </row>
    <row r="11" spans="1:11" x14ac:dyDescent="0.25">
      <c r="A11" s="136"/>
      <c r="B11" s="136">
        <v>1000</v>
      </c>
      <c r="C11" s="136" t="s">
        <v>55</v>
      </c>
      <c r="D11" s="136">
        <v>10</v>
      </c>
      <c r="E11" s="140">
        <f t="shared" si="0"/>
        <v>10000</v>
      </c>
      <c r="G11" s="136"/>
      <c r="H11" s="136"/>
      <c r="I11" s="136"/>
      <c r="J11" s="136"/>
      <c r="K11" s="140"/>
    </row>
    <row r="12" spans="1:11" x14ac:dyDescent="0.25">
      <c r="A12" s="136"/>
      <c r="B12" s="136"/>
      <c r="C12" s="136"/>
      <c r="D12" s="136"/>
      <c r="E12" s="136"/>
      <c r="G12" s="136"/>
      <c r="H12" s="136"/>
      <c r="I12" s="136"/>
      <c r="J12" s="136"/>
      <c r="K12" s="136"/>
    </row>
    <row r="13" spans="1:11" x14ac:dyDescent="0.25">
      <c r="A13" s="142" t="s">
        <v>61</v>
      </c>
      <c r="B13" s="136"/>
      <c r="C13" s="136"/>
      <c r="D13" s="136"/>
      <c r="E13" s="136"/>
      <c r="G13" s="142"/>
      <c r="H13" s="136"/>
      <c r="I13" s="136"/>
      <c r="J13" s="136"/>
      <c r="K13" s="136"/>
    </row>
    <row r="14" spans="1:11" x14ac:dyDescent="0.25">
      <c r="A14" s="136"/>
      <c r="B14" s="136">
        <v>500</v>
      </c>
      <c r="C14" s="136" t="s">
        <v>55</v>
      </c>
      <c r="D14" s="136">
        <v>0</v>
      </c>
      <c r="E14" s="136">
        <f>B14*D14</f>
        <v>0</v>
      </c>
      <c r="G14" s="136"/>
      <c r="H14" s="136"/>
      <c r="I14" s="136"/>
      <c r="J14" s="136"/>
      <c r="K14" s="136"/>
    </row>
    <row r="15" spans="1:11" x14ac:dyDescent="0.25">
      <c r="A15" s="136"/>
      <c r="B15" s="136">
        <v>200</v>
      </c>
      <c r="C15" s="136" t="s">
        <v>55</v>
      </c>
      <c r="D15" s="136">
        <v>0</v>
      </c>
      <c r="E15" s="136">
        <f t="shared" ref="E15:E17" si="2">B15*D15</f>
        <v>0</v>
      </c>
      <c r="G15" s="136"/>
      <c r="H15" s="136"/>
      <c r="I15" s="136"/>
      <c r="J15" s="136"/>
      <c r="K15" s="136"/>
    </row>
    <row r="16" spans="1:11" x14ac:dyDescent="0.25">
      <c r="A16" s="136"/>
      <c r="B16" s="136">
        <v>100</v>
      </c>
      <c r="C16" s="136" t="s">
        <v>55</v>
      </c>
      <c r="D16" s="136">
        <v>6</v>
      </c>
      <c r="E16" s="136">
        <f t="shared" si="2"/>
        <v>600</v>
      </c>
      <c r="G16" s="136"/>
      <c r="H16" s="136"/>
      <c r="I16" s="136"/>
      <c r="J16" s="136"/>
      <c r="K16" s="136"/>
    </row>
    <row r="17" spans="1:11" x14ac:dyDescent="0.25">
      <c r="A17" s="136"/>
      <c r="B17" s="136">
        <v>50</v>
      </c>
      <c r="C17" s="136" t="s">
        <v>55</v>
      </c>
      <c r="D17" s="136">
        <v>1</v>
      </c>
      <c r="E17" s="136">
        <f t="shared" si="2"/>
        <v>50</v>
      </c>
      <c r="G17" s="136"/>
      <c r="H17" s="136"/>
      <c r="I17" s="136"/>
      <c r="J17" s="136"/>
      <c r="K17" s="136"/>
    </row>
    <row r="18" spans="1:11" x14ac:dyDescent="0.25">
      <c r="A18" s="136"/>
      <c r="B18" s="136"/>
      <c r="C18" s="136"/>
      <c r="D18" s="136"/>
      <c r="E18" s="136"/>
      <c r="G18" s="136"/>
      <c r="H18" s="136"/>
      <c r="I18" s="136"/>
      <c r="J18" s="136"/>
      <c r="K18" s="136"/>
    </row>
    <row r="19" spans="1:11" x14ac:dyDescent="0.25">
      <c r="A19" s="136"/>
      <c r="B19" s="136"/>
      <c r="C19" s="136"/>
      <c r="D19" s="136"/>
      <c r="E19" s="136"/>
      <c r="G19" s="136"/>
      <c r="H19" s="136"/>
      <c r="I19" s="136"/>
      <c r="J19" s="136"/>
      <c r="K19" s="136"/>
    </row>
    <row r="20" spans="1:11" x14ac:dyDescent="0.25">
      <c r="A20" s="136"/>
      <c r="B20" s="136"/>
      <c r="C20" s="136"/>
      <c r="D20" s="136"/>
      <c r="E20" s="141">
        <f>SUM(E6:E17)</f>
        <v>770650</v>
      </c>
      <c r="G20" s="136"/>
      <c r="H20" s="136"/>
      <c r="I20" s="136"/>
      <c r="J20" s="136"/>
      <c r="K20" s="141">
        <f>SUM(K6:K17)</f>
        <v>5</v>
      </c>
    </row>
    <row r="21" spans="1:11" x14ac:dyDescent="0.25">
      <c r="A21" s="136"/>
      <c r="B21" s="136"/>
      <c r="C21" s="136"/>
      <c r="D21" s="136"/>
      <c r="E21" s="139"/>
      <c r="G21" s="136"/>
      <c r="H21" s="136"/>
      <c r="I21" s="136"/>
      <c r="J21" s="136"/>
      <c r="K21" s="139"/>
    </row>
    <row r="22" spans="1:11" x14ac:dyDescent="0.25">
      <c r="A22" s="136" t="s">
        <v>56</v>
      </c>
      <c r="B22" s="136"/>
      <c r="C22" s="136"/>
      <c r="D22" s="136"/>
      <c r="E22" s="141">
        <f>E20</f>
        <v>770650</v>
      </c>
      <c r="G22" s="136" t="s">
        <v>56</v>
      </c>
      <c r="H22" s="136"/>
      <c r="I22" s="136"/>
      <c r="J22" s="136"/>
      <c r="K22" s="141">
        <f>K20</f>
        <v>5</v>
      </c>
    </row>
    <row r="23" spans="1:11" x14ac:dyDescent="0.25">
      <c r="A23" s="136" t="s">
        <v>40</v>
      </c>
      <c r="B23" s="136"/>
      <c r="C23" s="136"/>
      <c r="D23" s="136"/>
      <c r="E23" s="141">
        <f>'UGX Cash Box  July'!G26</f>
        <v>770650</v>
      </c>
      <c r="G23" s="136" t="s">
        <v>40</v>
      </c>
      <c r="H23" s="136"/>
      <c r="I23" s="136"/>
      <c r="J23" s="136"/>
      <c r="K23" s="141">
        <f>'USD-cash box July'!G6</f>
        <v>5</v>
      </c>
    </row>
    <row r="24" spans="1:11" x14ac:dyDescent="0.25">
      <c r="A24" s="136" t="s">
        <v>57</v>
      </c>
      <c r="B24" s="136"/>
      <c r="C24" s="136"/>
      <c r="D24" s="136"/>
      <c r="E24" s="140">
        <f>E22-E23</f>
        <v>0</v>
      </c>
      <c r="G24" s="136" t="s">
        <v>57</v>
      </c>
      <c r="H24" s="136"/>
      <c r="I24" s="136"/>
      <c r="J24" s="136"/>
      <c r="K24" s="140">
        <f>K22-K23</f>
        <v>0</v>
      </c>
    </row>
    <row r="26" spans="1:11" x14ac:dyDescent="0.25">
      <c r="A26" t="s">
        <v>59</v>
      </c>
      <c r="C26" t="s">
        <v>103</v>
      </c>
      <c r="G26" t="s">
        <v>59</v>
      </c>
    </row>
  </sheetData>
  <pageMargins left="0.7" right="0.7" top="0.75" bottom="0.75" header="0.3" footer="0.3"/>
  <pageSetup scale="85"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84"/>
  <sheetViews>
    <sheetView topLeftCell="A13" zoomScale="117" zoomScaleNormal="85" workbookViewId="0">
      <selection activeCell="D27" sqref="D27"/>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469" bestFit="1" customWidth="1"/>
    <col min="7" max="7" width="18.7109375" style="469"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4" customFormat="1" ht="31.5" x14ac:dyDescent="0.25">
      <c r="A1" s="888" t="s">
        <v>45</v>
      </c>
      <c r="B1" s="888"/>
      <c r="C1" s="888"/>
      <c r="D1" s="888"/>
      <c r="E1" s="888"/>
      <c r="F1" s="888"/>
      <c r="G1" s="888"/>
      <c r="H1" s="888"/>
      <c r="I1" s="888"/>
      <c r="J1" s="888"/>
      <c r="K1" s="888"/>
      <c r="L1" s="888"/>
      <c r="M1" s="888"/>
      <c r="N1" s="888"/>
    </row>
    <row r="2" spans="1:14" s="84" customFormat="1" ht="18.75" x14ac:dyDescent="0.25">
      <c r="A2" s="889" t="s">
        <v>49</v>
      </c>
      <c r="B2" s="889"/>
      <c r="C2" s="889"/>
      <c r="D2" s="889"/>
      <c r="E2" s="889"/>
      <c r="F2" s="889"/>
      <c r="G2" s="889"/>
      <c r="H2" s="889"/>
      <c r="I2" s="889"/>
      <c r="J2" s="889"/>
      <c r="K2" s="889"/>
      <c r="L2" s="889"/>
      <c r="M2" s="889"/>
      <c r="N2" s="889"/>
    </row>
    <row r="3" spans="1:14" s="84" customFormat="1" ht="45.75" thickBot="1" x14ac:dyDescent="0.3">
      <c r="A3" s="186" t="s">
        <v>0</v>
      </c>
      <c r="B3" s="187" t="s">
        <v>5</v>
      </c>
      <c r="C3" s="187" t="s">
        <v>10</v>
      </c>
      <c r="D3" s="188" t="s">
        <v>8</v>
      </c>
      <c r="E3" s="188" t="s">
        <v>13</v>
      </c>
      <c r="F3" s="188" t="s">
        <v>34</v>
      </c>
      <c r="G3" s="188" t="s">
        <v>41</v>
      </c>
      <c r="H3" s="188" t="s">
        <v>2</v>
      </c>
      <c r="I3" s="188" t="s">
        <v>3</v>
      </c>
      <c r="J3" s="187" t="s">
        <v>9</v>
      </c>
      <c r="K3" s="187" t="s">
        <v>1</v>
      </c>
      <c r="L3" s="187" t="s">
        <v>4</v>
      </c>
      <c r="M3" s="187" t="s">
        <v>12</v>
      </c>
      <c r="N3" s="189" t="s">
        <v>11</v>
      </c>
    </row>
    <row r="4" spans="1:14" s="23" customFormat="1" ht="27.95" customHeight="1" thickBot="1" x14ac:dyDescent="0.3">
      <c r="A4" s="695">
        <v>44378</v>
      </c>
      <c r="B4" s="696" t="s">
        <v>162</v>
      </c>
      <c r="C4" s="696"/>
      <c r="D4" s="697"/>
      <c r="E4" s="694"/>
      <c r="F4" s="694"/>
      <c r="G4" s="472">
        <v>450000</v>
      </c>
      <c r="H4" s="274"/>
      <c r="I4" s="275"/>
      <c r="J4" s="265"/>
      <c r="K4" s="796"/>
      <c r="L4" s="273"/>
      <c r="M4" s="276"/>
      <c r="N4" s="277"/>
    </row>
    <row r="5" spans="1:14" s="23" customFormat="1" ht="13.5" customHeight="1" x14ac:dyDescent="0.25">
      <c r="A5" s="691">
        <v>44383</v>
      </c>
      <c r="B5" s="254" t="s">
        <v>137</v>
      </c>
      <c r="C5" s="254" t="s">
        <v>50</v>
      </c>
      <c r="D5" s="692" t="s">
        <v>14</v>
      </c>
      <c r="E5" s="250"/>
      <c r="F5" s="761">
        <v>279900</v>
      </c>
      <c r="G5" s="827">
        <f>G4-E5+F5</f>
        <v>729900</v>
      </c>
      <c r="H5" s="828" t="s">
        <v>42</v>
      </c>
      <c r="I5" s="828" t="s">
        <v>45</v>
      </c>
      <c r="J5" s="826" t="s">
        <v>179</v>
      </c>
      <c r="K5" s="773" t="s">
        <v>72</v>
      </c>
      <c r="L5" s="829" t="s">
        <v>46</v>
      </c>
      <c r="M5" s="830"/>
      <c r="N5" s="831"/>
    </row>
    <row r="6" spans="1:14" x14ac:dyDescent="0.25">
      <c r="A6" s="691">
        <v>44383</v>
      </c>
      <c r="B6" s="254" t="s">
        <v>137</v>
      </c>
      <c r="C6" s="254" t="s">
        <v>50</v>
      </c>
      <c r="D6" s="692" t="s">
        <v>14</v>
      </c>
      <c r="E6" s="250"/>
      <c r="F6" s="633">
        <v>80000</v>
      </c>
      <c r="G6" s="736">
        <f>G5-E6+F6</f>
        <v>809900</v>
      </c>
      <c r="H6" s="383" t="s">
        <v>42</v>
      </c>
      <c r="I6" s="247" t="s">
        <v>45</v>
      </c>
      <c r="J6" s="826" t="s">
        <v>181</v>
      </c>
      <c r="K6" s="254" t="s">
        <v>72</v>
      </c>
      <c r="L6" s="629" t="s">
        <v>46</v>
      </c>
      <c r="M6" s="247"/>
      <c r="N6" s="385"/>
    </row>
    <row r="7" spans="1:14" x14ac:dyDescent="0.25">
      <c r="A7" s="227">
        <v>44383</v>
      </c>
      <c r="B7" s="228" t="s">
        <v>68</v>
      </c>
      <c r="C7" s="228" t="s">
        <v>67</v>
      </c>
      <c r="D7" s="229" t="s">
        <v>14</v>
      </c>
      <c r="E7" s="190">
        <v>40000</v>
      </c>
      <c r="F7" s="207"/>
      <c r="G7" s="470">
        <f>G6-E7+F7</f>
        <v>769900</v>
      </c>
      <c r="H7" s="441" t="s">
        <v>42</v>
      </c>
      <c r="I7" s="195" t="s">
        <v>45</v>
      </c>
      <c r="J7" s="774" t="s">
        <v>181</v>
      </c>
      <c r="K7" s="596" t="s">
        <v>72</v>
      </c>
      <c r="L7" s="212" t="s">
        <v>46</v>
      </c>
      <c r="M7" s="195"/>
      <c r="N7" s="197" t="s">
        <v>122</v>
      </c>
    </row>
    <row r="8" spans="1:14" x14ac:dyDescent="0.25">
      <c r="A8" s="227">
        <v>44383</v>
      </c>
      <c r="B8" s="228" t="s">
        <v>68</v>
      </c>
      <c r="C8" s="228" t="s">
        <v>67</v>
      </c>
      <c r="D8" s="229" t="s">
        <v>14</v>
      </c>
      <c r="E8" s="205">
        <v>40000</v>
      </c>
      <c r="F8" s="207"/>
      <c r="G8" s="470">
        <f>G7-E8+F8</f>
        <v>729900</v>
      </c>
      <c r="H8" s="622" t="s">
        <v>42</v>
      </c>
      <c r="I8" s="206" t="s">
        <v>45</v>
      </c>
      <c r="J8" s="774" t="s">
        <v>181</v>
      </c>
      <c r="K8" s="596" t="s">
        <v>72</v>
      </c>
      <c r="L8" s="683" t="s">
        <v>46</v>
      </c>
      <c r="M8" s="206"/>
      <c r="N8" s="197" t="s">
        <v>148</v>
      </c>
    </row>
    <row r="9" spans="1:14" x14ac:dyDescent="0.25">
      <c r="A9" s="227">
        <v>44384</v>
      </c>
      <c r="B9" s="228" t="s">
        <v>68</v>
      </c>
      <c r="C9" s="228" t="s">
        <v>67</v>
      </c>
      <c r="D9" s="229" t="s">
        <v>14</v>
      </c>
      <c r="E9" s="204">
        <v>40000</v>
      </c>
      <c r="F9" s="239"/>
      <c r="G9" s="470">
        <f t="shared" ref="G9:G19" si="0">G8-E9+F9</f>
        <v>689900</v>
      </c>
      <c r="H9" s="622" t="s">
        <v>42</v>
      </c>
      <c r="I9" s="206" t="s">
        <v>45</v>
      </c>
      <c r="J9" s="774" t="s">
        <v>183</v>
      </c>
      <c r="K9" s="596" t="s">
        <v>72</v>
      </c>
      <c r="L9" s="212" t="s">
        <v>46</v>
      </c>
      <c r="M9" s="195"/>
      <c r="N9" s="197" t="s">
        <v>184</v>
      </c>
    </row>
    <row r="10" spans="1:14" x14ac:dyDescent="0.25">
      <c r="A10" s="227">
        <v>44384</v>
      </c>
      <c r="B10" s="228" t="s">
        <v>68</v>
      </c>
      <c r="C10" s="228" t="s">
        <v>67</v>
      </c>
      <c r="D10" s="229" t="s">
        <v>14</v>
      </c>
      <c r="E10" s="242">
        <v>40000</v>
      </c>
      <c r="F10" s="239"/>
      <c r="G10" s="470">
        <f t="shared" si="0"/>
        <v>649900</v>
      </c>
      <c r="H10" s="622" t="s">
        <v>42</v>
      </c>
      <c r="I10" s="206" t="s">
        <v>45</v>
      </c>
      <c r="J10" s="774" t="s">
        <v>183</v>
      </c>
      <c r="K10" s="596" t="s">
        <v>72</v>
      </c>
      <c r="L10" s="212" t="s">
        <v>46</v>
      </c>
      <c r="M10" s="195"/>
      <c r="N10" s="197" t="s">
        <v>185</v>
      </c>
    </row>
    <row r="11" spans="1:14" ht="15.75" customHeight="1" x14ac:dyDescent="0.25">
      <c r="A11" s="227">
        <v>44384</v>
      </c>
      <c r="B11" s="197" t="s">
        <v>186</v>
      </c>
      <c r="C11" s="197" t="s">
        <v>139</v>
      </c>
      <c r="D11" s="261" t="s">
        <v>91</v>
      </c>
      <c r="E11" s="252">
        <v>279900</v>
      </c>
      <c r="F11" s="580"/>
      <c r="G11" s="470">
        <f t="shared" si="0"/>
        <v>370000</v>
      </c>
      <c r="H11" s="622" t="s">
        <v>42</v>
      </c>
      <c r="I11" s="206" t="s">
        <v>45</v>
      </c>
      <c r="J11" s="700" t="s">
        <v>187</v>
      </c>
      <c r="K11" s="596" t="s">
        <v>72</v>
      </c>
      <c r="L11" s="212" t="s">
        <v>46</v>
      </c>
      <c r="M11" s="195"/>
      <c r="N11" s="197"/>
    </row>
    <row r="12" spans="1:14" x14ac:dyDescent="0.25">
      <c r="A12" s="691">
        <v>44390</v>
      </c>
      <c r="B12" s="380" t="s">
        <v>137</v>
      </c>
      <c r="C12" s="246" t="s">
        <v>50</v>
      </c>
      <c r="D12" s="381" t="s">
        <v>14</v>
      </c>
      <c r="E12" s="253"/>
      <c r="F12" s="250">
        <v>150000</v>
      </c>
      <c r="G12" s="736">
        <f t="shared" si="0"/>
        <v>520000</v>
      </c>
      <c r="H12" s="735" t="s">
        <v>42</v>
      </c>
      <c r="I12" s="731" t="s">
        <v>45</v>
      </c>
      <c r="J12" s="832" t="s">
        <v>183</v>
      </c>
      <c r="K12" s="254" t="s">
        <v>72</v>
      </c>
      <c r="L12" s="629" t="s">
        <v>46</v>
      </c>
      <c r="M12" s="247"/>
      <c r="N12" s="246"/>
    </row>
    <row r="13" spans="1:14" x14ac:dyDescent="0.25">
      <c r="A13" s="227">
        <v>44390</v>
      </c>
      <c r="B13" s="231" t="s">
        <v>68</v>
      </c>
      <c r="C13" s="197" t="s">
        <v>67</v>
      </c>
      <c r="D13" s="261" t="s">
        <v>14</v>
      </c>
      <c r="E13" s="211">
        <v>40000</v>
      </c>
      <c r="F13" s="580"/>
      <c r="G13" s="470">
        <f t="shared" si="0"/>
        <v>480000</v>
      </c>
      <c r="H13" s="622" t="s">
        <v>42</v>
      </c>
      <c r="I13" s="206" t="s">
        <v>45</v>
      </c>
      <c r="J13" s="701" t="s">
        <v>183</v>
      </c>
      <c r="K13" s="596" t="s">
        <v>72</v>
      </c>
      <c r="L13" s="212" t="s">
        <v>46</v>
      </c>
      <c r="M13" s="264"/>
      <c r="N13" s="231" t="s">
        <v>122</v>
      </c>
    </row>
    <row r="14" spans="1:14" x14ac:dyDescent="0.25">
      <c r="A14" s="227">
        <v>44390</v>
      </c>
      <c r="B14" s="197" t="s">
        <v>68</v>
      </c>
      <c r="C14" s="197" t="s">
        <v>67</v>
      </c>
      <c r="D14" s="261" t="s">
        <v>14</v>
      </c>
      <c r="E14" s="211">
        <v>30000</v>
      </c>
      <c r="F14" s="281"/>
      <c r="G14" s="470">
        <f t="shared" si="0"/>
        <v>450000</v>
      </c>
      <c r="H14" s="622" t="s">
        <v>42</v>
      </c>
      <c r="I14" s="206" t="s">
        <v>45</v>
      </c>
      <c r="J14" s="701" t="s">
        <v>183</v>
      </c>
      <c r="K14" s="596" t="s">
        <v>72</v>
      </c>
      <c r="L14" s="212" t="s">
        <v>46</v>
      </c>
      <c r="M14" s="195"/>
      <c r="N14" s="197" t="s">
        <v>148</v>
      </c>
    </row>
    <row r="15" spans="1:14" x14ac:dyDescent="0.25">
      <c r="A15" s="227">
        <v>44391</v>
      </c>
      <c r="B15" s="197" t="s">
        <v>68</v>
      </c>
      <c r="C15" s="197" t="s">
        <v>67</v>
      </c>
      <c r="D15" s="197" t="s">
        <v>14</v>
      </c>
      <c r="E15" s="205">
        <v>40000</v>
      </c>
      <c r="F15" s="764"/>
      <c r="G15" s="470">
        <f t="shared" si="0"/>
        <v>410000</v>
      </c>
      <c r="H15" s="622" t="s">
        <v>42</v>
      </c>
      <c r="I15" s="206" t="s">
        <v>45</v>
      </c>
      <c r="J15" s="700" t="s">
        <v>208</v>
      </c>
      <c r="K15" s="596" t="s">
        <v>72</v>
      </c>
      <c r="L15" s="638" t="s">
        <v>46</v>
      </c>
      <c r="M15" s="264"/>
      <c r="N15" s="231" t="s">
        <v>206</v>
      </c>
    </row>
    <row r="16" spans="1:14" x14ac:dyDescent="0.25">
      <c r="A16" s="227">
        <v>44391</v>
      </c>
      <c r="B16" s="197" t="s">
        <v>68</v>
      </c>
      <c r="C16" s="197" t="s">
        <v>67</v>
      </c>
      <c r="D16" s="197" t="s">
        <v>14</v>
      </c>
      <c r="E16" s="211">
        <v>40000</v>
      </c>
      <c r="F16" s="281"/>
      <c r="G16" s="470">
        <f t="shared" si="0"/>
        <v>370000</v>
      </c>
      <c r="H16" s="622" t="s">
        <v>42</v>
      </c>
      <c r="I16" s="206" t="s">
        <v>45</v>
      </c>
      <c r="J16" s="700" t="s">
        <v>208</v>
      </c>
      <c r="K16" s="596" t="s">
        <v>72</v>
      </c>
      <c r="L16" s="212" t="s">
        <v>46</v>
      </c>
      <c r="M16" s="195"/>
      <c r="N16" s="197" t="s">
        <v>207</v>
      </c>
    </row>
    <row r="17" spans="1:14" x14ac:dyDescent="0.25">
      <c r="A17" s="227">
        <v>44391</v>
      </c>
      <c r="B17" s="197" t="s">
        <v>293</v>
      </c>
      <c r="C17" s="197" t="s">
        <v>294</v>
      </c>
      <c r="D17" s="197" t="s">
        <v>91</v>
      </c>
      <c r="E17" s="211">
        <v>10000</v>
      </c>
      <c r="F17" s="648"/>
      <c r="G17" s="470">
        <f t="shared" si="0"/>
        <v>360000</v>
      </c>
      <c r="H17" s="852" t="s">
        <v>42</v>
      </c>
      <c r="I17" s="206" t="s">
        <v>45</v>
      </c>
      <c r="J17" s="700"/>
      <c r="K17" s="228" t="s">
        <v>72</v>
      </c>
      <c r="L17" s="212" t="s">
        <v>46</v>
      </c>
      <c r="M17" s="195"/>
      <c r="N17" s="197"/>
    </row>
    <row r="18" spans="1:14" ht="14.25" customHeight="1" x14ac:dyDescent="0.25">
      <c r="A18" s="227">
        <v>44391</v>
      </c>
      <c r="B18" s="197" t="s">
        <v>154</v>
      </c>
      <c r="C18" s="197" t="s">
        <v>50</v>
      </c>
      <c r="D18" s="197" t="s">
        <v>14</v>
      </c>
      <c r="E18" s="211"/>
      <c r="F18" s="765">
        <v>80000</v>
      </c>
      <c r="G18" s="470">
        <f t="shared" si="0"/>
        <v>440000</v>
      </c>
      <c r="H18" s="622" t="s">
        <v>42</v>
      </c>
      <c r="I18" s="206" t="s">
        <v>45</v>
      </c>
      <c r="J18" s="700" t="s">
        <v>208</v>
      </c>
      <c r="K18" s="596" t="s">
        <v>72</v>
      </c>
      <c r="L18" s="212" t="s">
        <v>46</v>
      </c>
      <c r="M18" s="264"/>
      <c r="N18" s="231"/>
    </row>
    <row r="19" spans="1:14" x14ac:dyDescent="0.25">
      <c r="A19" s="691">
        <v>44399</v>
      </c>
      <c r="B19" s="246" t="s">
        <v>137</v>
      </c>
      <c r="C19" s="246" t="s">
        <v>50</v>
      </c>
      <c r="D19" s="246" t="s">
        <v>14</v>
      </c>
      <c r="E19" s="836"/>
      <c r="F19" s="840">
        <v>70000</v>
      </c>
      <c r="G19" s="736">
        <f t="shared" si="0"/>
        <v>510000</v>
      </c>
      <c r="H19" s="735" t="s">
        <v>42</v>
      </c>
      <c r="I19" s="731" t="s">
        <v>45</v>
      </c>
      <c r="J19" s="841" t="s">
        <v>225</v>
      </c>
      <c r="K19" s="254" t="s">
        <v>72</v>
      </c>
      <c r="L19" s="629" t="s">
        <v>46</v>
      </c>
      <c r="M19" s="247"/>
      <c r="N19" s="246"/>
    </row>
    <row r="20" spans="1:14" x14ac:dyDescent="0.25">
      <c r="A20" s="227">
        <v>44400</v>
      </c>
      <c r="B20" s="197" t="s">
        <v>68</v>
      </c>
      <c r="C20" s="197" t="s">
        <v>67</v>
      </c>
      <c r="D20" s="197" t="s">
        <v>14</v>
      </c>
      <c r="E20" s="400">
        <v>40000</v>
      </c>
      <c r="F20" s="756"/>
      <c r="G20" s="470">
        <f t="shared" ref="G20:G92" si="1">G19-E20+F20</f>
        <v>470000</v>
      </c>
      <c r="H20" s="622" t="s">
        <v>42</v>
      </c>
      <c r="I20" s="206" t="s">
        <v>45</v>
      </c>
      <c r="J20" s="700" t="s">
        <v>225</v>
      </c>
      <c r="K20" s="596" t="s">
        <v>72</v>
      </c>
      <c r="L20" s="212" t="s">
        <v>46</v>
      </c>
      <c r="M20" s="218"/>
      <c r="N20" s="197" t="s">
        <v>122</v>
      </c>
    </row>
    <row r="21" spans="1:14" x14ac:dyDescent="0.25">
      <c r="A21" s="227">
        <v>44400</v>
      </c>
      <c r="B21" s="197" t="s">
        <v>68</v>
      </c>
      <c r="C21" s="197" t="s">
        <v>67</v>
      </c>
      <c r="D21" s="197" t="s">
        <v>14</v>
      </c>
      <c r="E21" s="400">
        <v>35000</v>
      </c>
      <c r="F21" s="756"/>
      <c r="G21" s="470">
        <f t="shared" si="1"/>
        <v>435000</v>
      </c>
      <c r="H21" s="622" t="s">
        <v>42</v>
      </c>
      <c r="I21" s="206" t="s">
        <v>45</v>
      </c>
      <c r="J21" s="700" t="s">
        <v>225</v>
      </c>
      <c r="K21" s="596" t="s">
        <v>72</v>
      </c>
      <c r="L21" s="212" t="s">
        <v>46</v>
      </c>
      <c r="M21" s="218"/>
      <c r="N21" s="197" t="s">
        <v>148</v>
      </c>
    </row>
    <row r="22" spans="1:14" x14ac:dyDescent="0.25">
      <c r="A22" s="691">
        <v>44374</v>
      </c>
      <c r="B22" s="246" t="s">
        <v>137</v>
      </c>
      <c r="C22" s="246" t="s">
        <v>50</v>
      </c>
      <c r="D22" s="246" t="s">
        <v>14</v>
      </c>
      <c r="E22" s="645"/>
      <c r="F22" s="840">
        <v>75000</v>
      </c>
      <c r="G22" s="736">
        <f>G21-E22+F22</f>
        <v>510000</v>
      </c>
      <c r="H22" s="735" t="s">
        <v>42</v>
      </c>
      <c r="I22" s="731" t="s">
        <v>45</v>
      </c>
      <c r="J22" s="841" t="s">
        <v>239</v>
      </c>
      <c r="K22" s="254" t="s">
        <v>72</v>
      </c>
      <c r="L22" s="629" t="s">
        <v>46</v>
      </c>
      <c r="M22" s="842"/>
      <c r="N22" s="246"/>
    </row>
    <row r="23" spans="1:14" x14ac:dyDescent="0.25">
      <c r="A23" s="227">
        <v>44374</v>
      </c>
      <c r="B23" s="197" t="s">
        <v>68</v>
      </c>
      <c r="C23" s="197" t="s">
        <v>67</v>
      </c>
      <c r="D23" s="197" t="s">
        <v>14</v>
      </c>
      <c r="E23" s="400">
        <v>40000</v>
      </c>
      <c r="F23" s="756"/>
      <c r="G23" s="470">
        <f t="shared" si="1"/>
        <v>470000</v>
      </c>
      <c r="H23" s="622" t="s">
        <v>42</v>
      </c>
      <c r="I23" s="206" t="s">
        <v>45</v>
      </c>
      <c r="J23" s="700" t="s">
        <v>239</v>
      </c>
      <c r="K23" s="596" t="s">
        <v>72</v>
      </c>
      <c r="L23" s="212" t="s">
        <v>46</v>
      </c>
      <c r="M23" s="218"/>
      <c r="N23" s="197" t="s">
        <v>122</v>
      </c>
    </row>
    <row r="24" spans="1:14" x14ac:dyDescent="0.25">
      <c r="A24" s="227">
        <v>44374</v>
      </c>
      <c r="B24" s="197" t="s">
        <v>68</v>
      </c>
      <c r="C24" s="197" t="s">
        <v>67</v>
      </c>
      <c r="D24" s="197" t="s">
        <v>14</v>
      </c>
      <c r="E24" s="400">
        <v>40000</v>
      </c>
      <c r="F24" s="756"/>
      <c r="G24" s="470">
        <f t="shared" si="1"/>
        <v>430000</v>
      </c>
      <c r="H24" s="622" t="s">
        <v>42</v>
      </c>
      <c r="I24" s="206" t="s">
        <v>45</v>
      </c>
      <c r="J24" s="700" t="s">
        <v>239</v>
      </c>
      <c r="K24" s="596" t="s">
        <v>72</v>
      </c>
      <c r="L24" s="212" t="s">
        <v>46</v>
      </c>
      <c r="M24" s="218"/>
      <c r="N24" s="197" t="s">
        <v>240</v>
      </c>
    </row>
    <row r="25" spans="1:14" ht="15.75" thickBot="1" x14ac:dyDescent="0.3">
      <c r="A25" s="196">
        <v>44404</v>
      </c>
      <c r="B25" s="514" t="s">
        <v>241</v>
      </c>
      <c r="C25" s="514" t="s">
        <v>242</v>
      </c>
      <c r="D25" s="515" t="s">
        <v>91</v>
      </c>
      <c r="E25" s="204">
        <v>300000</v>
      </c>
      <c r="F25" s="764">
        <v>300000</v>
      </c>
      <c r="G25" s="470">
        <f t="shared" si="1"/>
        <v>430000</v>
      </c>
      <c r="H25" s="622"/>
      <c r="I25" s="206"/>
      <c r="J25" s="800"/>
      <c r="K25" s="596"/>
      <c r="L25" s="212"/>
      <c r="M25" s="218"/>
      <c r="N25" s="268"/>
    </row>
    <row r="26" spans="1:14" ht="15.75" thickBot="1" x14ac:dyDescent="0.3">
      <c r="A26" s="196"/>
      <c r="B26" s="197"/>
      <c r="C26" s="197"/>
      <c r="D26" s="261"/>
      <c r="E26" s="845">
        <f>SUM(E4:E25)</f>
        <v>1054900</v>
      </c>
      <c r="F26" s="846">
        <f>SUM(F4:F25)+G4</f>
        <v>1484900</v>
      </c>
      <c r="G26" s="795">
        <f>F26-E26</f>
        <v>430000</v>
      </c>
      <c r="H26" s="622"/>
      <c r="I26" s="206"/>
      <c r="J26" s="800"/>
      <c r="K26" s="596"/>
      <c r="L26" s="212"/>
      <c r="M26" s="218"/>
      <c r="N26" s="197"/>
    </row>
    <row r="27" spans="1:14" x14ac:dyDescent="0.25">
      <c r="A27" s="196"/>
      <c r="B27" s="197"/>
      <c r="C27" s="197"/>
      <c r="D27" s="197"/>
      <c r="E27" s="650"/>
      <c r="F27" s="580"/>
      <c r="G27" s="649"/>
      <c r="H27" s="622"/>
      <c r="I27" s="206"/>
      <c r="J27" s="800"/>
      <c r="K27" s="596"/>
      <c r="L27" s="212"/>
      <c r="M27" s="218"/>
      <c r="N27" s="197"/>
    </row>
    <row r="28" spans="1:14" x14ac:dyDescent="0.25">
      <c r="A28" s="196"/>
      <c r="B28" s="197"/>
      <c r="C28" s="197"/>
      <c r="D28" s="197"/>
      <c r="E28" s="400"/>
      <c r="F28" s="641"/>
      <c r="G28" s="470"/>
      <c r="H28" s="622"/>
      <c r="I28" s="206"/>
      <c r="J28" s="800"/>
      <c r="K28" s="596"/>
      <c r="L28" s="212"/>
      <c r="M28" s="218"/>
      <c r="N28" s="197"/>
    </row>
    <row r="29" spans="1:14" x14ac:dyDescent="0.25">
      <c r="A29" s="196"/>
      <c r="B29" s="197"/>
      <c r="C29" s="197"/>
      <c r="D29" s="197"/>
      <c r="E29" s="400"/>
      <c r="F29" s="765"/>
      <c r="G29" s="470"/>
      <c r="H29" s="622"/>
      <c r="I29" s="206"/>
      <c r="J29" s="800"/>
      <c r="K29" s="596"/>
      <c r="L29" s="212"/>
      <c r="M29" s="218"/>
      <c r="N29" s="197"/>
    </row>
    <row r="30" spans="1:14" x14ac:dyDescent="0.25">
      <c r="A30" s="196"/>
      <c r="B30" s="197"/>
      <c r="C30" s="197"/>
      <c r="D30" s="261"/>
      <c r="E30" s="252"/>
      <c r="F30" s="580"/>
      <c r="G30" s="470"/>
      <c r="H30" s="622"/>
      <c r="I30" s="206"/>
      <c r="J30" s="800"/>
      <c r="K30" s="596"/>
      <c r="L30" s="212"/>
      <c r="M30" s="218"/>
      <c r="N30" s="197"/>
    </row>
    <row r="31" spans="1:14" x14ac:dyDescent="0.25">
      <c r="A31" s="196"/>
      <c r="B31" s="197"/>
      <c r="C31" s="197"/>
      <c r="D31" s="261"/>
      <c r="E31" s="252"/>
      <c r="F31" s="764"/>
      <c r="G31" s="470"/>
      <c r="H31" s="622"/>
      <c r="I31" s="206"/>
      <c r="J31" s="800"/>
      <c r="K31" s="596"/>
      <c r="L31" s="212"/>
      <c r="M31" s="195"/>
      <c r="N31" s="197"/>
    </row>
    <row r="32" spans="1:14" x14ac:dyDescent="0.25">
      <c r="A32" s="196"/>
      <c r="B32" s="197"/>
      <c r="C32" s="197"/>
      <c r="D32" s="261"/>
      <c r="E32" s="252"/>
      <c r="F32" s="764"/>
      <c r="G32" s="470"/>
      <c r="H32" s="622"/>
      <c r="I32" s="206"/>
      <c r="J32" s="800"/>
      <c r="K32" s="596"/>
      <c r="L32" s="212"/>
      <c r="M32" s="195"/>
      <c r="N32" s="197"/>
    </row>
    <row r="33" spans="1:14" x14ac:dyDescent="0.25">
      <c r="A33" s="196"/>
      <c r="B33" s="197"/>
      <c r="C33" s="197"/>
      <c r="D33" s="261"/>
      <c r="E33" s="204"/>
      <c r="F33" s="757"/>
      <c r="G33" s="470"/>
      <c r="H33" s="622"/>
      <c r="I33" s="206"/>
      <c r="J33" s="800"/>
      <c r="K33" s="596"/>
      <c r="L33" s="212"/>
      <c r="M33" s="195"/>
      <c r="N33" s="197"/>
    </row>
    <row r="34" spans="1:14" x14ac:dyDescent="0.25">
      <c r="A34" s="196"/>
      <c r="B34" s="197"/>
      <c r="C34" s="197"/>
      <c r="D34" s="261"/>
      <c r="E34" s="402"/>
      <c r="F34" s="765"/>
      <c r="G34" s="470"/>
      <c r="H34" s="622"/>
      <c r="I34" s="206"/>
      <c r="J34" s="800"/>
      <c r="K34" s="596"/>
      <c r="L34" s="212"/>
      <c r="M34" s="195"/>
      <c r="N34" s="197"/>
    </row>
    <row r="35" spans="1:14" x14ac:dyDescent="0.25">
      <c r="A35" s="196"/>
      <c r="B35" s="197"/>
      <c r="C35" s="197"/>
      <c r="D35" s="261"/>
      <c r="E35" s="242"/>
      <c r="F35" s="757"/>
      <c r="G35" s="470"/>
      <c r="H35" s="622"/>
      <c r="I35" s="206"/>
      <c r="J35" s="283"/>
      <c r="K35" s="596"/>
      <c r="L35" s="212"/>
      <c r="M35" s="264"/>
      <c r="N35" s="231"/>
    </row>
    <row r="36" spans="1:14" x14ac:dyDescent="0.25">
      <c r="A36" s="196"/>
      <c r="B36" s="197"/>
      <c r="C36" s="197"/>
      <c r="D36" s="197"/>
      <c r="E36" s="402"/>
      <c r="F36" s="757"/>
      <c r="G36" s="470"/>
      <c r="H36" s="622"/>
      <c r="I36" s="206"/>
      <c r="J36" s="800"/>
      <c r="K36" s="596"/>
      <c r="L36" s="212"/>
      <c r="M36" s="195"/>
      <c r="N36" s="197"/>
    </row>
    <row r="37" spans="1:14" x14ac:dyDescent="0.25">
      <c r="A37" s="196"/>
      <c r="B37" s="197"/>
      <c r="C37" s="197"/>
      <c r="D37" s="261"/>
      <c r="E37" s="400"/>
      <c r="F37" s="757"/>
      <c r="G37" s="470"/>
      <c r="H37" s="622"/>
      <c r="I37" s="206"/>
      <c r="J37" s="800"/>
      <c r="K37" s="596"/>
      <c r="L37" s="212"/>
      <c r="M37" s="195"/>
      <c r="N37" s="197"/>
    </row>
    <row r="38" spans="1:14" x14ac:dyDescent="0.25">
      <c r="A38" s="196"/>
      <c r="B38" s="197"/>
      <c r="C38" s="197"/>
      <c r="D38" s="261"/>
      <c r="E38" s="400"/>
      <c r="F38" s="757"/>
      <c r="G38" s="470"/>
      <c r="H38" s="622"/>
      <c r="I38" s="206"/>
      <c r="J38" s="800"/>
      <c r="K38" s="596"/>
      <c r="L38" s="212"/>
      <c r="M38" s="195"/>
      <c r="N38" s="197"/>
    </row>
    <row r="39" spans="1:14" x14ac:dyDescent="0.25">
      <c r="A39" s="230"/>
      <c r="B39" s="197"/>
      <c r="C39" s="197"/>
      <c r="D39" s="197"/>
      <c r="E39" s="400"/>
      <c r="F39" s="757"/>
      <c r="G39" s="470"/>
      <c r="H39" s="622"/>
      <c r="I39" s="206"/>
      <c r="J39" s="800"/>
      <c r="K39" s="596"/>
      <c r="L39" s="212"/>
      <c r="M39" s="195"/>
      <c r="N39" s="197"/>
    </row>
    <row r="40" spans="1:14" ht="15.75" customHeight="1" x14ac:dyDescent="0.25">
      <c r="A40" s="230"/>
      <c r="B40" s="197"/>
      <c r="C40" s="197"/>
      <c r="D40" s="197"/>
      <c r="E40" s="400"/>
      <c r="F40" s="757"/>
      <c r="G40" s="463"/>
      <c r="H40" s="689"/>
      <c r="I40" s="399"/>
      <c r="J40" s="800"/>
      <c r="K40" s="596"/>
      <c r="L40" s="638"/>
      <c r="M40" s="195"/>
      <c r="N40" s="197"/>
    </row>
    <row r="41" spans="1:14" x14ac:dyDescent="0.25">
      <c r="A41" s="230"/>
      <c r="B41" s="197"/>
      <c r="C41" s="197"/>
      <c r="D41" s="197"/>
      <c r="E41" s="402"/>
      <c r="F41" s="764"/>
      <c r="G41" s="470"/>
      <c r="H41" s="622"/>
      <c r="I41" s="206"/>
      <c r="J41" s="800"/>
      <c r="K41" s="596"/>
      <c r="L41" s="212"/>
      <c r="M41" s="264"/>
      <c r="N41" s="231"/>
    </row>
    <row r="42" spans="1:14" x14ac:dyDescent="0.25">
      <c r="A42" s="230"/>
      <c r="B42" s="197"/>
      <c r="C42" s="197"/>
      <c r="D42" s="197"/>
      <c r="E42" s="402"/>
      <c r="F42" s="757"/>
      <c r="G42" s="470"/>
      <c r="H42" s="622"/>
      <c r="I42" s="206"/>
      <c r="J42" s="800"/>
      <c r="K42" s="596"/>
      <c r="L42" s="212"/>
      <c r="M42" s="195"/>
      <c r="N42" s="197"/>
    </row>
    <row r="43" spans="1:14" x14ac:dyDescent="0.25">
      <c r="A43" s="230"/>
      <c r="B43" s="197"/>
      <c r="C43" s="197"/>
      <c r="D43" s="197"/>
      <c r="E43" s="402"/>
      <c r="F43" s="580"/>
      <c r="G43" s="470"/>
      <c r="H43" s="622"/>
      <c r="I43" s="206"/>
      <c r="J43" s="800"/>
      <c r="K43" s="596"/>
      <c r="L43" s="212"/>
      <c r="M43" s="195"/>
      <c r="N43" s="197"/>
    </row>
    <row r="44" spans="1:14" x14ac:dyDescent="0.25">
      <c r="A44" s="230"/>
      <c r="B44" s="197"/>
      <c r="C44" s="197"/>
      <c r="D44" s="197"/>
      <c r="E44" s="400"/>
      <c r="F44" s="642"/>
      <c r="G44" s="470"/>
      <c r="H44" s="622"/>
      <c r="I44" s="206"/>
      <c r="J44" s="800"/>
      <c r="K44" s="596"/>
      <c r="L44" s="212"/>
      <c r="M44" s="195"/>
      <c r="N44" s="197"/>
    </row>
    <row r="45" spans="1:14" x14ac:dyDescent="0.25">
      <c r="A45" s="230"/>
      <c r="B45" s="231"/>
      <c r="C45" s="231"/>
      <c r="D45" s="231"/>
      <c r="E45" s="400"/>
      <c r="F45" s="765"/>
      <c r="G45" s="470"/>
      <c r="H45" s="689"/>
      <c r="I45" s="399"/>
      <c r="J45" s="688"/>
      <c r="K45" s="596"/>
      <c r="L45" s="638"/>
      <c r="M45" s="264"/>
      <c r="N45" s="231"/>
    </row>
    <row r="46" spans="1:14" x14ac:dyDescent="0.25">
      <c r="A46" s="230"/>
      <c r="B46" s="197"/>
      <c r="C46" s="197"/>
      <c r="D46" s="261"/>
      <c r="E46" s="252"/>
      <c r="F46" s="580"/>
      <c r="G46" s="470"/>
      <c r="H46" s="689"/>
      <c r="I46" s="399"/>
      <c r="J46" s="283"/>
      <c r="K46" s="596"/>
      <c r="L46" s="638"/>
      <c r="M46" s="399"/>
      <c r="N46" s="801"/>
    </row>
    <row r="47" spans="1:14" x14ac:dyDescent="0.25">
      <c r="A47" s="230"/>
      <c r="B47" s="197"/>
      <c r="C47" s="197"/>
      <c r="D47" s="261"/>
      <c r="E47" s="252"/>
      <c r="F47" s="580"/>
      <c r="G47" s="470">
        <f t="shared" si="1"/>
        <v>0</v>
      </c>
      <c r="H47" s="689" t="s">
        <v>42</v>
      </c>
      <c r="I47" s="399" t="s">
        <v>45</v>
      </c>
      <c r="J47" s="283"/>
      <c r="K47" s="596" t="s">
        <v>72</v>
      </c>
      <c r="L47" s="638" t="s">
        <v>46</v>
      </c>
      <c r="M47" s="399"/>
      <c r="N47" s="801"/>
    </row>
    <row r="48" spans="1:14" ht="14.25" customHeight="1" x14ac:dyDescent="0.25">
      <c r="A48" s="196"/>
      <c r="B48" s="197"/>
      <c r="C48" s="197"/>
      <c r="D48" s="197"/>
      <c r="E48" s="400"/>
      <c r="F48" s="764"/>
      <c r="G48" s="470">
        <f t="shared" si="1"/>
        <v>0</v>
      </c>
      <c r="H48" s="622" t="s">
        <v>42</v>
      </c>
      <c r="I48" s="206" t="s">
        <v>45</v>
      </c>
      <c r="J48" s="283"/>
      <c r="K48" s="596" t="s">
        <v>72</v>
      </c>
      <c r="L48" s="212" t="s">
        <v>46</v>
      </c>
      <c r="M48" s="206"/>
      <c r="N48" s="214"/>
    </row>
    <row r="49" spans="1:14" x14ac:dyDescent="0.25">
      <c r="A49" s="196"/>
      <c r="B49" s="197"/>
      <c r="C49" s="197"/>
      <c r="D49" s="197"/>
      <c r="E49" s="402"/>
      <c r="F49" s="764"/>
      <c r="G49" s="470">
        <f t="shared" si="1"/>
        <v>0</v>
      </c>
      <c r="H49" s="622" t="s">
        <v>42</v>
      </c>
      <c r="I49" s="206" t="s">
        <v>45</v>
      </c>
      <c r="J49" s="283"/>
      <c r="K49" s="596" t="s">
        <v>72</v>
      </c>
      <c r="L49" s="212" t="s">
        <v>46</v>
      </c>
      <c r="M49" s="206"/>
      <c r="N49" s="214"/>
    </row>
    <row r="50" spans="1:14" x14ac:dyDescent="0.25">
      <c r="A50" s="196"/>
      <c r="B50" s="197"/>
      <c r="C50" s="197"/>
      <c r="D50" s="197"/>
      <c r="E50" s="436"/>
      <c r="F50" s="764"/>
      <c r="G50" s="470">
        <f t="shared" si="1"/>
        <v>0</v>
      </c>
      <c r="H50" s="622" t="s">
        <v>42</v>
      </c>
      <c r="I50" s="206" t="s">
        <v>45</v>
      </c>
      <c r="J50" s="283"/>
      <c r="K50" s="596" t="s">
        <v>72</v>
      </c>
      <c r="L50" s="212" t="s">
        <v>46</v>
      </c>
      <c r="M50" s="206"/>
      <c r="N50" s="214"/>
    </row>
    <row r="51" spans="1:14" ht="15" customHeight="1" x14ac:dyDescent="0.25">
      <c r="A51" s="196"/>
      <c r="B51" s="197"/>
      <c r="C51" s="197"/>
      <c r="D51" s="261"/>
      <c r="E51" s="436"/>
      <c r="F51" s="757"/>
      <c r="G51" s="470">
        <f t="shared" si="1"/>
        <v>0</v>
      </c>
      <c r="H51" s="622" t="s">
        <v>42</v>
      </c>
      <c r="I51" s="206" t="s">
        <v>45</v>
      </c>
      <c r="J51" s="283"/>
      <c r="K51" s="596" t="s">
        <v>72</v>
      </c>
      <c r="L51" s="212" t="s">
        <v>46</v>
      </c>
      <c r="M51" s="195"/>
      <c r="N51" s="197"/>
    </row>
    <row r="52" spans="1:14" ht="14.25" customHeight="1" x14ac:dyDescent="0.25">
      <c r="A52" s="196"/>
      <c r="B52" s="197"/>
      <c r="C52" s="197"/>
      <c r="D52" s="261"/>
      <c r="E52" s="402"/>
      <c r="F52" s="757"/>
      <c r="G52" s="470">
        <f t="shared" si="1"/>
        <v>0</v>
      </c>
      <c r="H52" s="622" t="s">
        <v>42</v>
      </c>
      <c r="I52" s="206" t="s">
        <v>45</v>
      </c>
      <c r="J52" s="283"/>
      <c r="K52" s="596" t="s">
        <v>72</v>
      </c>
      <c r="L52" s="212" t="s">
        <v>46</v>
      </c>
      <c r="M52" s="264"/>
      <c r="N52" s="231"/>
    </row>
    <row r="53" spans="1:14" ht="15.75" customHeight="1" x14ac:dyDescent="0.25">
      <c r="A53" s="196"/>
      <c r="B53" s="197"/>
      <c r="C53" s="197"/>
      <c r="D53" s="261"/>
      <c r="E53" s="402"/>
      <c r="F53" s="757"/>
      <c r="G53" s="470">
        <f t="shared" si="1"/>
        <v>0</v>
      </c>
      <c r="H53" s="622" t="s">
        <v>42</v>
      </c>
      <c r="I53" s="206" t="s">
        <v>45</v>
      </c>
      <c r="J53" s="283"/>
      <c r="K53" s="596" t="s">
        <v>72</v>
      </c>
      <c r="L53" s="212" t="s">
        <v>46</v>
      </c>
      <c r="M53" s="195"/>
      <c r="N53" s="197"/>
    </row>
    <row r="54" spans="1:14" x14ac:dyDescent="0.25">
      <c r="A54" s="196"/>
      <c r="B54" s="197"/>
      <c r="C54" s="197"/>
      <c r="D54" s="261"/>
      <c r="E54" s="402"/>
      <c r="F54" s="281"/>
      <c r="G54" s="470">
        <f t="shared" si="1"/>
        <v>0</v>
      </c>
      <c r="H54" s="622" t="s">
        <v>42</v>
      </c>
      <c r="I54" s="206" t="s">
        <v>45</v>
      </c>
      <c r="J54" s="283"/>
      <c r="K54" s="596" t="s">
        <v>72</v>
      </c>
      <c r="L54" s="212" t="s">
        <v>46</v>
      </c>
      <c r="M54" s="195"/>
      <c r="N54" s="197"/>
    </row>
    <row r="55" spans="1:14" x14ac:dyDescent="0.25">
      <c r="A55" s="196"/>
      <c r="B55" s="197"/>
      <c r="C55" s="197"/>
      <c r="D55" s="261"/>
      <c r="E55" s="400"/>
      <c r="F55" s="642"/>
      <c r="G55" s="470">
        <f t="shared" si="1"/>
        <v>0</v>
      </c>
      <c r="H55" s="622" t="s">
        <v>42</v>
      </c>
      <c r="I55" s="206" t="s">
        <v>45</v>
      </c>
      <c r="J55" s="283"/>
      <c r="K55" s="596" t="s">
        <v>72</v>
      </c>
      <c r="L55" s="212" t="s">
        <v>46</v>
      </c>
      <c r="M55" s="195"/>
      <c r="N55" s="197"/>
    </row>
    <row r="56" spans="1:14" x14ac:dyDescent="0.25">
      <c r="A56" s="196"/>
      <c r="B56" s="197"/>
      <c r="C56" s="197"/>
      <c r="D56" s="261"/>
      <c r="E56" s="400"/>
      <c r="F56" s="757"/>
      <c r="G56" s="470">
        <f t="shared" si="1"/>
        <v>0</v>
      </c>
      <c r="H56" s="622" t="s">
        <v>42</v>
      </c>
      <c r="I56" s="206" t="s">
        <v>45</v>
      </c>
      <c r="J56" s="283"/>
      <c r="K56" s="596" t="s">
        <v>72</v>
      </c>
      <c r="L56" s="212" t="s">
        <v>46</v>
      </c>
      <c r="M56" s="195"/>
      <c r="N56" s="197"/>
    </row>
    <row r="57" spans="1:14" x14ac:dyDescent="0.25">
      <c r="A57" s="196"/>
      <c r="B57" s="197"/>
      <c r="C57" s="197"/>
      <c r="D57" s="261"/>
      <c r="E57" s="400"/>
      <c r="F57" s="764"/>
      <c r="G57" s="470">
        <f t="shared" si="1"/>
        <v>0</v>
      </c>
      <c r="H57" s="622" t="s">
        <v>42</v>
      </c>
      <c r="I57" s="206" t="s">
        <v>45</v>
      </c>
      <c r="J57" s="283"/>
      <c r="K57" s="596" t="s">
        <v>72</v>
      </c>
      <c r="L57" s="212" t="s">
        <v>46</v>
      </c>
      <c r="M57" s="195"/>
      <c r="N57" s="296"/>
    </row>
    <row r="58" spans="1:14" x14ac:dyDescent="0.25">
      <c r="A58" s="196"/>
      <c r="B58" s="197"/>
      <c r="C58" s="197"/>
      <c r="D58" s="261"/>
      <c r="E58" s="400"/>
      <c r="F58" s="757"/>
      <c r="G58" s="470">
        <f t="shared" si="1"/>
        <v>0</v>
      </c>
      <c r="H58" s="622" t="s">
        <v>42</v>
      </c>
      <c r="I58" s="206" t="s">
        <v>45</v>
      </c>
      <c r="J58" s="283"/>
      <c r="K58" s="596" t="s">
        <v>72</v>
      </c>
      <c r="L58" s="212" t="s">
        <v>46</v>
      </c>
      <c r="M58" s="195"/>
      <c r="N58" s="197"/>
    </row>
    <row r="59" spans="1:14" x14ac:dyDescent="0.25">
      <c r="A59" s="196"/>
      <c r="B59" s="197"/>
      <c r="C59" s="197"/>
      <c r="D59" s="261"/>
      <c r="E59" s="400"/>
      <c r="F59" s="765"/>
      <c r="G59" s="470">
        <f>G58-E59+F59</f>
        <v>0</v>
      </c>
      <c r="H59" s="622" t="s">
        <v>42</v>
      </c>
      <c r="I59" s="206" t="s">
        <v>45</v>
      </c>
      <c r="J59" s="283"/>
      <c r="K59" s="596" t="s">
        <v>72</v>
      </c>
      <c r="L59" s="212" t="s">
        <v>46</v>
      </c>
      <c r="M59" s="195"/>
      <c r="N59" s="197"/>
    </row>
    <row r="60" spans="1:14" x14ac:dyDescent="0.25">
      <c r="A60" s="196"/>
      <c r="B60" s="197"/>
      <c r="C60" s="197"/>
      <c r="D60" s="261"/>
      <c r="E60" s="400"/>
      <c r="F60" s="765"/>
      <c r="G60" s="470">
        <f t="shared" si="1"/>
        <v>0</v>
      </c>
      <c r="H60" s="622" t="s">
        <v>42</v>
      </c>
      <c r="I60" s="206" t="s">
        <v>45</v>
      </c>
      <c r="J60" s="283"/>
      <c r="K60" s="596" t="s">
        <v>72</v>
      </c>
      <c r="L60" s="212" t="s">
        <v>46</v>
      </c>
      <c r="M60" s="195"/>
      <c r="N60" s="197"/>
    </row>
    <row r="61" spans="1:14" x14ac:dyDescent="0.25">
      <c r="A61" s="196"/>
      <c r="B61" s="197"/>
      <c r="C61" s="197"/>
      <c r="D61" s="261"/>
      <c r="E61" s="400"/>
      <c r="F61" s="765"/>
      <c r="G61" s="470">
        <f t="shared" si="1"/>
        <v>0</v>
      </c>
      <c r="H61" s="622" t="s">
        <v>42</v>
      </c>
      <c r="I61" s="206" t="s">
        <v>45</v>
      </c>
      <c r="J61" s="283"/>
      <c r="K61" s="596" t="s">
        <v>72</v>
      </c>
      <c r="L61" s="212" t="s">
        <v>46</v>
      </c>
      <c r="M61" s="195"/>
      <c r="N61" s="197"/>
    </row>
    <row r="62" spans="1:14" x14ac:dyDescent="0.25">
      <c r="A62" s="196"/>
      <c r="B62" s="197"/>
      <c r="C62" s="197"/>
      <c r="D62" s="261"/>
      <c r="E62" s="400"/>
      <c r="F62" s="765"/>
      <c r="G62" s="470">
        <f t="shared" si="1"/>
        <v>0</v>
      </c>
      <c r="H62" s="622" t="s">
        <v>42</v>
      </c>
      <c r="I62" s="206" t="s">
        <v>45</v>
      </c>
      <c r="J62" s="283"/>
      <c r="K62" s="596" t="s">
        <v>72</v>
      </c>
      <c r="L62" s="212" t="s">
        <v>46</v>
      </c>
      <c r="M62" s="195"/>
      <c r="N62" s="197"/>
    </row>
    <row r="63" spans="1:14" x14ac:dyDescent="0.25">
      <c r="A63" s="196"/>
      <c r="B63" s="197"/>
      <c r="C63" s="197"/>
      <c r="D63" s="261"/>
      <c r="E63" s="400"/>
      <c r="F63" s="765"/>
      <c r="G63" s="470">
        <f t="shared" si="1"/>
        <v>0</v>
      </c>
      <c r="H63" s="622" t="s">
        <v>42</v>
      </c>
      <c r="I63" s="206" t="s">
        <v>45</v>
      </c>
      <c r="J63" s="283"/>
      <c r="K63" s="596" t="s">
        <v>72</v>
      </c>
      <c r="L63" s="212" t="s">
        <v>46</v>
      </c>
      <c r="M63" s="195"/>
      <c r="N63" s="197"/>
    </row>
    <row r="64" spans="1:14" ht="15.75" customHeight="1" x14ac:dyDescent="0.25">
      <c r="A64" s="196"/>
      <c r="B64" s="197"/>
      <c r="C64" s="197"/>
      <c r="D64" s="261"/>
      <c r="E64" s="400"/>
      <c r="F64" s="765"/>
      <c r="G64" s="470">
        <f t="shared" si="1"/>
        <v>0</v>
      </c>
      <c r="H64" s="622" t="s">
        <v>42</v>
      </c>
      <c r="I64" s="206" t="s">
        <v>45</v>
      </c>
      <c r="J64" s="701"/>
      <c r="K64" s="596" t="s">
        <v>72</v>
      </c>
      <c r="L64" s="212" t="s">
        <v>46</v>
      </c>
      <c r="M64" s="195"/>
      <c r="N64" s="197"/>
    </row>
    <row r="65" spans="1:14" x14ac:dyDescent="0.25">
      <c r="A65" s="196"/>
      <c r="B65" s="197"/>
      <c r="C65" s="197"/>
      <c r="D65" s="261"/>
      <c r="E65" s="400"/>
      <c r="F65" s="757"/>
      <c r="G65" s="470">
        <f t="shared" si="1"/>
        <v>0</v>
      </c>
      <c r="H65" s="622" t="s">
        <v>42</v>
      </c>
      <c r="I65" s="206" t="s">
        <v>45</v>
      </c>
      <c r="J65" s="283"/>
      <c r="K65" s="596" t="s">
        <v>72</v>
      </c>
      <c r="L65" s="212" t="s">
        <v>46</v>
      </c>
      <c r="M65" s="195"/>
      <c r="N65" s="197"/>
    </row>
    <row r="66" spans="1:14" x14ac:dyDescent="0.25">
      <c r="A66" s="196"/>
      <c r="B66" s="197"/>
      <c r="C66" s="197"/>
      <c r="D66" s="261"/>
      <c r="E66" s="607"/>
      <c r="F66" s="281"/>
      <c r="G66" s="470">
        <f t="shared" si="1"/>
        <v>0</v>
      </c>
      <c r="H66" s="622" t="s">
        <v>42</v>
      </c>
      <c r="I66" s="206" t="s">
        <v>45</v>
      </c>
      <c r="J66" s="283"/>
      <c r="K66" s="596" t="s">
        <v>72</v>
      </c>
      <c r="L66" s="212" t="s">
        <v>46</v>
      </c>
      <c r="M66" s="195"/>
      <c r="N66" s="197"/>
    </row>
    <row r="67" spans="1:14" x14ac:dyDescent="0.25">
      <c r="A67" s="196"/>
      <c r="B67" s="197"/>
      <c r="C67" s="197"/>
      <c r="D67" s="261"/>
      <c r="E67" s="400"/>
      <c r="F67" s="281"/>
      <c r="G67" s="470">
        <f t="shared" si="1"/>
        <v>0</v>
      </c>
      <c r="H67" s="622" t="s">
        <v>42</v>
      </c>
      <c r="I67" s="206" t="s">
        <v>45</v>
      </c>
      <c r="J67" s="701"/>
      <c r="K67" s="596" t="s">
        <v>72</v>
      </c>
      <c r="L67" s="212" t="s">
        <v>46</v>
      </c>
      <c r="M67" s="195"/>
      <c r="N67" s="197"/>
    </row>
    <row r="68" spans="1:14" x14ac:dyDescent="0.25">
      <c r="A68" s="230"/>
      <c r="B68" s="197"/>
      <c r="C68" s="197"/>
      <c r="D68" s="197"/>
      <c r="E68" s="400"/>
      <c r="F68" s="281"/>
      <c r="G68" s="470">
        <f t="shared" si="1"/>
        <v>0</v>
      </c>
      <c r="H68" s="622" t="s">
        <v>42</v>
      </c>
      <c r="I68" s="206" t="s">
        <v>45</v>
      </c>
      <c r="J68" s="701"/>
      <c r="K68" s="596" t="s">
        <v>72</v>
      </c>
      <c r="L68" s="212" t="s">
        <v>46</v>
      </c>
      <c r="M68" s="195"/>
      <c r="N68" s="197"/>
    </row>
    <row r="69" spans="1:14" x14ac:dyDescent="0.25">
      <c r="A69" s="230"/>
      <c r="B69" s="197"/>
      <c r="C69" s="197"/>
      <c r="D69" s="197"/>
      <c r="E69" s="400"/>
      <c r="F69" s="281"/>
      <c r="G69" s="470">
        <f t="shared" si="1"/>
        <v>0</v>
      </c>
      <c r="H69" s="622" t="s">
        <v>42</v>
      </c>
      <c r="I69" s="206" t="s">
        <v>45</v>
      </c>
      <c r="J69" s="639"/>
      <c r="K69" s="596" t="s">
        <v>72</v>
      </c>
      <c r="L69" s="212" t="s">
        <v>46</v>
      </c>
      <c r="M69" s="195"/>
      <c r="N69" s="197"/>
    </row>
    <row r="70" spans="1:14" x14ac:dyDescent="0.25">
      <c r="A70" s="230"/>
      <c r="B70" s="197"/>
      <c r="C70" s="197"/>
      <c r="D70" s="197"/>
      <c r="E70" s="400"/>
      <c r="F70" s="281"/>
      <c r="G70" s="470">
        <f t="shared" si="1"/>
        <v>0</v>
      </c>
      <c r="H70" s="622" t="s">
        <v>42</v>
      </c>
      <c r="I70" s="206" t="s">
        <v>45</v>
      </c>
      <c r="J70" s="639"/>
      <c r="K70" s="596" t="s">
        <v>72</v>
      </c>
      <c r="L70" s="212" t="s">
        <v>46</v>
      </c>
      <c r="M70" s="195"/>
      <c r="N70" s="197"/>
    </row>
    <row r="71" spans="1:14" x14ac:dyDescent="0.25">
      <c r="A71" s="230"/>
      <c r="B71" s="197"/>
      <c r="C71" s="197"/>
      <c r="D71" s="197"/>
      <c r="E71" s="400"/>
      <c r="F71" s="641"/>
      <c r="G71" s="470">
        <f t="shared" si="1"/>
        <v>0</v>
      </c>
      <c r="H71" s="622" t="s">
        <v>42</v>
      </c>
      <c r="I71" s="206" t="s">
        <v>45</v>
      </c>
      <c r="J71" s="639"/>
      <c r="K71" s="596" t="s">
        <v>72</v>
      </c>
      <c r="L71" s="212" t="s">
        <v>46</v>
      </c>
      <c r="M71" s="195"/>
      <c r="N71" s="197"/>
    </row>
    <row r="72" spans="1:14" x14ac:dyDescent="0.25">
      <c r="A72" s="230"/>
      <c r="B72" s="197"/>
      <c r="C72" s="197"/>
      <c r="D72" s="197"/>
      <c r="E72" s="400"/>
      <c r="F72" s="641"/>
      <c r="G72" s="470">
        <f t="shared" si="1"/>
        <v>0</v>
      </c>
      <c r="H72" s="622" t="s">
        <v>42</v>
      </c>
      <c r="I72" s="206" t="s">
        <v>45</v>
      </c>
      <c r="J72" s="639"/>
      <c r="K72" s="596" t="s">
        <v>72</v>
      </c>
      <c r="L72" s="212" t="s">
        <v>46</v>
      </c>
      <c r="M72" s="195"/>
      <c r="N72" s="197"/>
    </row>
    <row r="73" spans="1:14" x14ac:dyDescent="0.25">
      <c r="A73" s="230"/>
      <c r="B73" s="197"/>
      <c r="C73" s="197"/>
      <c r="D73" s="197"/>
      <c r="E73" s="400"/>
      <c r="F73" s="641"/>
      <c r="G73" s="470">
        <f t="shared" si="1"/>
        <v>0</v>
      </c>
      <c r="H73" s="622" t="s">
        <v>42</v>
      </c>
      <c r="I73" s="206" t="s">
        <v>45</v>
      </c>
      <c r="J73" s="639"/>
      <c r="K73" s="596" t="s">
        <v>72</v>
      </c>
      <c r="L73" s="212" t="s">
        <v>46</v>
      </c>
      <c r="M73" s="195"/>
      <c r="N73" s="197"/>
    </row>
    <row r="74" spans="1:14" x14ac:dyDescent="0.25">
      <c r="A74" s="230"/>
      <c r="B74" s="197"/>
      <c r="C74" s="197"/>
      <c r="D74" s="197"/>
      <c r="E74" s="400"/>
      <c r="F74" s="646"/>
      <c r="G74" s="470">
        <f t="shared" si="1"/>
        <v>0</v>
      </c>
      <c r="H74" s="622" t="s">
        <v>42</v>
      </c>
      <c r="I74" s="206" t="s">
        <v>45</v>
      </c>
      <c r="J74" s="639"/>
      <c r="K74" s="596" t="s">
        <v>72</v>
      </c>
      <c r="L74" s="212" t="s">
        <v>46</v>
      </c>
      <c r="M74" s="195"/>
      <c r="N74" s="197"/>
    </row>
    <row r="75" spans="1:14" x14ac:dyDescent="0.25">
      <c r="A75" s="230"/>
      <c r="B75" s="197"/>
      <c r="C75" s="197"/>
      <c r="D75" s="197"/>
      <c r="E75" s="400"/>
      <c r="F75" s="400"/>
      <c r="G75" s="470">
        <f t="shared" si="1"/>
        <v>0</v>
      </c>
      <c r="H75" s="622" t="s">
        <v>42</v>
      </c>
      <c r="I75" s="206" t="s">
        <v>45</v>
      </c>
      <c r="J75" s="639"/>
      <c r="K75" s="596" t="s">
        <v>72</v>
      </c>
      <c r="L75" s="212" t="s">
        <v>46</v>
      </c>
      <c r="M75" s="195"/>
      <c r="N75" s="197"/>
    </row>
    <row r="76" spans="1:14" x14ac:dyDescent="0.25">
      <c r="A76" s="230"/>
      <c r="B76" s="197"/>
      <c r="C76" s="197"/>
      <c r="D76" s="197"/>
      <c r="E76" s="400"/>
      <c r="F76" s="647"/>
      <c r="G76" s="470">
        <f t="shared" si="1"/>
        <v>0</v>
      </c>
      <c r="H76" s="441" t="s">
        <v>42</v>
      </c>
      <c r="I76" s="195" t="s">
        <v>45</v>
      </c>
      <c r="J76" s="639"/>
      <c r="K76" s="596" t="s">
        <v>72</v>
      </c>
      <c r="L76" s="212" t="s">
        <v>46</v>
      </c>
      <c r="M76" s="195"/>
      <c r="N76" s="197"/>
    </row>
    <row r="77" spans="1:14" x14ac:dyDescent="0.25">
      <c r="A77" s="196"/>
      <c r="B77" s="197"/>
      <c r="C77" s="197"/>
      <c r="D77" s="197"/>
      <c r="E77" s="402"/>
      <c r="F77" s="400"/>
      <c r="G77" s="470">
        <f t="shared" si="1"/>
        <v>0</v>
      </c>
      <c r="H77" s="294" t="s">
        <v>42</v>
      </c>
      <c r="I77" s="195" t="s">
        <v>45</v>
      </c>
      <c r="J77" s="261"/>
      <c r="K77" s="596" t="s">
        <v>72</v>
      </c>
      <c r="L77" s="212" t="s">
        <v>46</v>
      </c>
      <c r="M77" s="195"/>
      <c r="N77" s="197"/>
    </row>
    <row r="78" spans="1:14" x14ac:dyDescent="0.25">
      <c r="A78" s="196"/>
      <c r="B78" s="197"/>
      <c r="C78" s="197"/>
      <c r="D78" s="197"/>
      <c r="E78" s="402"/>
      <c r="F78" s="648"/>
      <c r="G78" s="470">
        <f t="shared" si="1"/>
        <v>0</v>
      </c>
      <c r="H78" s="441" t="s">
        <v>42</v>
      </c>
      <c r="I78" s="195" t="s">
        <v>45</v>
      </c>
      <c r="J78" s="261"/>
      <c r="K78" s="596" t="s">
        <v>72</v>
      </c>
      <c r="L78" s="212" t="s">
        <v>46</v>
      </c>
      <c r="M78" s="264"/>
      <c r="N78" s="231"/>
    </row>
    <row r="79" spans="1:14" x14ac:dyDescent="0.25">
      <c r="A79" s="196"/>
      <c r="B79" s="197"/>
      <c r="C79" s="197"/>
      <c r="D79" s="197"/>
      <c r="E79" s="217"/>
      <c r="F79" s="281"/>
      <c r="G79" s="470">
        <f t="shared" si="1"/>
        <v>0</v>
      </c>
      <c r="H79" s="441" t="s">
        <v>42</v>
      </c>
      <c r="I79" s="195" t="s">
        <v>45</v>
      </c>
      <c r="J79" s="261"/>
      <c r="K79" s="596" t="s">
        <v>72</v>
      </c>
      <c r="L79" s="212" t="s">
        <v>46</v>
      </c>
      <c r="M79" s="195"/>
      <c r="N79" s="197"/>
    </row>
    <row r="80" spans="1:14" x14ac:dyDescent="0.25">
      <c r="A80" s="196"/>
      <c r="B80" s="197"/>
      <c r="C80" s="197"/>
      <c r="D80" s="197"/>
      <c r="E80" s="402"/>
      <c r="F80" s="643"/>
      <c r="G80" s="470">
        <f t="shared" si="1"/>
        <v>0</v>
      </c>
      <c r="H80" s="441" t="s">
        <v>42</v>
      </c>
      <c r="I80" s="195" t="s">
        <v>45</v>
      </c>
      <c r="J80" s="261"/>
      <c r="K80" s="596" t="s">
        <v>72</v>
      </c>
      <c r="L80" s="212" t="s">
        <v>46</v>
      </c>
      <c r="M80" s="195"/>
      <c r="N80" s="197"/>
    </row>
    <row r="81" spans="1:14" x14ac:dyDescent="0.25">
      <c r="A81" s="230"/>
      <c r="B81" s="197"/>
      <c r="C81" s="197"/>
      <c r="D81" s="197"/>
      <c r="E81" s="400"/>
      <c r="F81" s="643"/>
      <c r="G81" s="470">
        <f t="shared" si="1"/>
        <v>0</v>
      </c>
      <c r="H81" s="441" t="s">
        <v>42</v>
      </c>
      <c r="I81" s="195" t="s">
        <v>45</v>
      </c>
      <c r="J81" s="664"/>
      <c r="K81" s="596" t="s">
        <v>72</v>
      </c>
      <c r="L81" s="212" t="s">
        <v>46</v>
      </c>
      <c r="M81" s="195"/>
      <c r="N81" s="197"/>
    </row>
    <row r="82" spans="1:14" x14ac:dyDescent="0.25">
      <c r="A82" s="230"/>
      <c r="B82" s="197"/>
      <c r="C82" s="197"/>
      <c r="D82" s="261"/>
      <c r="E82" s="400"/>
      <c r="F82" s="643"/>
      <c r="G82" s="470">
        <f t="shared" si="1"/>
        <v>0</v>
      </c>
      <c r="H82" s="441" t="s">
        <v>42</v>
      </c>
      <c r="I82" s="195" t="s">
        <v>45</v>
      </c>
      <c r="J82" s="802"/>
      <c r="K82" s="596" t="s">
        <v>72</v>
      </c>
      <c r="L82" s="212" t="s">
        <v>46</v>
      </c>
      <c r="M82" s="195"/>
      <c r="N82" s="197"/>
    </row>
    <row r="83" spans="1:14" x14ac:dyDescent="0.25">
      <c r="A83" s="230"/>
      <c r="B83" s="197"/>
      <c r="C83" s="197"/>
      <c r="D83" s="261"/>
      <c r="E83" s="400"/>
      <c r="F83" s="643"/>
      <c r="G83" s="470">
        <f t="shared" si="1"/>
        <v>0</v>
      </c>
      <c r="H83" s="441" t="s">
        <v>42</v>
      </c>
      <c r="I83" s="195" t="s">
        <v>45</v>
      </c>
      <c r="J83" s="802"/>
      <c r="K83" s="596" t="s">
        <v>72</v>
      </c>
      <c r="L83" s="212" t="s">
        <v>46</v>
      </c>
      <c r="M83" s="195"/>
      <c r="N83" s="197"/>
    </row>
    <row r="84" spans="1:14" x14ac:dyDescent="0.25">
      <c r="A84" s="230"/>
      <c r="B84" s="197"/>
      <c r="C84" s="197"/>
      <c r="D84" s="261"/>
      <c r="E84" s="400"/>
      <c r="F84" s="643"/>
      <c r="G84" s="470">
        <f t="shared" si="1"/>
        <v>0</v>
      </c>
      <c r="H84" s="441" t="s">
        <v>42</v>
      </c>
      <c r="I84" s="195" t="s">
        <v>45</v>
      </c>
      <c r="J84" s="802"/>
      <c r="K84" s="596" t="s">
        <v>72</v>
      </c>
      <c r="L84" s="212" t="s">
        <v>46</v>
      </c>
      <c r="M84" s="195"/>
      <c r="N84" s="197"/>
    </row>
    <row r="85" spans="1:14" x14ac:dyDescent="0.25">
      <c r="A85" s="230"/>
      <c r="B85" s="197"/>
      <c r="C85" s="197"/>
      <c r="D85" s="261"/>
      <c r="E85" s="400"/>
      <c r="F85" s="643"/>
      <c r="G85" s="470">
        <f t="shared" si="1"/>
        <v>0</v>
      </c>
      <c r="H85" s="441" t="s">
        <v>42</v>
      </c>
      <c r="I85" s="195" t="s">
        <v>45</v>
      </c>
      <c r="J85" s="802"/>
      <c r="K85" s="596" t="s">
        <v>72</v>
      </c>
      <c r="L85" s="212" t="s">
        <v>46</v>
      </c>
      <c r="M85" s="195"/>
      <c r="N85" s="197"/>
    </row>
    <row r="86" spans="1:14" x14ac:dyDescent="0.25">
      <c r="A86" s="230"/>
      <c r="B86" s="197"/>
      <c r="C86" s="197"/>
      <c r="D86" s="261"/>
      <c r="E86" s="400"/>
      <c r="F86" s="643"/>
      <c r="G86" s="470">
        <f t="shared" si="1"/>
        <v>0</v>
      </c>
      <c r="H86" s="441" t="s">
        <v>42</v>
      </c>
      <c r="I86" s="195" t="s">
        <v>45</v>
      </c>
      <c r="J86" s="802"/>
      <c r="K86" s="596" t="s">
        <v>72</v>
      </c>
      <c r="L86" s="212" t="s">
        <v>46</v>
      </c>
      <c r="M86" s="195"/>
      <c r="N86" s="197"/>
    </row>
    <row r="87" spans="1:14" x14ac:dyDescent="0.25">
      <c r="A87" s="230"/>
      <c r="B87" s="197"/>
      <c r="C87" s="197"/>
      <c r="D87" s="261"/>
      <c r="E87" s="400"/>
      <c r="F87" s="643"/>
      <c r="G87" s="470">
        <f t="shared" si="1"/>
        <v>0</v>
      </c>
      <c r="H87" s="441" t="s">
        <v>42</v>
      </c>
      <c r="I87" s="195" t="s">
        <v>45</v>
      </c>
      <c r="J87" s="802"/>
      <c r="K87" s="596" t="s">
        <v>72</v>
      </c>
      <c r="L87" s="212" t="s">
        <v>46</v>
      </c>
      <c r="M87" s="195"/>
      <c r="N87" s="197"/>
    </row>
    <row r="88" spans="1:14" x14ac:dyDescent="0.25">
      <c r="A88" s="616"/>
      <c r="B88" s="244"/>
      <c r="C88" s="244"/>
      <c r="D88" s="617"/>
      <c r="E88" s="654"/>
      <c r="F88" s="803"/>
      <c r="G88" s="470">
        <f t="shared" si="1"/>
        <v>0</v>
      </c>
      <c r="H88" s="667" t="s">
        <v>42</v>
      </c>
      <c r="I88" s="195" t="s">
        <v>45</v>
      </c>
      <c r="J88" s="639"/>
      <c r="K88" s="596" t="s">
        <v>72</v>
      </c>
      <c r="L88" s="212" t="s">
        <v>46</v>
      </c>
      <c r="M88" s="243"/>
      <c r="N88" s="244"/>
    </row>
    <row r="89" spans="1:14" x14ac:dyDescent="0.25">
      <c r="A89" s="616"/>
      <c r="B89" s="244"/>
      <c r="C89" s="244"/>
      <c r="D89" s="617"/>
      <c r="E89" s="767"/>
      <c r="F89" s="641"/>
      <c r="G89" s="766">
        <f t="shared" si="1"/>
        <v>0</v>
      </c>
      <c r="H89" s="667" t="s">
        <v>42</v>
      </c>
      <c r="I89" s="195" t="s">
        <v>45</v>
      </c>
      <c r="J89" s="639"/>
      <c r="K89" s="596" t="s">
        <v>72</v>
      </c>
      <c r="L89" s="212" t="s">
        <v>46</v>
      </c>
      <c r="M89" s="243"/>
      <c r="N89" s="244"/>
    </row>
    <row r="90" spans="1:14" x14ac:dyDescent="0.25">
      <c r="A90" s="616"/>
      <c r="B90" s="244"/>
      <c r="C90" s="244"/>
      <c r="D90" s="617"/>
      <c r="E90" s="705"/>
      <c r="F90" s="646"/>
      <c r="G90" s="768">
        <f t="shared" si="1"/>
        <v>0</v>
      </c>
      <c r="H90" s="769" t="s">
        <v>42</v>
      </c>
      <c r="I90" s="195" t="s">
        <v>45</v>
      </c>
      <c r="J90" s="639"/>
      <c r="K90" s="596" t="s">
        <v>72</v>
      </c>
      <c r="L90" s="212" t="s">
        <v>46</v>
      </c>
      <c r="M90" s="770"/>
      <c r="N90" s="771"/>
    </row>
    <row r="91" spans="1:14" x14ac:dyDescent="0.25">
      <c r="A91" s="616"/>
      <c r="B91" s="244"/>
      <c r="C91" s="244"/>
      <c r="D91" s="617"/>
      <c r="E91" s="400"/>
      <c r="F91" s="644"/>
      <c r="G91" s="768">
        <f t="shared" si="1"/>
        <v>0</v>
      </c>
      <c r="H91" s="441" t="s">
        <v>42</v>
      </c>
      <c r="I91" s="195" t="s">
        <v>45</v>
      </c>
      <c r="J91" s="639"/>
      <c r="K91" s="596" t="s">
        <v>72</v>
      </c>
      <c r="L91" s="212" t="s">
        <v>46</v>
      </c>
      <c r="M91" s="195"/>
      <c r="N91" s="197"/>
    </row>
    <row r="92" spans="1:14" x14ac:dyDescent="0.25">
      <c r="A92" s="616"/>
      <c r="B92" s="244"/>
      <c r="C92" s="244"/>
      <c r="D92" s="617"/>
      <c r="E92" s="400"/>
      <c r="F92" s="739"/>
      <c r="G92" s="768">
        <f t="shared" si="1"/>
        <v>0</v>
      </c>
      <c r="H92" s="441" t="s">
        <v>42</v>
      </c>
      <c r="I92" s="195" t="s">
        <v>45</v>
      </c>
      <c r="J92" s="445"/>
      <c r="K92" s="596" t="s">
        <v>72</v>
      </c>
      <c r="L92" s="212" t="s">
        <v>46</v>
      </c>
      <c r="M92" s="202"/>
      <c r="N92" s="203"/>
    </row>
    <row r="93" spans="1:14" x14ac:dyDescent="0.25">
      <c r="A93" s="230"/>
      <c r="B93" s="197"/>
      <c r="C93" s="197"/>
      <c r="D93" s="197"/>
      <c r="E93" s="400"/>
      <c r="F93" s="739"/>
      <c r="G93" s="768">
        <f t="shared" ref="G93:G101" si="2">G92-E93+F93</f>
        <v>0</v>
      </c>
      <c r="H93" s="441" t="s">
        <v>42</v>
      </c>
      <c r="I93" s="195" t="s">
        <v>45</v>
      </c>
      <c r="J93" s="639"/>
      <c r="K93" s="596" t="s">
        <v>72</v>
      </c>
      <c r="L93" s="212" t="s">
        <v>46</v>
      </c>
      <c r="M93" s="202"/>
      <c r="N93" s="203"/>
    </row>
    <row r="94" spans="1:14" x14ac:dyDescent="0.25">
      <c r="A94" s="230"/>
      <c r="B94" s="197"/>
      <c r="C94" s="197"/>
      <c r="D94" s="197"/>
      <c r="E94" s="400"/>
      <c r="F94" s="765"/>
      <c r="G94" s="768">
        <f>G93-E94+F94</f>
        <v>0</v>
      </c>
      <c r="H94" s="441" t="s">
        <v>42</v>
      </c>
      <c r="I94" s="195" t="s">
        <v>45</v>
      </c>
      <c r="J94" s="445"/>
      <c r="K94" s="596" t="s">
        <v>72</v>
      </c>
      <c r="L94" s="212" t="s">
        <v>46</v>
      </c>
      <c r="M94" s="202"/>
      <c r="N94" s="203"/>
    </row>
    <row r="95" spans="1:14" x14ac:dyDescent="0.25">
      <c r="A95" s="230"/>
      <c r="B95" s="197"/>
      <c r="C95" s="197"/>
      <c r="D95" s="197"/>
      <c r="E95" s="400"/>
      <c r="F95" s="764"/>
      <c r="G95" s="768">
        <f t="shared" si="2"/>
        <v>0</v>
      </c>
      <c r="H95" s="441" t="s">
        <v>42</v>
      </c>
      <c r="I95" s="195" t="s">
        <v>45</v>
      </c>
      <c r="J95" s="445"/>
      <c r="K95" s="596" t="s">
        <v>72</v>
      </c>
      <c r="L95" s="212" t="s">
        <v>46</v>
      </c>
      <c r="M95" s="195"/>
      <c r="N95" s="197"/>
    </row>
    <row r="96" spans="1:14" x14ac:dyDescent="0.25">
      <c r="A96" s="230"/>
      <c r="B96" s="231"/>
      <c r="C96" s="231"/>
      <c r="D96" s="231"/>
      <c r="E96" s="400"/>
      <c r="F96" s="765"/>
      <c r="G96" s="768">
        <f t="shared" si="2"/>
        <v>0</v>
      </c>
      <c r="H96" s="441" t="s">
        <v>42</v>
      </c>
      <c r="I96" s="195" t="s">
        <v>45</v>
      </c>
      <c r="J96" s="639"/>
      <c r="K96" s="596" t="s">
        <v>72</v>
      </c>
      <c r="L96" s="212" t="s">
        <v>46</v>
      </c>
      <c r="M96" s="195"/>
      <c r="N96" s="197"/>
    </row>
    <row r="97" spans="1:14" x14ac:dyDescent="0.25">
      <c r="A97" s="230"/>
      <c r="B97" s="197"/>
      <c r="C97" s="197"/>
      <c r="D97" s="197"/>
      <c r="E97" s="400"/>
      <c r="F97" s="765"/>
      <c r="G97" s="768">
        <f t="shared" si="2"/>
        <v>0</v>
      </c>
      <c r="H97" s="441" t="s">
        <v>42</v>
      </c>
      <c r="I97" s="195" t="s">
        <v>45</v>
      </c>
      <c r="J97" s="639"/>
      <c r="K97" s="596" t="s">
        <v>72</v>
      </c>
      <c r="L97" s="212" t="s">
        <v>46</v>
      </c>
      <c r="M97" s="195"/>
      <c r="N97" s="197"/>
    </row>
    <row r="98" spans="1:14" x14ac:dyDescent="0.25">
      <c r="A98" s="230"/>
      <c r="B98" s="197"/>
      <c r="C98" s="231"/>
      <c r="D98" s="231"/>
      <c r="E98" s="402"/>
      <c r="F98" s="765"/>
      <c r="G98" s="768">
        <f t="shared" si="2"/>
        <v>0</v>
      </c>
      <c r="H98" s="441" t="s">
        <v>42</v>
      </c>
      <c r="I98" s="195" t="s">
        <v>45</v>
      </c>
      <c r="J98" s="639"/>
      <c r="K98" s="596" t="s">
        <v>72</v>
      </c>
      <c r="L98" s="212" t="s">
        <v>46</v>
      </c>
      <c r="M98" s="195"/>
      <c r="N98" s="197"/>
    </row>
    <row r="99" spans="1:14" x14ac:dyDescent="0.25">
      <c r="A99" s="230"/>
      <c r="B99" s="197"/>
      <c r="C99" s="231"/>
      <c r="D99" s="231"/>
      <c r="E99" s="402"/>
      <c r="F99" s="757"/>
      <c r="G99" s="768">
        <f t="shared" si="2"/>
        <v>0</v>
      </c>
      <c r="H99" s="441" t="s">
        <v>42</v>
      </c>
      <c r="I99" s="195" t="s">
        <v>45</v>
      </c>
      <c r="J99" s="639"/>
      <c r="K99" s="596" t="s">
        <v>72</v>
      </c>
      <c r="L99" s="212" t="s">
        <v>46</v>
      </c>
      <c r="M99" s="195"/>
      <c r="N99" s="197"/>
    </row>
    <row r="100" spans="1:14" x14ac:dyDescent="0.25">
      <c r="A100" s="230"/>
      <c r="B100" s="197"/>
      <c r="C100" s="197"/>
      <c r="D100" s="197"/>
      <c r="E100" s="400"/>
      <c r="F100" s="757"/>
      <c r="G100" s="768">
        <f t="shared" si="2"/>
        <v>0</v>
      </c>
      <c r="H100" s="441" t="s">
        <v>42</v>
      </c>
      <c r="I100" s="195" t="s">
        <v>45</v>
      </c>
      <c r="J100" s="639"/>
      <c r="K100" s="596" t="s">
        <v>72</v>
      </c>
      <c r="L100" s="212" t="s">
        <v>46</v>
      </c>
      <c r="M100" s="195"/>
      <c r="N100" s="197"/>
    </row>
    <row r="101" spans="1:14" x14ac:dyDescent="0.25">
      <c r="A101" s="230"/>
      <c r="B101" s="197"/>
      <c r="C101" s="197"/>
      <c r="D101" s="197"/>
      <c r="E101" s="400"/>
      <c r="F101" s="757"/>
      <c r="G101" s="768">
        <f t="shared" si="2"/>
        <v>0</v>
      </c>
      <c r="H101" s="441" t="s">
        <v>42</v>
      </c>
      <c r="I101" s="195" t="s">
        <v>45</v>
      </c>
      <c r="J101" s="639"/>
      <c r="K101" s="596" t="s">
        <v>72</v>
      </c>
      <c r="L101" s="212" t="s">
        <v>46</v>
      </c>
      <c r="M101" s="195"/>
      <c r="N101" s="197"/>
    </row>
    <row r="102" spans="1:14" x14ac:dyDescent="0.25">
      <c r="A102" s="230"/>
      <c r="B102" s="197"/>
      <c r="C102" s="197"/>
      <c r="D102" s="197"/>
      <c r="E102" s="400"/>
      <c r="F102" s="757"/>
      <c r="G102" s="470">
        <f t="shared" ref="G102:G148" si="3">G101-E102+F102</f>
        <v>0</v>
      </c>
      <c r="H102" s="441" t="s">
        <v>42</v>
      </c>
      <c r="I102" s="195" t="s">
        <v>45</v>
      </c>
      <c r="J102" s="639"/>
      <c r="K102" s="596" t="s">
        <v>72</v>
      </c>
      <c r="L102" s="212" t="s">
        <v>46</v>
      </c>
      <c r="M102" s="195"/>
      <c r="N102" s="197"/>
    </row>
    <row r="103" spans="1:14" x14ac:dyDescent="0.25">
      <c r="A103" s="230"/>
      <c r="B103" s="197"/>
      <c r="C103" s="197"/>
      <c r="D103" s="197"/>
      <c r="E103" s="400"/>
      <c r="F103" s="764"/>
      <c r="G103" s="470">
        <f t="shared" si="3"/>
        <v>0</v>
      </c>
      <c r="H103" s="441" t="s">
        <v>42</v>
      </c>
      <c r="I103" s="195" t="s">
        <v>45</v>
      </c>
      <c r="J103" s="639"/>
      <c r="K103" s="596" t="s">
        <v>72</v>
      </c>
      <c r="L103" s="212" t="s">
        <v>46</v>
      </c>
      <c r="M103" s="195"/>
      <c r="N103" s="197"/>
    </row>
    <row r="104" spans="1:14" x14ac:dyDescent="0.25">
      <c r="A104" s="230"/>
      <c r="B104" s="197"/>
      <c r="C104" s="197"/>
      <c r="D104" s="197"/>
      <c r="E104" s="400"/>
      <c r="F104" s="723"/>
      <c r="G104" s="470">
        <f t="shared" si="3"/>
        <v>0</v>
      </c>
      <c r="H104" s="441" t="s">
        <v>42</v>
      </c>
      <c r="I104" s="195" t="s">
        <v>45</v>
      </c>
      <c r="J104" s="639"/>
      <c r="K104" s="596" t="s">
        <v>72</v>
      </c>
      <c r="L104" s="212" t="s">
        <v>46</v>
      </c>
      <c r="M104" s="195"/>
      <c r="N104" s="197"/>
    </row>
    <row r="105" spans="1:14" x14ac:dyDescent="0.25">
      <c r="A105" s="230"/>
      <c r="B105" s="197"/>
      <c r="C105" s="197"/>
      <c r="D105" s="197"/>
      <c r="E105" s="400"/>
      <c r="F105" s="772"/>
      <c r="G105" s="470">
        <f t="shared" si="3"/>
        <v>0</v>
      </c>
      <c r="H105" s="441" t="s">
        <v>42</v>
      </c>
      <c r="I105" s="195" t="s">
        <v>45</v>
      </c>
      <c r="J105" s="639"/>
      <c r="K105" s="596" t="s">
        <v>72</v>
      </c>
      <c r="L105" s="212" t="s">
        <v>46</v>
      </c>
      <c r="M105" s="195"/>
      <c r="N105" s="197"/>
    </row>
    <row r="106" spans="1:14" x14ac:dyDescent="0.25">
      <c r="A106" s="230"/>
      <c r="B106" s="197"/>
      <c r="C106" s="197"/>
      <c r="D106" s="197"/>
      <c r="E106" s="400"/>
      <c r="F106" s="205"/>
      <c r="G106" s="470">
        <f t="shared" si="3"/>
        <v>0</v>
      </c>
      <c r="H106" s="441" t="s">
        <v>42</v>
      </c>
      <c r="I106" s="195" t="s">
        <v>45</v>
      </c>
      <c r="J106" s="802"/>
      <c r="K106" s="596" t="s">
        <v>72</v>
      </c>
      <c r="L106" s="212" t="s">
        <v>46</v>
      </c>
      <c r="M106" s="195"/>
      <c r="N106" s="197"/>
    </row>
    <row r="107" spans="1:14" x14ac:dyDescent="0.25">
      <c r="A107" s="230"/>
      <c r="B107" s="197"/>
      <c r="C107" s="197"/>
      <c r="D107" s="197"/>
      <c r="E107" s="402"/>
      <c r="F107" s="281"/>
      <c r="G107" s="470">
        <f t="shared" si="3"/>
        <v>0</v>
      </c>
      <c r="H107" s="441" t="s">
        <v>42</v>
      </c>
      <c r="I107" s="195" t="s">
        <v>45</v>
      </c>
      <c r="J107" s="802"/>
      <c r="K107" s="596" t="s">
        <v>72</v>
      </c>
      <c r="L107" s="212" t="s">
        <v>46</v>
      </c>
      <c r="M107" s="195"/>
      <c r="N107" s="197"/>
    </row>
    <row r="108" spans="1:14" x14ac:dyDescent="0.25">
      <c r="A108" s="230"/>
      <c r="B108" s="197"/>
      <c r="C108" s="197"/>
      <c r="D108" s="197"/>
      <c r="E108" s="402"/>
      <c r="F108" s="580"/>
      <c r="G108" s="470">
        <f t="shared" si="3"/>
        <v>0</v>
      </c>
      <c r="H108" s="441" t="s">
        <v>42</v>
      </c>
      <c r="I108" s="195" t="s">
        <v>45</v>
      </c>
      <c r="J108" s="802"/>
      <c r="K108" s="596" t="s">
        <v>72</v>
      </c>
      <c r="L108" s="212" t="s">
        <v>46</v>
      </c>
      <c r="M108" s="195"/>
      <c r="N108" s="197"/>
    </row>
    <row r="109" spans="1:14" x14ac:dyDescent="0.25">
      <c r="A109" s="230"/>
      <c r="B109" s="197"/>
      <c r="C109" s="197"/>
      <c r="D109" s="197"/>
      <c r="E109" s="402"/>
      <c r="F109" s="757"/>
      <c r="G109" s="470">
        <f t="shared" si="3"/>
        <v>0</v>
      </c>
      <c r="H109" s="441" t="s">
        <v>42</v>
      </c>
      <c r="I109" s="195" t="s">
        <v>45</v>
      </c>
      <c r="J109" s="802"/>
      <c r="K109" s="596" t="s">
        <v>72</v>
      </c>
      <c r="L109" s="212" t="s">
        <v>46</v>
      </c>
      <c r="M109" s="195"/>
      <c r="N109" s="197"/>
    </row>
    <row r="110" spans="1:14" x14ac:dyDescent="0.25">
      <c r="A110" s="230"/>
      <c r="B110" s="197"/>
      <c r="C110" s="197"/>
      <c r="D110" s="197"/>
      <c r="E110" s="402"/>
      <c r="F110" s="765"/>
      <c r="G110" s="470">
        <f t="shared" si="3"/>
        <v>0</v>
      </c>
      <c r="H110" s="441" t="s">
        <v>42</v>
      </c>
      <c r="I110" s="195" t="s">
        <v>45</v>
      </c>
      <c r="J110" s="802"/>
      <c r="K110" s="596" t="s">
        <v>72</v>
      </c>
      <c r="L110" s="212" t="s">
        <v>46</v>
      </c>
      <c r="M110" s="195"/>
      <c r="N110" s="197"/>
    </row>
    <row r="111" spans="1:14" x14ac:dyDescent="0.25">
      <c r="A111" s="230"/>
      <c r="B111" s="197"/>
      <c r="C111" s="197"/>
      <c r="D111" s="197"/>
      <c r="E111" s="402"/>
      <c r="F111" s="205"/>
      <c r="G111" s="470">
        <f t="shared" si="3"/>
        <v>0</v>
      </c>
      <c r="H111" s="195" t="s">
        <v>42</v>
      </c>
      <c r="I111" s="195" t="s">
        <v>45</v>
      </c>
      <c r="J111" s="802"/>
      <c r="K111" s="596" t="s">
        <v>72</v>
      </c>
      <c r="L111" s="212" t="s">
        <v>46</v>
      </c>
      <c r="M111" s="195"/>
      <c r="N111" s="197"/>
    </row>
    <row r="112" spans="1:14" x14ac:dyDescent="0.25">
      <c r="A112" s="196"/>
      <c r="B112" s="197"/>
      <c r="C112" s="197"/>
      <c r="D112" s="197"/>
      <c r="E112" s="402"/>
      <c r="F112" s="765"/>
      <c r="G112" s="470">
        <f t="shared" si="3"/>
        <v>0</v>
      </c>
      <c r="H112" s="195" t="s">
        <v>42</v>
      </c>
      <c r="I112" s="195" t="s">
        <v>45</v>
      </c>
      <c r="J112" s="802"/>
      <c r="K112" s="596" t="s">
        <v>72</v>
      </c>
      <c r="L112" s="212" t="s">
        <v>46</v>
      </c>
      <c r="M112" s="195"/>
      <c r="N112" s="197"/>
    </row>
    <row r="113" spans="1:14" x14ac:dyDescent="0.25">
      <c r="A113" s="196"/>
      <c r="B113" s="197"/>
      <c r="C113" s="197"/>
      <c r="D113" s="197"/>
      <c r="E113" s="402"/>
      <c r="F113" s="757"/>
      <c r="G113" s="470">
        <f t="shared" si="3"/>
        <v>0</v>
      </c>
      <c r="H113" s="195" t="s">
        <v>42</v>
      </c>
      <c r="I113" s="195" t="s">
        <v>45</v>
      </c>
      <c r="J113" s="802"/>
      <c r="K113" s="596" t="s">
        <v>72</v>
      </c>
      <c r="L113" s="212" t="s">
        <v>46</v>
      </c>
      <c r="M113" s="195"/>
      <c r="N113" s="197"/>
    </row>
    <row r="114" spans="1:14" x14ac:dyDescent="0.25">
      <c r="A114" s="196"/>
      <c r="B114" s="197"/>
      <c r="C114" s="197"/>
      <c r="D114" s="197"/>
      <c r="E114" s="402"/>
      <c r="F114" s="757"/>
      <c r="G114" s="470">
        <f t="shared" si="3"/>
        <v>0</v>
      </c>
      <c r="H114" s="195" t="s">
        <v>42</v>
      </c>
      <c r="I114" s="195" t="s">
        <v>45</v>
      </c>
      <c r="J114" s="802"/>
      <c r="K114" s="596" t="s">
        <v>72</v>
      </c>
      <c r="L114" s="212" t="s">
        <v>46</v>
      </c>
      <c r="M114" s="195"/>
      <c r="N114" s="197"/>
    </row>
    <row r="115" spans="1:14" ht="15.75" customHeight="1" x14ac:dyDescent="0.25">
      <c r="A115" s="196"/>
      <c r="B115" s="197"/>
      <c r="C115" s="197"/>
      <c r="D115" s="197"/>
      <c r="E115" s="402"/>
      <c r="F115" s="757"/>
      <c r="G115" s="470">
        <f t="shared" si="3"/>
        <v>0</v>
      </c>
      <c r="H115" s="264" t="s">
        <v>42</v>
      </c>
      <c r="I115" s="264" t="s">
        <v>45</v>
      </c>
      <c r="J115" s="802"/>
      <c r="K115" s="596" t="s">
        <v>72</v>
      </c>
      <c r="L115" s="638" t="s">
        <v>46</v>
      </c>
      <c r="M115" s="264"/>
      <c r="N115" s="197"/>
    </row>
    <row r="116" spans="1:14" x14ac:dyDescent="0.25">
      <c r="A116" s="196"/>
      <c r="B116" s="197"/>
      <c r="C116" s="197"/>
      <c r="D116" s="197"/>
      <c r="E116" s="205"/>
      <c r="F116" s="757"/>
      <c r="G116" s="470">
        <f t="shared" si="3"/>
        <v>0</v>
      </c>
      <c r="H116" s="195" t="s">
        <v>42</v>
      </c>
      <c r="I116" s="195" t="s">
        <v>45</v>
      </c>
      <c r="J116" s="802"/>
      <c r="K116" s="596" t="s">
        <v>72</v>
      </c>
      <c r="L116" s="212" t="s">
        <v>46</v>
      </c>
      <c r="M116" s="195"/>
      <c r="N116" s="197"/>
    </row>
    <row r="117" spans="1:14" x14ac:dyDescent="0.25">
      <c r="A117" s="196"/>
      <c r="B117" s="197"/>
      <c r="C117" s="197"/>
      <c r="D117" s="261"/>
      <c r="E117" s="436"/>
      <c r="F117" s="757"/>
      <c r="G117" s="470">
        <f t="shared" si="3"/>
        <v>0</v>
      </c>
      <c r="H117" s="195" t="s">
        <v>42</v>
      </c>
      <c r="I117" s="195" t="s">
        <v>45</v>
      </c>
      <c r="J117" s="802"/>
      <c r="K117" s="596" t="s">
        <v>72</v>
      </c>
      <c r="L117" s="212" t="s">
        <v>46</v>
      </c>
      <c r="M117" s="195"/>
      <c r="N117" s="197"/>
    </row>
    <row r="118" spans="1:14" x14ac:dyDescent="0.25">
      <c r="A118" s="196"/>
      <c r="B118" s="197"/>
      <c r="C118" s="197"/>
      <c r="D118" s="197"/>
      <c r="E118" s="205"/>
      <c r="F118" s="205"/>
      <c r="G118" s="470">
        <f t="shared" si="3"/>
        <v>0</v>
      </c>
      <c r="H118" s="195" t="s">
        <v>42</v>
      </c>
      <c r="I118" s="195" t="s">
        <v>45</v>
      </c>
      <c r="J118" s="295"/>
      <c r="K118" s="596" t="s">
        <v>72</v>
      </c>
      <c r="L118" s="212" t="s">
        <v>46</v>
      </c>
      <c r="M118" s="195"/>
      <c r="N118" s="197"/>
    </row>
    <row r="119" spans="1:14" x14ac:dyDescent="0.25">
      <c r="A119" s="196"/>
      <c r="B119" s="197"/>
      <c r="C119" s="197"/>
      <c r="D119" s="197"/>
      <c r="E119" s="205"/>
      <c r="F119" s="204"/>
      <c r="G119" s="470">
        <f t="shared" si="3"/>
        <v>0</v>
      </c>
      <c r="H119" s="195" t="s">
        <v>42</v>
      </c>
      <c r="I119" s="195" t="s">
        <v>45</v>
      </c>
      <c r="J119" s="295"/>
      <c r="K119" s="596" t="s">
        <v>72</v>
      </c>
      <c r="L119" s="212" t="s">
        <v>46</v>
      </c>
      <c r="M119" s="195"/>
      <c r="N119" s="197"/>
    </row>
    <row r="120" spans="1:14" x14ac:dyDescent="0.25">
      <c r="A120" s="196"/>
      <c r="B120" s="197"/>
      <c r="C120" s="197"/>
      <c r="D120" s="197"/>
      <c r="E120" s="205"/>
      <c r="F120" s="204"/>
      <c r="G120" s="470">
        <f t="shared" si="3"/>
        <v>0</v>
      </c>
      <c r="H120" s="195" t="s">
        <v>42</v>
      </c>
      <c r="I120" s="195" t="s">
        <v>45</v>
      </c>
      <c r="J120" s="295"/>
      <c r="K120" s="596" t="s">
        <v>72</v>
      </c>
      <c r="L120" s="212" t="s">
        <v>46</v>
      </c>
      <c r="M120" s="195"/>
      <c r="N120" s="197"/>
    </row>
    <row r="121" spans="1:14" x14ac:dyDescent="0.25">
      <c r="A121" s="196"/>
      <c r="B121" s="197"/>
      <c r="C121" s="197"/>
      <c r="D121" s="197"/>
      <c r="E121" s="402"/>
      <c r="F121" s="204"/>
      <c r="G121" s="470">
        <f t="shared" si="3"/>
        <v>0</v>
      </c>
      <c r="H121" s="195" t="s">
        <v>42</v>
      </c>
      <c r="I121" s="195" t="s">
        <v>45</v>
      </c>
      <c r="J121" s="295"/>
      <c r="K121" s="596" t="s">
        <v>72</v>
      </c>
      <c r="L121" s="212" t="s">
        <v>46</v>
      </c>
      <c r="M121" s="195"/>
      <c r="N121" s="197"/>
    </row>
    <row r="122" spans="1:14" x14ac:dyDescent="0.25">
      <c r="A122" s="196"/>
      <c r="B122" s="197"/>
      <c r="C122" s="197"/>
      <c r="D122" s="197"/>
      <c r="E122" s="402"/>
      <c r="F122" s="204"/>
      <c r="G122" s="470">
        <f t="shared" si="3"/>
        <v>0</v>
      </c>
      <c r="H122" s="195" t="s">
        <v>42</v>
      </c>
      <c r="I122" s="195" t="s">
        <v>45</v>
      </c>
      <c r="J122" s="295"/>
      <c r="K122" s="596" t="s">
        <v>72</v>
      </c>
      <c r="L122" s="212" t="s">
        <v>46</v>
      </c>
      <c r="M122" s="195"/>
      <c r="N122" s="197"/>
    </row>
    <row r="123" spans="1:14" x14ac:dyDescent="0.25">
      <c r="A123" s="196"/>
      <c r="B123" s="197"/>
      <c r="C123" s="197"/>
      <c r="D123" s="197"/>
      <c r="E123" s="204"/>
      <c r="F123" s="204"/>
      <c r="G123" s="470">
        <f t="shared" si="3"/>
        <v>0</v>
      </c>
      <c r="H123" s="212" t="s">
        <v>42</v>
      </c>
      <c r="I123" s="195" t="s">
        <v>45</v>
      </c>
      <c r="J123" s="295"/>
      <c r="K123" s="596" t="s">
        <v>72</v>
      </c>
      <c r="L123" s="212" t="s">
        <v>46</v>
      </c>
      <c r="M123" s="195"/>
      <c r="N123" s="197"/>
    </row>
    <row r="124" spans="1:14" x14ac:dyDescent="0.25">
      <c r="A124" s="196"/>
      <c r="B124" s="210"/>
      <c r="C124" s="195"/>
      <c r="D124" s="210"/>
      <c r="E124" s="204"/>
      <c r="F124" s="204"/>
      <c r="G124" s="470">
        <f t="shared" si="3"/>
        <v>0</v>
      </c>
      <c r="H124" s="212" t="s">
        <v>42</v>
      </c>
      <c r="I124" s="195" t="s">
        <v>45</v>
      </c>
      <c r="J124" s="295"/>
      <c r="K124" s="596" t="s">
        <v>72</v>
      </c>
      <c r="L124" s="212" t="s">
        <v>46</v>
      </c>
      <c r="M124" s="195"/>
      <c r="N124" s="197"/>
    </row>
    <row r="125" spans="1:14" x14ac:dyDescent="0.25">
      <c r="A125" s="196"/>
      <c r="B125" s="210"/>
      <c r="C125" s="195"/>
      <c r="D125" s="210"/>
      <c r="E125" s="464"/>
      <c r="F125" s="464"/>
      <c r="G125" s="470">
        <f t="shared" si="3"/>
        <v>0</v>
      </c>
      <c r="H125" s="212" t="s">
        <v>42</v>
      </c>
      <c r="I125" s="195" t="s">
        <v>45</v>
      </c>
      <c r="J125" s="295"/>
      <c r="K125" s="596" t="s">
        <v>72</v>
      </c>
      <c r="L125" s="212" t="s">
        <v>46</v>
      </c>
      <c r="M125" s="195"/>
      <c r="N125" s="197"/>
    </row>
    <row r="126" spans="1:14" x14ac:dyDescent="0.25">
      <c r="A126" s="196"/>
      <c r="B126" s="210"/>
      <c r="C126" s="195"/>
      <c r="D126" s="210"/>
      <c r="E126" s="614"/>
      <c r="F126" s="257"/>
      <c r="G126" s="470">
        <f t="shared" si="3"/>
        <v>0</v>
      </c>
      <c r="H126" s="212" t="s">
        <v>42</v>
      </c>
      <c r="I126" s="195" t="s">
        <v>45</v>
      </c>
      <c r="J126" s="295"/>
      <c r="K126" s="596" t="s">
        <v>72</v>
      </c>
      <c r="L126" s="212" t="s">
        <v>46</v>
      </c>
      <c r="M126" s="195"/>
      <c r="N126" s="197"/>
    </row>
    <row r="127" spans="1:14" x14ac:dyDescent="0.25">
      <c r="A127" s="196"/>
      <c r="B127" s="210"/>
      <c r="C127" s="195"/>
      <c r="D127" s="210"/>
      <c r="E127" s="464"/>
      <c r="F127" s="204"/>
      <c r="G127" s="470">
        <f t="shared" si="3"/>
        <v>0</v>
      </c>
      <c r="H127" s="212" t="s">
        <v>42</v>
      </c>
      <c r="I127" s="195" t="s">
        <v>45</v>
      </c>
      <c r="J127" s="295"/>
      <c r="K127" s="596" t="s">
        <v>72</v>
      </c>
      <c r="L127" s="212" t="s">
        <v>46</v>
      </c>
      <c r="M127" s="195"/>
      <c r="N127" s="197"/>
    </row>
    <row r="128" spans="1:14" x14ac:dyDescent="0.25">
      <c r="A128" s="196"/>
      <c r="B128" s="210"/>
      <c r="C128" s="195"/>
      <c r="D128" s="195"/>
      <c r="E128" s="464"/>
      <c r="F128" s="204"/>
      <c r="G128" s="470">
        <f t="shared" si="3"/>
        <v>0</v>
      </c>
      <c r="H128" s="212" t="s">
        <v>42</v>
      </c>
      <c r="I128" s="195" t="s">
        <v>45</v>
      </c>
      <c r="J128" s="264"/>
      <c r="K128" s="596" t="s">
        <v>72</v>
      </c>
      <c r="L128" s="212" t="s">
        <v>46</v>
      </c>
      <c r="M128" s="195"/>
      <c r="N128" s="197"/>
    </row>
    <row r="129" spans="1:14" x14ac:dyDescent="0.25">
      <c r="A129" s="196"/>
      <c r="B129" s="197"/>
      <c r="C129" s="197"/>
      <c r="D129" s="197"/>
      <c r="E129" s="402"/>
      <c r="F129" s="464"/>
      <c r="G129" s="470">
        <f t="shared" si="3"/>
        <v>0</v>
      </c>
      <c r="H129" s="212" t="s">
        <v>42</v>
      </c>
      <c r="I129" s="195" t="s">
        <v>45</v>
      </c>
      <c r="J129" s="264"/>
      <c r="K129" s="596" t="s">
        <v>72</v>
      </c>
      <c r="L129" s="212" t="s">
        <v>46</v>
      </c>
      <c r="M129" s="195"/>
      <c r="N129" s="197"/>
    </row>
    <row r="130" spans="1:14" x14ac:dyDescent="0.25">
      <c r="A130" s="196"/>
      <c r="B130" s="195"/>
      <c r="C130" s="195"/>
      <c r="D130" s="195"/>
      <c r="E130" s="464"/>
      <c r="F130" s="464"/>
      <c r="G130" s="470">
        <f t="shared" si="3"/>
        <v>0</v>
      </c>
      <c r="H130" s="212" t="s">
        <v>42</v>
      </c>
      <c r="I130" s="195" t="s">
        <v>45</v>
      </c>
      <c r="J130" s="264"/>
      <c r="K130" s="596" t="s">
        <v>72</v>
      </c>
      <c r="L130" s="212" t="s">
        <v>46</v>
      </c>
      <c r="M130" s="195"/>
      <c r="N130" s="197"/>
    </row>
    <row r="131" spans="1:14" x14ac:dyDescent="0.25">
      <c r="A131" s="196"/>
      <c r="B131" s="195"/>
      <c r="C131" s="195"/>
      <c r="D131" s="195"/>
      <c r="E131" s="464"/>
      <c r="F131" s="464"/>
      <c r="G131" s="470">
        <f t="shared" si="3"/>
        <v>0</v>
      </c>
      <c r="H131" s="212" t="s">
        <v>42</v>
      </c>
      <c r="I131" s="195" t="s">
        <v>45</v>
      </c>
      <c r="J131" s="295"/>
      <c r="K131" s="596" t="s">
        <v>72</v>
      </c>
      <c r="L131" s="212" t="s">
        <v>46</v>
      </c>
      <c r="M131" s="195"/>
      <c r="N131" s="197"/>
    </row>
    <row r="132" spans="1:14" x14ac:dyDescent="0.25">
      <c r="A132" s="196"/>
      <c r="B132" s="197"/>
      <c r="C132" s="197"/>
      <c r="D132" s="197"/>
      <c r="E132" s="400"/>
      <c r="F132" s="464"/>
      <c r="G132" s="470">
        <f t="shared" si="3"/>
        <v>0</v>
      </c>
      <c r="H132" s="212" t="s">
        <v>42</v>
      </c>
      <c r="I132" s="195" t="s">
        <v>45</v>
      </c>
      <c r="J132" s="664"/>
      <c r="K132" s="596" t="s">
        <v>72</v>
      </c>
      <c r="L132" s="212" t="s">
        <v>46</v>
      </c>
      <c r="M132" s="195"/>
      <c r="N132" s="197"/>
    </row>
    <row r="133" spans="1:14" x14ac:dyDescent="0.25">
      <c r="A133" s="196"/>
      <c r="B133" s="197"/>
      <c r="C133" s="197"/>
      <c r="D133" s="197"/>
      <c r="E133" s="400"/>
      <c r="F133" s="464"/>
      <c r="G133" s="470">
        <f t="shared" si="3"/>
        <v>0</v>
      </c>
      <c r="H133" s="212" t="s">
        <v>42</v>
      </c>
      <c r="I133" s="195" t="s">
        <v>45</v>
      </c>
      <c r="J133" s="664"/>
      <c r="K133" s="596" t="s">
        <v>72</v>
      </c>
      <c r="L133" s="212" t="s">
        <v>46</v>
      </c>
      <c r="M133" s="195"/>
      <c r="N133" s="197"/>
    </row>
    <row r="134" spans="1:14" x14ac:dyDescent="0.25">
      <c r="A134" s="196"/>
      <c r="B134" s="195"/>
      <c r="C134" s="195"/>
      <c r="D134" s="195"/>
      <c r="E134" s="464"/>
      <c r="F134" s="464"/>
      <c r="G134" s="470">
        <f t="shared" si="3"/>
        <v>0</v>
      </c>
      <c r="H134" s="212" t="s">
        <v>42</v>
      </c>
      <c r="I134" s="195" t="s">
        <v>45</v>
      </c>
      <c r="J134" s="210"/>
      <c r="K134" s="596" t="s">
        <v>72</v>
      </c>
      <c r="L134" s="212" t="s">
        <v>46</v>
      </c>
      <c r="M134" s="195"/>
      <c r="N134" s="197"/>
    </row>
    <row r="135" spans="1:14" x14ac:dyDescent="0.25">
      <c r="A135" s="196"/>
      <c r="B135" s="195"/>
      <c r="C135" s="195"/>
      <c r="D135" s="195"/>
      <c r="E135" s="464"/>
      <c r="F135" s="464"/>
      <c r="G135" s="470">
        <f t="shared" si="3"/>
        <v>0</v>
      </c>
      <c r="H135" s="212" t="s">
        <v>42</v>
      </c>
      <c r="I135" s="195" t="s">
        <v>45</v>
      </c>
      <c r="J135" s="639"/>
      <c r="K135" s="596" t="s">
        <v>72</v>
      </c>
      <c r="L135" s="212" t="s">
        <v>46</v>
      </c>
      <c r="M135" s="195"/>
      <c r="N135" s="197"/>
    </row>
    <row r="136" spans="1:14" x14ac:dyDescent="0.25">
      <c r="A136" s="196"/>
      <c r="B136" s="195"/>
      <c r="C136" s="195"/>
      <c r="D136" s="195"/>
      <c r="E136" s="464"/>
      <c r="F136" s="464"/>
      <c r="G136" s="470">
        <f t="shared" si="3"/>
        <v>0</v>
      </c>
      <c r="H136" s="212" t="s">
        <v>42</v>
      </c>
      <c r="I136" s="195" t="s">
        <v>45</v>
      </c>
      <c r="J136" s="639"/>
      <c r="K136" s="596" t="s">
        <v>72</v>
      </c>
      <c r="L136" s="212" t="s">
        <v>46</v>
      </c>
      <c r="M136" s="195"/>
      <c r="N136" s="197"/>
    </row>
    <row r="137" spans="1:14" x14ac:dyDescent="0.25">
      <c r="A137" s="196"/>
      <c r="B137" s="195"/>
      <c r="C137" s="195"/>
      <c r="D137" s="195"/>
      <c r="E137" s="464"/>
      <c r="F137" s="464"/>
      <c r="G137" s="470">
        <f t="shared" si="3"/>
        <v>0</v>
      </c>
      <c r="H137" s="212" t="s">
        <v>42</v>
      </c>
      <c r="I137" s="195" t="s">
        <v>45</v>
      </c>
      <c r="J137" s="639"/>
      <c r="K137" s="596" t="s">
        <v>72</v>
      </c>
      <c r="L137" s="212" t="s">
        <v>46</v>
      </c>
      <c r="M137" s="195"/>
      <c r="N137" s="197"/>
    </row>
    <row r="138" spans="1:14" x14ac:dyDescent="0.25">
      <c r="A138" s="196"/>
      <c r="B138" s="195"/>
      <c r="C138" s="195"/>
      <c r="D138" s="195"/>
      <c r="E138" s="631"/>
      <c r="F138" s="464"/>
      <c r="G138" s="470">
        <f t="shared" si="3"/>
        <v>0</v>
      </c>
      <c r="H138" s="212" t="s">
        <v>42</v>
      </c>
      <c r="I138" s="195" t="s">
        <v>45</v>
      </c>
      <c r="J138" s="639"/>
      <c r="K138" s="596" t="s">
        <v>72</v>
      </c>
      <c r="L138" s="212" t="s">
        <v>46</v>
      </c>
      <c r="M138" s="195"/>
      <c r="N138" s="197"/>
    </row>
    <row r="139" spans="1:14" x14ac:dyDescent="0.25">
      <c r="A139" s="196"/>
      <c r="B139" s="197"/>
      <c r="C139" s="197"/>
      <c r="D139" s="261"/>
      <c r="E139" s="631"/>
      <c r="F139" s="464"/>
      <c r="G139" s="470">
        <f t="shared" si="3"/>
        <v>0</v>
      </c>
      <c r="H139" s="212" t="s">
        <v>42</v>
      </c>
      <c r="I139" s="195" t="s">
        <v>45</v>
      </c>
      <c r="J139" s="639"/>
      <c r="K139" s="596" t="s">
        <v>72</v>
      </c>
      <c r="L139" s="212" t="s">
        <v>46</v>
      </c>
      <c r="M139" s="195"/>
      <c r="N139" s="197"/>
    </row>
    <row r="140" spans="1:14" x14ac:dyDescent="0.25">
      <c r="A140" s="196"/>
      <c r="B140" s="197"/>
      <c r="C140" s="197"/>
      <c r="D140" s="261"/>
      <c r="E140" s="631"/>
      <c r="F140" s="464"/>
      <c r="G140" s="470">
        <f t="shared" si="3"/>
        <v>0</v>
      </c>
      <c r="H140" s="212" t="s">
        <v>42</v>
      </c>
      <c r="I140" s="195" t="s">
        <v>45</v>
      </c>
      <c r="J140" s="639"/>
      <c r="K140" s="596" t="s">
        <v>72</v>
      </c>
      <c r="L140" s="212" t="s">
        <v>46</v>
      </c>
      <c r="M140" s="195"/>
      <c r="N140" s="197"/>
    </row>
    <row r="141" spans="1:14" x14ac:dyDescent="0.25">
      <c r="A141" s="196"/>
      <c r="B141" s="197"/>
      <c r="C141" s="197"/>
      <c r="D141" s="261"/>
      <c r="E141" s="402"/>
      <c r="F141" s="464"/>
      <c r="G141" s="470">
        <f t="shared" si="3"/>
        <v>0</v>
      </c>
      <c r="H141" s="212" t="s">
        <v>42</v>
      </c>
      <c r="I141" s="195" t="s">
        <v>45</v>
      </c>
      <c r="J141" s="639"/>
      <c r="K141" s="596" t="s">
        <v>72</v>
      </c>
      <c r="L141" s="212" t="s">
        <v>46</v>
      </c>
      <c r="M141" s="195"/>
      <c r="N141" s="197"/>
    </row>
    <row r="142" spans="1:14" x14ac:dyDescent="0.25">
      <c r="A142" s="196"/>
      <c r="B142" s="197"/>
      <c r="C142" s="197"/>
      <c r="D142" s="197"/>
      <c r="E142" s="402"/>
      <c r="F142" s="464"/>
      <c r="G142" s="470">
        <f t="shared" si="3"/>
        <v>0</v>
      </c>
      <c r="H142" s="212" t="s">
        <v>42</v>
      </c>
      <c r="I142" s="195" t="s">
        <v>45</v>
      </c>
      <c r="J142" s="639"/>
      <c r="K142" s="596" t="s">
        <v>72</v>
      </c>
      <c r="L142" s="212" t="s">
        <v>46</v>
      </c>
      <c r="M142" s="195"/>
      <c r="N142" s="197"/>
    </row>
    <row r="143" spans="1:14" x14ac:dyDescent="0.25">
      <c r="A143" s="196"/>
      <c r="B143" s="197"/>
      <c r="C143" s="197"/>
      <c r="D143" s="197"/>
      <c r="E143" s="402"/>
      <c r="F143" s="464"/>
      <c r="G143" s="470">
        <f t="shared" si="3"/>
        <v>0</v>
      </c>
      <c r="H143" s="212" t="s">
        <v>42</v>
      </c>
      <c r="I143" s="195" t="s">
        <v>45</v>
      </c>
      <c r="J143" s="639"/>
      <c r="K143" s="596" t="s">
        <v>72</v>
      </c>
      <c r="L143" s="212" t="s">
        <v>46</v>
      </c>
      <c r="M143" s="195"/>
      <c r="N143" s="197"/>
    </row>
    <row r="144" spans="1:14" x14ac:dyDescent="0.25">
      <c r="A144" s="196"/>
      <c r="B144" s="197"/>
      <c r="C144" s="197"/>
      <c r="D144" s="197"/>
      <c r="E144" s="402"/>
      <c r="F144" s="464"/>
      <c r="G144" s="470">
        <f t="shared" si="3"/>
        <v>0</v>
      </c>
      <c r="H144" s="212" t="s">
        <v>42</v>
      </c>
      <c r="I144" s="195" t="s">
        <v>45</v>
      </c>
      <c r="J144" s="639"/>
      <c r="K144" s="596" t="s">
        <v>72</v>
      </c>
      <c r="L144" s="212" t="s">
        <v>46</v>
      </c>
      <c r="M144" s="195"/>
      <c r="N144" s="197"/>
    </row>
    <row r="145" spans="1:14" x14ac:dyDescent="0.25">
      <c r="A145" s="196"/>
      <c r="B145" s="197"/>
      <c r="C145" s="197"/>
      <c r="D145" s="261"/>
      <c r="E145" s="631"/>
      <c r="F145" s="464"/>
      <c r="G145" s="470">
        <f t="shared" si="3"/>
        <v>0</v>
      </c>
      <c r="H145" s="212" t="s">
        <v>42</v>
      </c>
      <c r="I145" s="195" t="s">
        <v>45</v>
      </c>
      <c r="J145" s="639"/>
      <c r="K145" s="596" t="s">
        <v>72</v>
      </c>
      <c r="L145" s="212" t="s">
        <v>46</v>
      </c>
      <c r="M145" s="195"/>
      <c r="N145" s="197"/>
    </row>
    <row r="146" spans="1:14" x14ac:dyDescent="0.25">
      <c r="A146" s="196"/>
      <c r="B146" s="197"/>
      <c r="C146" s="197"/>
      <c r="D146" s="197"/>
      <c r="E146" s="402"/>
      <c r="F146" s="464"/>
      <c r="G146" s="470">
        <f t="shared" si="3"/>
        <v>0</v>
      </c>
      <c r="H146" s="212" t="s">
        <v>42</v>
      </c>
      <c r="I146" s="195" t="s">
        <v>45</v>
      </c>
      <c r="J146" s="639"/>
      <c r="K146" s="596" t="s">
        <v>72</v>
      </c>
      <c r="L146" s="212" t="s">
        <v>46</v>
      </c>
      <c r="M146" s="195"/>
      <c r="N146" s="197"/>
    </row>
    <row r="147" spans="1:14" x14ac:dyDescent="0.25">
      <c r="A147" s="196"/>
      <c r="B147" s="197"/>
      <c r="C147" s="197"/>
      <c r="D147" s="197"/>
      <c r="E147" s="402"/>
      <c r="F147" s="464"/>
      <c r="G147" s="470">
        <f t="shared" si="3"/>
        <v>0</v>
      </c>
      <c r="H147" s="212" t="s">
        <v>42</v>
      </c>
      <c r="I147" s="195" t="s">
        <v>45</v>
      </c>
      <c r="J147" s="639"/>
      <c r="K147" s="596" t="s">
        <v>72</v>
      </c>
      <c r="L147" s="212" t="s">
        <v>46</v>
      </c>
      <c r="M147" s="195"/>
      <c r="N147" s="197"/>
    </row>
    <row r="148" spans="1:14" ht="15.75" thickBot="1" x14ac:dyDescent="0.3">
      <c r="A148" s="196"/>
      <c r="B148" s="197"/>
      <c r="C148" s="197"/>
      <c r="D148" s="197"/>
      <c r="E148" s="804"/>
      <c r="F148" s="463"/>
      <c r="G148" s="470">
        <f t="shared" si="3"/>
        <v>0</v>
      </c>
      <c r="H148" s="212" t="s">
        <v>42</v>
      </c>
      <c r="I148" s="195" t="s">
        <v>45</v>
      </c>
      <c r="J148" s="210"/>
      <c r="K148" s="596" t="s">
        <v>72</v>
      </c>
      <c r="L148" s="212" t="s">
        <v>46</v>
      </c>
      <c r="M148" s="195"/>
      <c r="N148" s="197"/>
    </row>
    <row r="149" spans="1:14" ht="15.75" thickBot="1" x14ac:dyDescent="0.3">
      <c r="A149" s="51"/>
      <c r="B149" s="26"/>
      <c r="C149" s="26"/>
      <c r="D149" s="221"/>
      <c r="E149" s="793">
        <f>SUM(E4:E148)</f>
        <v>2109800</v>
      </c>
      <c r="F149" s="794">
        <f>SUM(F4:F148)+G4</f>
        <v>2969800</v>
      </c>
      <c r="G149" s="795">
        <f>F149-E149</f>
        <v>860000</v>
      </c>
      <c r="H149" s="626" t="s">
        <v>42</v>
      </c>
      <c r="I149" s="442" t="s">
        <v>45</v>
      </c>
      <c r="J149" s="221"/>
      <c r="K149" s="228"/>
      <c r="L149" s="626"/>
      <c r="M149" s="26"/>
      <c r="N149" s="25"/>
    </row>
    <row r="150" spans="1:14" x14ac:dyDescent="0.25">
      <c r="A150" s="51"/>
      <c r="B150" s="26"/>
      <c r="C150" s="26"/>
      <c r="D150" s="26"/>
      <c r="E150" s="674"/>
      <c r="F150" s="674"/>
      <c r="G150" s="649"/>
      <c r="H150" s="626"/>
      <c r="I150" s="442"/>
      <c r="J150" s="221"/>
      <c r="K150" s="228"/>
      <c r="L150" s="626"/>
      <c r="M150" s="26"/>
      <c r="N150" s="25"/>
    </row>
    <row r="151" spans="1:14" x14ac:dyDescent="0.25">
      <c r="A151" s="51"/>
      <c r="B151" s="26"/>
      <c r="C151" s="26"/>
      <c r="D151" s="26"/>
      <c r="E151" s="473"/>
      <c r="F151" s="473"/>
      <c r="G151" s="470"/>
      <c r="H151" s="626"/>
      <c r="I151" s="442"/>
      <c r="J151" s="221"/>
      <c r="K151" s="228"/>
      <c r="L151" s="626"/>
      <c r="M151" s="26"/>
      <c r="N151" s="25"/>
    </row>
    <row r="152" spans="1:14" x14ac:dyDescent="0.25">
      <c r="A152" s="51"/>
      <c r="B152" s="26"/>
      <c r="C152" s="26"/>
      <c r="D152" s="26"/>
      <c r="E152" s="473"/>
      <c r="F152" s="473"/>
      <c r="G152" s="470"/>
      <c r="H152" s="626"/>
      <c r="I152" s="442"/>
      <c r="J152" s="221"/>
      <c r="K152" s="228"/>
      <c r="L152" s="626"/>
      <c r="M152" s="26"/>
      <c r="N152" s="25"/>
    </row>
    <row r="153" spans="1:14" x14ac:dyDescent="0.25">
      <c r="A153" s="51"/>
      <c r="B153" s="26"/>
      <c r="C153" s="26"/>
      <c r="D153" s="26"/>
      <c r="E153" s="473"/>
      <c r="F153" s="473"/>
      <c r="G153" s="470"/>
      <c r="H153" s="626"/>
      <c r="I153" s="442"/>
      <c r="J153" s="221"/>
      <c r="K153" s="228"/>
      <c r="L153" s="626"/>
      <c r="M153" s="26"/>
      <c r="N153" s="25"/>
    </row>
    <row r="154" spans="1:14" x14ac:dyDescent="0.25">
      <c r="A154" s="51"/>
      <c r="B154" s="26"/>
      <c r="C154" s="26"/>
      <c r="D154" s="26"/>
      <c r="E154" s="473"/>
      <c r="F154" s="473"/>
      <c r="G154" s="470"/>
      <c r="H154" s="626"/>
      <c r="I154" s="442"/>
      <c r="J154" s="221"/>
      <c r="K154" s="228"/>
      <c r="L154" s="626"/>
      <c r="M154" s="26"/>
      <c r="N154" s="25"/>
    </row>
    <row r="155" spans="1:14" x14ac:dyDescent="0.25">
      <c r="A155" s="51"/>
      <c r="B155" s="26"/>
      <c r="C155" s="26"/>
      <c r="D155" s="26"/>
      <c r="E155" s="473"/>
      <c r="F155" s="473"/>
      <c r="G155" s="470"/>
      <c r="H155" s="626"/>
      <c r="I155" s="442"/>
      <c r="J155" s="221"/>
      <c r="K155" s="228"/>
      <c r="L155" s="626"/>
      <c r="M155" s="26"/>
      <c r="N155" s="25"/>
    </row>
    <row r="156" spans="1:14" x14ac:dyDescent="0.25">
      <c r="A156" s="48"/>
      <c r="B156" s="461"/>
      <c r="C156" s="461"/>
      <c r="D156" s="461"/>
      <c r="E156" s="669"/>
      <c r="F156" s="473"/>
      <c r="G156" s="470"/>
      <c r="H156" s="626"/>
      <c r="I156" s="442"/>
      <c r="J156" s="221"/>
      <c r="K156" s="228"/>
      <c r="L156" s="626"/>
      <c r="M156" s="26"/>
      <c r="N156" s="25"/>
    </row>
    <row r="157" spans="1:14" x14ac:dyDescent="0.25">
      <c r="A157" s="48"/>
      <c r="B157" s="26"/>
      <c r="C157" s="26"/>
      <c r="D157" s="26"/>
      <c r="E157" s="473"/>
      <c r="F157" s="473"/>
      <c r="G157" s="470"/>
      <c r="H157" s="626"/>
      <c r="I157" s="442"/>
      <c r="J157" s="221"/>
      <c r="K157" s="228"/>
      <c r="L157" s="626"/>
      <c r="M157" s="26"/>
      <c r="N157" s="25"/>
    </row>
    <row r="158" spans="1:14" x14ac:dyDescent="0.25">
      <c r="A158" s="48"/>
      <c r="B158" s="26"/>
      <c r="C158" s="26"/>
      <c r="D158" s="26"/>
      <c r="E158" s="473"/>
      <c r="F158" s="473"/>
      <c r="G158" s="470"/>
      <c r="H158" s="626"/>
      <c r="I158" s="442"/>
      <c r="J158" s="221"/>
      <c r="K158" s="228"/>
      <c r="L158" s="626"/>
      <c r="M158" s="26"/>
      <c r="N158" s="25"/>
    </row>
    <row r="159" spans="1:14" x14ac:dyDescent="0.25">
      <c r="A159" s="48"/>
      <c r="B159" s="26"/>
      <c r="C159" s="26"/>
      <c r="D159" s="26"/>
      <c r="E159" s="473"/>
      <c r="F159" s="473"/>
      <c r="G159" s="470"/>
      <c r="H159" s="626"/>
      <c r="I159" s="442"/>
      <c r="J159" s="221"/>
      <c r="K159" s="228"/>
      <c r="L159" s="626"/>
      <c r="M159" s="26"/>
      <c r="N159" s="25"/>
    </row>
    <row r="160" spans="1:14" x14ac:dyDescent="0.25">
      <c r="A160" s="48"/>
      <c r="B160" s="26"/>
      <c r="C160" s="26"/>
      <c r="D160" s="26"/>
      <c r="E160" s="473"/>
      <c r="F160" s="473"/>
      <c r="G160" s="470"/>
      <c r="H160" s="626"/>
      <c r="I160" s="442"/>
      <c r="J160" s="221"/>
      <c r="K160" s="228"/>
      <c r="L160" s="626"/>
      <c r="M160" s="26"/>
      <c r="N160" s="25"/>
    </row>
    <row r="161" spans="1:14" x14ac:dyDescent="0.25">
      <c r="A161" s="48"/>
      <c r="B161" s="26"/>
      <c r="C161" s="26"/>
      <c r="D161" s="26"/>
      <c r="E161" s="473"/>
      <c r="F161" s="473"/>
      <c r="G161" s="470"/>
      <c r="H161" s="626"/>
      <c r="I161" s="442"/>
      <c r="J161" s="221"/>
      <c r="K161" s="228"/>
      <c r="L161" s="626"/>
      <c r="M161" s="26"/>
      <c r="N161" s="25"/>
    </row>
    <row r="162" spans="1:14" x14ac:dyDescent="0.25">
      <c r="A162" s="48"/>
      <c r="B162" s="26"/>
      <c r="C162" s="26"/>
      <c r="D162" s="26"/>
      <c r="E162" s="473"/>
      <c r="F162" s="473"/>
      <c r="G162" s="470"/>
      <c r="H162" s="626"/>
      <c r="I162" s="442"/>
      <c r="J162" s="221"/>
      <c r="K162" s="228"/>
      <c r="L162" s="626"/>
      <c r="M162" s="26"/>
      <c r="N162" s="25"/>
    </row>
    <row r="163" spans="1:14" x14ac:dyDescent="0.25">
      <c r="A163" s="48"/>
      <c r="B163" s="26"/>
      <c r="C163" s="26"/>
      <c r="D163" s="26"/>
      <c r="E163" s="473"/>
      <c r="F163" s="473"/>
      <c r="G163" s="470"/>
      <c r="H163" s="626"/>
      <c r="I163" s="442"/>
      <c r="J163" s="221"/>
      <c r="K163" s="228"/>
      <c r="L163" s="626"/>
      <c r="M163" s="26"/>
      <c r="N163" s="25"/>
    </row>
    <row r="164" spans="1:14" x14ac:dyDescent="0.25">
      <c r="A164" s="51"/>
      <c r="B164" s="26"/>
      <c r="C164" s="26"/>
      <c r="D164" s="26"/>
      <c r="E164" s="473"/>
      <c r="F164" s="473"/>
      <c r="G164" s="470"/>
      <c r="H164" s="26"/>
      <c r="I164" s="26"/>
      <c r="J164" s="221"/>
      <c r="K164" s="228"/>
      <c r="L164" s="671"/>
      <c r="M164" s="26"/>
      <c r="N164" s="25"/>
    </row>
    <row r="165" spans="1:14" x14ac:dyDescent="0.25">
      <c r="A165" s="48"/>
      <c r="B165" s="461"/>
      <c r="C165" s="461"/>
      <c r="D165" s="461"/>
      <c r="E165" s="672"/>
      <c r="F165" s="673"/>
      <c r="G165" s="470"/>
      <c r="H165" s="26"/>
      <c r="I165" s="26"/>
      <c r="J165" s="221"/>
      <c r="K165" s="228"/>
      <c r="L165" s="671"/>
      <c r="M165" s="26"/>
      <c r="N165" s="25"/>
    </row>
    <row r="166" spans="1:14" x14ac:dyDescent="0.25">
      <c r="A166" s="51"/>
      <c r="B166" s="26"/>
      <c r="C166" s="26"/>
      <c r="D166" s="221"/>
      <c r="E166" s="675"/>
      <c r="F166" s="675"/>
      <c r="G166" s="470"/>
      <c r="H166" s="671"/>
      <c r="I166" s="26"/>
      <c r="J166" s="221"/>
      <c r="K166" s="228"/>
      <c r="L166" s="671"/>
      <c r="M166" s="26"/>
      <c r="N166" s="25"/>
    </row>
    <row r="167" spans="1:14" x14ac:dyDescent="0.25">
      <c r="A167" s="48"/>
      <c r="B167" s="461"/>
      <c r="C167" s="461"/>
      <c r="D167" s="461"/>
      <c r="E167" s="669"/>
      <c r="F167" s="674"/>
      <c r="G167" s="470"/>
      <c r="H167" s="671"/>
      <c r="I167" s="26"/>
      <c r="J167" s="221"/>
      <c r="K167" s="228"/>
      <c r="L167" s="671"/>
      <c r="M167" s="26"/>
      <c r="N167" s="25"/>
    </row>
    <row r="168" spans="1:14" x14ac:dyDescent="0.25">
      <c r="A168" s="48"/>
      <c r="B168" s="26"/>
      <c r="C168" s="26"/>
      <c r="D168" s="26"/>
      <c r="E168" s="473"/>
      <c r="F168" s="473"/>
      <c r="G168" s="470"/>
      <c r="H168" s="671"/>
      <c r="I168" s="26"/>
      <c r="J168" s="221"/>
      <c r="K168" s="228"/>
      <c r="L168" s="671"/>
      <c r="M168" s="26"/>
      <c r="N168" s="25"/>
    </row>
    <row r="169" spans="1:14" x14ac:dyDescent="0.25">
      <c r="A169" s="48"/>
      <c r="B169" s="26"/>
      <c r="C169" s="26"/>
      <c r="D169" s="26"/>
      <c r="E169" s="473"/>
      <c r="F169" s="473"/>
      <c r="G169" s="470"/>
      <c r="H169" s="671"/>
      <c r="I169" s="26"/>
      <c r="J169" s="221"/>
      <c r="K169" s="228"/>
      <c r="L169" s="671"/>
      <c r="M169" s="26"/>
      <c r="N169" s="25"/>
    </row>
    <row r="170" spans="1:14" x14ac:dyDescent="0.25">
      <c r="A170" s="48"/>
      <c r="B170" s="26"/>
      <c r="C170" s="26"/>
      <c r="D170" s="26"/>
      <c r="E170" s="473"/>
      <c r="F170" s="473"/>
      <c r="G170" s="470"/>
      <c r="H170" s="671"/>
      <c r="I170" s="26"/>
      <c r="J170" s="221"/>
      <c r="K170" s="228"/>
      <c r="L170" s="671"/>
      <c r="M170" s="26"/>
      <c r="N170" s="25"/>
    </row>
    <row r="171" spans="1:14" x14ac:dyDescent="0.25">
      <c r="A171" s="48"/>
      <c r="B171" s="26"/>
      <c r="C171" s="26"/>
      <c r="D171" s="26"/>
      <c r="E171" s="473"/>
      <c r="F171" s="473"/>
      <c r="G171" s="470"/>
      <c r="H171" s="671"/>
      <c r="I171" s="26"/>
      <c r="J171" s="221"/>
      <c r="K171" s="228"/>
      <c r="L171" s="671"/>
      <c r="M171" s="26"/>
      <c r="N171" s="25"/>
    </row>
    <row r="172" spans="1:14" x14ac:dyDescent="0.25">
      <c r="A172" s="48"/>
      <c r="B172" s="26"/>
      <c r="C172" s="26"/>
      <c r="D172" s="26"/>
      <c r="E172" s="676"/>
      <c r="F172" s="474"/>
      <c r="G172" s="470"/>
      <c r="H172" s="671"/>
      <c r="I172" s="26"/>
      <c r="J172" s="221"/>
      <c r="K172" s="228"/>
      <c r="L172" s="671"/>
      <c r="M172" s="26"/>
      <c r="N172" s="25"/>
    </row>
    <row r="173" spans="1:14" x14ac:dyDescent="0.25">
      <c r="A173" s="48"/>
      <c r="B173" s="461"/>
      <c r="C173" s="461"/>
      <c r="D173" s="461"/>
      <c r="E173" s="669"/>
      <c r="F173" s="679"/>
      <c r="G173" s="470"/>
      <c r="H173" s="26"/>
      <c r="I173" s="26"/>
      <c r="J173" s="221"/>
      <c r="K173" s="228"/>
      <c r="L173" s="671"/>
      <c r="M173" s="26"/>
      <c r="N173" s="25"/>
    </row>
    <row r="174" spans="1:14" x14ac:dyDescent="0.25">
      <c r="A174" s="48"/>
      <c r="B174" s="461"/>
      <c r="C174" s="461"/>
      <c r="D174" s="461"/>
      <c r="E174" s="669"/>
      <c r="F174" s="679"/>
      <c r="G174" s="470"/>
      <c r="H174" s="26"/>
      <c r="I174" s="26"/>
      <c r="J174" s="221"/>
      <c r="K174" s="228"/>
      <c r="L174" s="671"/>
      <c r="M174" s="26"/>
      <c r="N174" s="25"/>
    </row>
    <row r="175" spans="1:14" x14ac:dyDescent="0.25">
      <c r="A175" s="26"/>
      <c r="B175" s="26"/>
      <c r="C175" s="26"/>
      <c r="D175" s="26"/>
      <c r="E175" s="474"/>
      <c r="F175" s="474"/>
      <c r="G175" s="470"/>
      <c r="H175" s="26"/>
      <c r="I175" s="26"/>
      <c r="J175" s="221"/>
      <c r="K175" s="228"/>
      <c r="L175" s="671"/>
      <c r="M175" s="26"/>
      <c r="N175" s="25"/>
    </row>
    <row r="176" spans="1:14" x14ac:dyDescent="0.25">
      <c r="A176" s="26"/>
      <c r="B176" s="26"/>
      <c r="C176" s="26"/>
      <c r="D176" s="26"/>
      <c r="E176" s="474"/>
      <c r="F176" s="474"/>
      <c r="G176" s="470"/>
      <c r="H176" s="26"/>
      <c r="I176" s="26"/>
      <c r="J176" s="221"/>
      <c r="K176" s="228"/>
      <c r="L176" s="671"/>
      <c r="M176" s="26"/>
      <c r="N176" s="25"/>
    </row>
    <row r="177" spans="1:14" x14ac:dyDescent="0.25">
      <c r="A177" s="26"/>
      <c r="B177" s="26"/>
      <c r="C177" s="26"/>
      <c r="D177" s="26"/>
      <c r="E177" s="474"/>
      <c r="F177" s="474"/>
      <c r="G177" s="470"/>
      <c r="H177" s="26"/>
      <c r="I177" s="26"/>
      <c r="J177" s="221"/>
      <c r="K177" s="228"/>
      <c r="L177" s="671"/>
      <c r="M177" s="26"/>
      <c r="N177" s="25"/>
    </row>
    <row r="178" spans="1:14" x14ac:dyDescent="0.25">
      <c r="K178" s="26"/>
    </row>
    <row r="179" spans="1:14" x14ac:dyDescent="0.25">
      <c r="K179" s="26"/>
    </row>
    <row r="180" spans="1:14" x14ac:dyDescent="0.25">
      <c r="K180" s="26"/>
    </row>
    <row r="181" spans="1:14" x14ac:dyDescent="0.25">
      <c r="K181" s="26"/>
    </row>
    <row r="182" spans="1:14" x14ac:dyDescent="0.25">
      <c r="K182" s="26"/>
    </row>
    <row r="183" spans="1:14" x14ac:dyDescent="0.25">
      <c r="K183" s="26"/>
    </row>
    <row r="184" spans="1:14" x14ac:dyDescent="0.25">
      <c r="K184" s="26"/>
    </row>
  </sheetData>
  <autoFilter ref="A1:N19"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467"/>
  <sheetViews>
    <sheetView topLeftCell="A5" zoomScale="110" zoomScaleNormal="85" workbookViewId="0">
      <selection activeCell="A5" sqref="A5"/>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69" bestFit="1" customWidth="1"/>
    <col min="7" max="7" width="18.7109375" style="469" customWidth="1"/>
    <col min="8"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4" s="84" customFormat="1" ht="31.5" x14ac:dyDescent="0.25">
      <c r="A1" s="888" t="s">
        <v>45</v>
      </c>
      <c r="B1" s="888"/>
      <c r="C1" s="888"/>
      <c r="D1" s="888"/>
      <c r="E1" s="888"/>
      <c r="F1" s="888"/>
      <c r="G1" s="888"/>
      <c r="H1" s="888"/>
      <c r="I1" s="888"/>
      <c r="J1" s="888"/>
      <c r="K1" s="888"/>
      <c r="L1" s="888"/>
      <c r="M1" s="888"/>
      <c r="N1" s="888"/>
    </row>
    <row r="2" spans="1:14" s="84" customFormat="1" ht="18.75" x14ac:dyDescent="0.25">
      <c r="A2" s="889" t="s">
        <v>51</v>
      </c>
      <c r="B2" s="889"/>
      <c r="C2" s="889"/>
      <c r="D2" s="889"/>
      <c r="E2" s="889"/>
      <c r="F2" s="889"/>
      <c r="G2" s="889"/>
      <c r="H2" s="889"/>
      <c r="I2" s="889"/>
      <c r="J2" s="889"/>
      <c r="K2" s="889"/>
      <c r="L2" s="889"/>
      <c r="M2" s="889"/>
      <c r="N2" s="889"/>
    </row>
    <row r="3" spans="1:14" s="84" customFormat="1" ht="45.75" thickBot="1" x14ac:dyDescent="0.3">
      <c r="A3" s="85" t="s">
        <v>0</v>
      </c>
      <c r="B3" s="86" t="s">
        <v>5</v>
      </c>
      <c r="C3" s="86" t="s">
        <v>10</v>
      </c>
      <c r="D3" s="87" t="s">
        <v>8</v>
      </c>
      <c r="E3" s="87" t="s">
        <v>13</v>
      </c>
      <c r="F3" s="87" t="s">
        <v>34</v>
      </c>
      <c r="G3" s="87" t="s">
        <v>41</v>
      </c>
      <c r="H3" s="87" t="s">
        <v>2</v>
      </c>
      <c r="I3" s="87" t="s">
        <v>3</v>
      </c>
      <c r="J3" s="86" t="s">
        <v>9</v>
      </c>
      <c r="K3" s="86" t="s">
        <v>1</v>
      </c>
      <c r="L3" s="86" t="s">
        <v>4</v>
      </c>
      <c r="M3" s="86" t="s">
        <v>12</v>
      </c>
      <c r="N3" s="88" t="s">
        <v>11</v>
      </c>
    </row>
    <row r="4" spans="1:14" s="23" customFormat="1" ht="27.95" customHeight="1" x14ac:dyDescent="0.25">
      <c r="A4" s="286">
        <v>44378</v>
      </c>
      <c r="B4" s="287" t="s">
        <v>163</v>
      </c>
      <c r="C4" s="297"/>
      <c r="D4" s="298"/>
      <c r="E4" s="467"/>
      <c r="F4" s="606"/>
      <c r="G4" s="603">
        <v>322000</v>
      </c>
      <c r="H4" s="604"/>
      <c r="I4" s="604" t="s">
        <v>18</v>
      </c>
      <c r="J4" s="605"/>
      <c r="K4" s="605" t="s">
        <v>72</v>
      </c>
      <c r="L4" s="605" t="s">
        <v>62</v>
      </c>
      <c r="M4" s="232"/>
      <c r="N4" s="233"/>
    </row>
    <row r="5" spans="1:14" s="23" customFormat="1" ht="21" customHeight="1" x14ac:dyDescent="0.25">
      <c r="A5" s="196">
        <v>44386</v>
      </c>
      <c r="B5" s="197" t="s">
        <v>68</v>
      </c>
      <c r="C5" s="197" t="s">
        <v>67</v>
      </c>
      <c r="D5" s="261" t="s">
        <v>52</v>
      </c>
      <c r="E5" s="205">
        <v>100000</v>
      </c>
      <c r="F5" s="464"/>
      <c r="G5" s="805">
        <f>G4-E5+F5</f>
        <v>222000</v>
      </c>
      <c r="H5" s="640" t="s">
        <v>53</v>
      </c>
      <c r="I5" s="640" t="s">
        <v>18</v>
      </c>
      <c r="J5" s="264" t="s">
        <v>205</v>
      </c>
      <c r="K5" s="283" t="s">
        <v>72</v>
      </c>
      <c r="L5" s="283" t="s">
        <v>62</v>
      </c>
      <c r="M5" s="693"/>
      <c r="N5" s="713" t="s">
        <v>147</v>
      </c>
    </row>
    <row r="6" spans="1:14" ht="17.25" customHeight="1" x14ac:dyDescent="0.25">
      <c r="A6" s="196">
        <v>44386</v>
      </c>
      <c r="B6" s="197" t="s">
        <v>68</v>
      </c>
      <c r="C6" s="197" t="s">
        <v>67</v>
      </c>
      <c r="D6" s="197" t="s">
        <v>52</v>
      </c>
      <c r="E6" s="205">
        <v>90000</v>
      </c>
      <c r="F6" s="190"/>
      <c r="G6" s="464">
        <f>G5-E6+F6</f>
        <v>132000</v>
      </c>
      <c r="H6" s="264" t="s">
        <v>53</v>
      </c>
      <c r="I6" s="264" t="s">
        <v>18</v>
      </c>
      <c r="J6" s="264" t="s">
        <v>205</v>
      </c>
      <c r="K6" s="195" t="s">
        <v>72</v>
      </c>
      <c r="L6" s="195" t="s">
        <v>62</v>
      </c>
      <c r="M6" s="195"/>
      <c r="N6" s="197" t="s">
        <v>151</v>
      </c>
    </row>
    <row r="7" spans="1:14" ht="16.5" customHeight="1" x14ac:dyDescent="0.25">
      <c r="A7" s="196">
        <v>44389</v>
      </c>
      <c r="B7" s="197" t="s">
        <v>68</v>
      </c>
      <c r="C7" s="197" t="s">
        <v>67</v>
      </c>
      <c r="D7" s="197" t="s">
        <v>52</v>
      </c>
      <c r="E7" s="190">
        <v>100000</v>
      </c>
      <c r="F7" s="190"/>
      <c r="G7" s="205">
        <f>G6-E7+F7</f>
        <v>32000</v>
      </c>
      <c r="H7" s="264" t="s">
        <v>53</v>
      </c>
      <c r="I7" s="264" t="s">
        <v>18</v>
      </c>
      <c r="J7" s="264" t="s">
        <v>205</v>
      </c>
      <c r="K7" s="195" t="s">
        <v>72</v>
      </c>
      <c r="L7" s="195" t="s">
        <v>62</v>
      </c>
      <c r="M7" s="195"/>
      <c r="N7" s="713" t="s">
        <v>147</v>
      </c>
    </row>
    <row r="8" spans="1:14" ht="16.5" customHeight="1" x14ac:dyDescent="0.25">
      <c r="A8" s="196">
        <v>44389</v>
      </c>
      <c r="B8" s="197" t="s">
        <v>68</v>
      </c>
      <c r="C8" s="197" t="s">
        <v>67</v>
      </c>
      <c r="D8" s="197" t="s">
        <v>52</v>
      </c>
      <c r="E8" s="190">
        <v>100000</v>
      </c>
      <c r="F8" s="190"/>
      <c r="G8" s="205">
        <f t="shared" ref="G8:G11" si="0">G7-E8+F8</f>
        <v>-68000</v>
      </c>
      <c r="H8" s="264" t="s">
        <v>53</v>
      </c>
      <c r="I8" s="264" t="s">
        <v>18</v>
      </c>
      <c r="J8" s="264" t="s">
        <v>205</v>
      </c>
      <c r="K8" s="195" t="s">
        <v>72</v>
      </c>
      <c r="L8" s="195" t="s">
        <v>62</v>
      </c>
      <c r="M8" s="195"/>
      <c r="N8" s="197" t="s">
        <v>151</v>
      </c>
    </row>
    <row r="9" spans="1:14" ht="16.5" customHeight="1" x14ac:dyDescent="0.25">
      <c r="A9" s="245">
        <v>44399</v>
      </c>
      <c r="B9" s="246" t="s">
        <v>137</v>
      </c>
      <c r="C9" s="246" t="s">
        <v>50</v>
      </c>
      <c r="D9" s="381" t="s">
        <v>52</v>
      </c>
      <c r="E9" s="836"/>
      <c r="F9" s="250">
        <v>116000</v>
      </c>
      <c r="G9" s="253">
        <f t="shared" si="0"/>
        <v>48000</v>
      </c>
      <c r="H9" s="837" t="s">
        <v>53</v>
      </c>
      <c r="I9" s="837" t="s">
        <v>18</v>
      </c>
      <c r="J9" s="837" t="s">
        <v>226</v>
      </c>
      <c r="K9" s="247" t="s">
        <v>72</v>
      </c>
      <c r="L9" s="247" t="s">
        <v>62</v>
      </c>
      <c r="M9" s="247"/>
      <c r="N9" s="246"/>
    </row>
    <row r="10" spans="1:14" ht="16.5" customHeight="1" x14ac:dyDescent="0.25">
      <c r="A10" s="196">
        <v>44399</v>
      </c>
      <c r="B10" s="197" t="s">
        <v>68</v>
      </c>
      <c r="C10" s="197" t="s">
        <v>67</v>
      </c>
      <c r="D10" s="261" t="s">
        <v>52</v>
      </c>
      <c r="E10" s="211">
        <v>50000</v>
      </c>
      <c r="F10" s="190"/>
      <c r="G10" s="205">
        <f t="shared" si="0"/>
        <v>-2000</v>
      </c>
      <c r="H10" s="264" t="s">
        <v>53</v>
      </c>
      <c r="I10" s="264" t="s">
        <v>18</v>
      </c>
      <c r="J10" s="264" t="s">
        <v>226</v>
      </c>
      <c r="K10" s="195" t="s">
        <v>72</v>
      </c>
      <c r="L10" s="195" t="s">
        <v>62</v>
      </c>
      <c r="M10" s="195"/>
      <c r="N10" s="197" t="s">
        <v>147</v>
      </c>
    </row>
    <row r="11" spans="1:14" ht="16.5" customHeight="1" x14ac:dyDescent="0.25">
      <c r="A11" s="196">
        <v>44399</v>
      </c>
      <c r="B11" s="197" t="s">
        <v>68</v>
      </c>
      <c r="C11" s="197" t="s">
        <v>67</v>
      </c>
      <c r="D11" s="261" t="s">
        <v>52</v>
      </c>
      <c r="E11" s="211">
        <v>50000</v>
      </c>
      <c r="F11" s="190"/>
      <c r="G11" s="205">
        <f t="shared" si="0"/>
        <v>-52000</v>
      </c>
      <c r="H11" s="264" t="s">
        <v>53</v>
      </c>
      <c r="I11" s="264" t="s">
        <v>18</v>
      </c>
      <c r="J11" s="264" t="s">
        <v>226</v>
      </c>
      <c r="K11" s="195" t="s">
        <v>72</v>
      </c>
      <c r="L11" s="195" t="s">
        <v>62</v>
      </c>
      <c r="M11" s="195"/>
      <c r="N11" s="197" t="s">
        <v>232</v>
      </c>
    </row>
    <row r="12" spans="1:14" ht="16.5" customHeight="1" x14ac:dyDescent="0.25">
      <c r="A12" s="196">
        <v>44399</v>
      </c>
      <c r="B12" s="197" t="s">
        <v>228</v>
      </c>
      <c r="C12" s="197" t="s">
        <v>229</v>
      </c>
      <c r="D12" s="197" t="s">
        <v>91</v>
      </c>
      <c r="E12" s="190">
        <v>15000</v>
      </c>
      <c r="F12" s="190"/>
      <c r="G12" s="205">
        <f t="shared" ref="G12:G20" si="1">G11-E12+F12</f>
        <v>-67000</v>
      </c>
      <c r="H12" s="264" t="s">
        <v>53</v>
      </c>
      <c r="I12" s="264" t="s">
        <v>18</v>
      </c>
      <c r="J12" s="264" t="s">
        <v>226</v>
      </c>
      <c r="K12" s="195" t="s">
        <v>72</v>
      </c>
      <c r="L12" s="195" t="s">
        <v>62</v>
      </c>
      <c r="M12" s="195"/>
      <c r="N12" s="197"/>
    </row>
    <row r="13" spans="1:14" ht="18" customHeight="1" x14ac:dyDescent="0.25">
      <c r="A13" s="196">
        <v>44399</v>
      </c>
      <c r="B13" s="197" t="s">
        <v>230</v>
      </c>
      <c r="C13" s="197" t="s">
        <v>231</v>
      </c>
      <c r="D13" s="197" t="s">
        <v>91</v>
      </c>
      <c r="E13" s="190">
        <v>1000</v>
      </c>
      <c r="F13" s="190"/>
      <c r="G13" s="205">
        <f t="shared" si="1"/>
        <v>-68000</v>
      </c>
      <c r="H13" s="264" t="s">
        <v>53</v>
      </c>
      <c r="I13" s="264" t="s">
        <v>18</v>
      </c>
      <c r="J13" s="264" t="s">
        <v>226</v>
      </c>
      <c r="K13" s="195" t="s">
        <v>72</v>
      </c>
      <c r="L13" s="195" t="s">
        <v>62</v>
      </c>
      <c r="M13" s="195"/>
      <c r="N13" s="197"/>
    </row>
    <row r="14" spans="1:14" ht="16.5" customHeight="1" x14ac:dyDescent="0.25">
      <c r="A14" s="838">
        <v>44400</v>
      </c>
      <c r="B14" s="246" t="s">
        <v>233</v>
      </c>
      <c r="C14" s="246" t="s">
        <v>50</v>
      </c>
      <c r="D14" s="246" t="s">
        <v>52</v>
      </c>
      <c r="E14" s="250"/>
      <c r="F14" s="250">
        <v>202000</v>
      </c>
      <c r="G14" s="253">
        <f t="shared" si="1"/>
        <v>134000</v>
      </c>
      <c r="H14" s="837" t="s">
        <v>53</v>
      </c>
      <c r="I14" s="837" t="s">
        <v>18</v>
      </c>
      <c r="J14" s="837" t="s">
        <v>227</v>
      </c>
      <c r="K14" s="247" t="s">
        <v>72</v>
      </c>
      <c r="L14" s="247" t="s">
        <v>62</v>
      </c>
      <c r="M14" s="247"/>
      <c r="N14" s="246"/>
    </row>
    <row r="15" spans="1:14" ht="16.5" customHeight="1" x14ac:dyDescent="0.25">
      <c r="A15" s="230">
        <v>44400</v>
      </c>
      <c r="B15" s="197" t="s">
        <v>68</v>
      </c>
      <c r="C15" s="197" t="s">
        <v>67</v>
      </c>
      <c r="D15" s="197" t="s">
        <v>52</v>
      </c>
      <c r="E15" s="190">
        <v>50000</v>
      </c>
      <c r="F15" s="190"/>
      <c r="G15" s="205">
        <f t="shared" si="1"/>
        <v>84000</v>
      </c>
      <c r="H15" s="264" t="s">
        <v>53</v>
      </c>
      <c r="I15" s="264" t="s">
        <v>18</v>
      </c>
      <c r="J15" s="264" t="s">
        <v>227</v>
      </c>
      <c r="K15" s="195" t="s">
        <v>72</v>
      </c>
      <c r="L15" s="195" t="s">
        <v>62</v>
      </c>
      <c r="M15" s="195"/>
      <c r="N15" s="197" t="s">
        <v>147</v>
      </c>
    </row>
    <row r="16" spans="1:14" ht="16.5" customHeight="1" x14ac:dyDescent="0.25">
      <c r="A16" s="230">
        <v>44400</v>
      </c>
      <c r="B16" s="197" t="s">
        <v>68</v>
      </c>
      <c r="C16" s="197" t="s">
        <v>67</v>
      </c>
      <c r="D16" s="197" t="s">
        <v>52</v>
      </c>
      <c r="E16" s="190">
        <v>50000</v>
      </c>
      <c r="F16" s="190"/>
      <c r="G16" s="205">
        <f t="shared" si="1"/>
        <v>34000</v>
      </c>
      <c r="H16" s="264" t="s">
        <v>53</v>
      </c>
      <c r="I16" s="264" t="s">
        <v>18</v>
      </c>
      <c r="J16" s="264" t="s">
        <v>227</v>
      </c>
      <c r="K16" s="195" t="s">
        <v>72</v>
      </c>
      <c r="L16" s="195" t="s">
        <v>62</v>
      </c>
      <c r="M16" s="195"/>
      <c r="N16" s="197" t="s">
        <v>151</v>
      </c>
    </row>
    <row r="17" spans="1:14" ht="16.5" customHeight="1" thickBot="1" x14ac:dyDescent="0.3">
      <c r="A17" s="230">
        <v>44400</v>
      </c>
      <c r="B17" s="197" t="s">
        <v>234</v>
      </c>
      <c r="C17" s="197" t="s">
        <v>150</v>
      </c>
      <c r="D17" s="197" t="s">
        <v>91</v>
      </c>
      <c r="E17" s="190">
        <v>2000</v>
      </c>
      <c r="F17" s="190"/>
      <c r="G17" s="205">
        <f t="shared" si="1"/>
        <v>32000</v>
      </c>
      <c r="H17" s="264" t="s">
        <v>53</v>
      </c>
      <c r="I17" s="264" t="s">
        <v>18</v>
      </c>
      <c r="J17" s="264" t="s">
        <v>227</v>
      </c>
      <c r="K17" s="195" t="s">
        <v>72</v>
      </c>
      <c r="L17" s="195" t="s">
        <v>62</v>
      </c>
      <c r="M17" s="195"/>
      <c r="N17" s="197"/>
    </row>
    <row r="18" spans="1:14" ht="19.5" customHeight="1" x14ac:dyDescent="0.25">
      <c r="A18" s="230">
        <v>44342</v>
      </c>
      <c r="B18" s="197" t="s">
        <v>68</v>
      </c>
      <c r="C18" s="197" t="s">
        <v>67</v>
      </c>
      <c r="D18" s="197" t="s">
        <v>52</v>
      </c>
      <c r="E18" s="205">
        <v>50000</v>
      </c>
      <c r="F18" s="205"/>
      <c r="G18" s="205">
        <f t="shared" si="1"/>
        <v>-18000</v>
      </c>
      <c r="H18" s="264" t="s">
        <v>53</v>
      </c>
      <c r="I18" s="264" t="s">
        <v>18</v>
      </c>
      <c r="J18" s="264" t="s">
        <v>227</v>
      </c>
      <c r="K18" s="195" t="s">
        <v>72</v>
      </c>
      <c r="L18" s="195" t="s">
        <v>62</v>
      </c>
      <c r="M18" s="231"/>
      <c r="N18" s="231" t="s">
        <v>147</v>
      </c>
    </row>
    <row r="19" spans="1:14" ht="16.5" customHeight="1" x14ac:dyDescent="0.25">
      <c r="A19" s="230">
        <v>44403</v>
      </c>
      <c r="B19" s="197" t="s">
        <v>68</v>
      </c>
      <c r="C19" s="197" t="s">
        <v>67</v>
      </c>
      <c r="D19" s="197" t="s">
        <v>52</v>
      </c>
      <c r="E19" s="190">
        <v>50000</v>
      </c>
      <c r="F19" s="190"/>
      <c r="G19" s="205">
        <f t="shared" si="1"/>
        <v>-68000</v>
      </c>
      <c r="H19" s="264" t="s">
        <v>53</v>
      </c>
      <c r="I19" s="264" t="s">
        <v>18</v>
      </c>
      <c r="J19" s="264" t="s">
        <v>227</v>
      </c>
      <c r="K19" s="195" t="s">
        <v>72</v>
      </c>
      <c r="L19" s="195" t="s">
        <v>62</v>
      </c>
      <c r="M19" s="195"/>
      <c r="N19" s="197" t="s">
        <v>151</v>
      </c>
    </row>
    <row r="20" spans="1:14" ht="16.5" customHeight="1" thickBot="1" x14ac:dyDescent="0.3">
      <c r="A20" s="230"/>
      <c r="B20" s="197"/>
      <c r="C20" s="197"/>
      <c r="D20" s="197"/>
      <c r="E20" s="190"/>
      <c r="F20" s="190"/>
      <c r="G20" s="205">
        <f t="shared" si="1"/>
        <v>-68000</v>
      </c>
      <c r="H20" s="264" t="s">
        <v>53</v>
      </c>
      <c r="I20" s="264" t="s">
        <v>18</v>
      </c>
      <c r="J20" s="264" t="s">
        <v>227</v>
      </c>
      <c r="K20" s="195" t="s">
        <v>72</v>
      </c>
      <c r="L20" s="195" t="s">
        <v>62</v>
      </c>
      <c r="M20" s="195"/>
      <c r="N20" s="197"/>
    </row>
    <row r="21" spans="1:14" ht="15.75" thickBot="1" x14ac:dyDescent="0.3">
      <c r="A21" s="279"/>
      <c r="B21" s="231"/>
      <c r="C21" s="231"/>
      <c r="D21" s="295"/>
      <c r="E21" s="788">
        <f>SUM(E4:E20)</f>
        <v>708000</v>
      </c>
      <c r="F21" s="789">
        <f>SUM(F4:F20)+G4</f>
        <v>640000</v>
      </c>
      <c r="G21" s="740">
        <f>F21-E21</f>
        <v>-68000</v>
      </c>
      <c r="H21" s="775"/>
      <c r="I21" s="264"/>
      <c r="J21" s="264"/>
      <c r="K21" s="195"/>
      <c r="L21" s="195"/>
      <c r="M21" s="195"/>
      <c r="N21" s="197"/>
    </row>
    <row r="22" spans="1:14" x14ac:dyDescent="0.25">
      <c r="A22" s="201"/>
      <c r="B22" s="197"/>
      <c r="C22" s="231"/>
      <c r="D22" s="231"/>
      <c r="E22" s="653"/>
      <c r="F22" s="653"/>
      <c r="G22" s="238"/>
      <c r="H22" s="212"/>
      <c r="I22" s="195"/>
      <c r="J22" s="264"/>
      <c r="K22" s="195"/>
      <c r="L22" s="195"/>
      <c r="M22" s="195"/>
      <c r="N22" s="197"/>
    </row>
    <row r="23" spans="1:14" x14ac:dyDescent="0.25">
      <c r="A23" s="201"/>
      <c r="B23" s="197"/>
      <c r="C23" s="231"/>
      <c r="D23" s="231"/>
      <c r="E23" s="466"/>
      <c r="F23" s="466"/>
      <c r="G23" s="205"/>
      <c r="H23" s="212"/>
      <c r="I23" s="195"/>
      <c r="J23" s="264"/>
      <c r="K23" s="195"/>
      <c r="L23" s="195"/>
      <c r="M23" s="195"/>
      <c r="N23" s="197"/>
    </row>
    <row r="24" spans="1:14" x14ac:dyDescent="0.25">
      <c r="A24" s="201"/>
      <c r="B24" s="231"/>
      <c r="C24" s="231"/>
      <c r="D24" s="231"/>
      <c r="E24" s="464"/>
      <c r="F24" s="464"/>
      <c r="G24" s="205"/>
      <c r="H24" s="212"/>
      <c r="I24" s="195"/>
      <c r="J24" s="264"/>
      <c r="K24" s="195"/>
      <c r="L24" s="195"/>
      <c r="M24" s="195"/>
      <c r="N24" s="197"/>
    </row>
    <row r="25" spans="1:14" x14ac:dyDescent="0.25">
      <c r="A25" s="201"/>
      <c r="B25" s="231"/>
      <c r="C25" s="231"/>
      <c r="D25" s="231"/>
      <c r="E25" s="464"/>
      <c r="F25" s="464"/>
      <c r="G25" s="205"/>
      <c r="H25" s="212"/>
      <c r="I25" s="195"/>
      <c r="J25" s="264"/>
      <c r="K25" s="195"/>
      <c r="L25" s="195"/>
      <c r="M25" s="195"/>
      <c r="N25" s="197"/>
    </row>
    <row r="26" spans="1:14" x14ac:dyDescent="0.25">
      <c r="A26" s="201"/>
      <c r="B26" s="195"/>
      <c r="C26" s="231"/>
      <c r="D26" s="231"/>
      <c r="E26" s="466"/>
      <c r="F26" s="464"/>
      <c r="G26" s="205"/>
      <c r="H26" s="212"/>
      <c r="I26" s="195"/>
      <c r="J26" s="264"/>
      <c r="K26" s="195"/>
      <c r="L26" s="195"/>
      <c r="M26" s="195"/>
      <c r="N26" s="197"/>
    </row>
    <row r="27" spans="1:14" x14ac:dyDescent="0.25">
      <c r="A27" s="196"/>
      <c r="B27" s="197"/>
      <c r="C27" s="197"/>
      <c r="D27" s="261"/>
      <c r="E27" s="444"/>
      <c r="F27" s="211"/>
      <c r="G27" s="205"/>
      <c r="H27" s="212"/>
      <c r="I27" s="195"/>
      <c r="J27" s="264"/>
      <c r="K27" s="195"/>
      <c r="L27" s="195"/>
      <c r="M27" s="195"/>
      <c r="N27" s="197"/>
    </row>
    <row r="28" spans="1:14" x14ac:dyDescent="0.25">
      <c r="A28" s="196"/>
      <c r="B28" s="197"/>
      <c r="C28" s="197"/>
      <c r="D28" s="261"/>
      <c r="E28" s="217"/>
      <c r="F28" s="190"/>
      <c r="G28" s="205"/>
      <c r="H28" s="212"/>
      <c r="I28" s="195"/>
      <c r="J28" s="264"/>
      <c r="K28" s="195"/>
      <c r="L28" s="195"/>
      <c r="M28" s="195"/>
      <c r="N28" s="197"/>
    </row>
    <row r="29" spans="1:14" x14ac:dyDescent="0.25">
      <c r="A29" s="196"/>
      <c r="B29" s="197"/>
      <c r="C29" s="197"/>
      <c r="D29" s="261"/>
      <c r="E29" s="190"/>
      <c r="F29" s="190"/>
      <c r="G29" s="205"/>
      <c r="H29" s="212"/>
      <c r="I29" s="195"/>
      <c r="J29" s="264"/>
      <c r="K29" s="195"/>
      <c r="L29" s="195"/>
      <c r="M29" s="195"/>
      <c r="N29" s="197"/>
    </row>
    <row r="30" spans="1:14" x14ac:dyDescent="0.25">
      <c r="A30" s="196"/>
      <c r="B30" s="197"/>
      <c r="C30" s="197"/>
      <c r="D30" s="261"/>
      <c r="E30" s="190"/>
      <c r="F30" s="190"/>
      <c r="G30" s="205"/>
      <c r="H30" s="212"/>
      <c r="I30" s="195"/>
      <c r="J30" s="264"/>
      <c r="K30" s="195"/>
      <c r="L30" s="195"/>
      <c r="M30" s="195"/>
      <c r="N30" s="197"/>
    </row>
    <row r="31" spans="1:14" x14ac:dyDescent="0.25">
      <c r="A31" s="196"/>
      <c r="B31" s="197"/>
      <c r="C31" s="197"/>
      <c r="D31" s="261"/>
      <c r="E31" s="190"/>
      <c r="F31" s="190"/>
      <c r="G31" s="205"/>
      <c r="H31" s="212"/>
      <c r="I31" s="195"/>
      <c r="J31" s="264"/>
      <c r="K31" s="195"/>
      <c r="L31" s="195"/>
      <c r="M31" s="195"/>
      <c r="N31" s="197"/>
    </row>
    <row r="32" spans="1:14" x14ac:dyDescent="0.25">
      <c r="A32" s="196"/>
      <c r="B32" s="197"/>
      <c r="C32" s="197"/>
      <c r="D32" s="261"/>
      <c r="E32" s="190"/>
      <c r="F32" s="190"/>
      <c r="G32" s="205"/>
      <c r="H32" s="212"/>
      <c r="I32" s="195"/>
      <c r="J32" s="264"/>
      <c r="K32" s="195"/>
      <c r="L32" s="195"/>
      <c r="M32" s="195"/>
      <c r="N32" s="197"/>
    </row>
    <row r="33" spans="1:14" ht="15.75" customHeight="1" x14ac:dyDescent="0.25">
      <c r="A33" s="196"/>
      <c r="B33" s="197"/>
      <c r="C33" s="197"/>
      <c r="D33" s="261"/>
      <c r="E33" s="470"/>
      <c r="F33" s="470"/>
      <c r="G33" s="205"/>
      <c r="H33" s="212"/>
      <c r="I33" s="195"/>
      <c r="J33" s="264"/>
      <c r="K33" s="195"/>
      <c r="L33" s="195"/>
      <c r="M33" s="195"/>
      <c r="N33" s="197"/>
    </row>
    <row r="34" spans="1:14" ht="15.75" customHeight="1" x14ac:dyDescent="0.25">
      <c r="A34" s="196"/>
      <c r="B34" s="197"/>
      <c r="C34" s="197"/>
      <c r="D34" s="261"/>
      <c r="E34" s="470"/>
      <c r="F34" s="470"/>
      <c r="G34" s="205"/>
      <c r="H34" s="212"/>
      <c r="I34" s="195"/>
      <c r="J34" s="264"/>
      <c r="K34" s="195"/>
      <c r="L34" s="195"/>
      <c r="M34" s="195"/>
      <c r="N34" s="197"/>
    </row>
    <row r="35" spans="1:14" x14ac:dyDescent="0.25">
      <c r="A35" s="201"/>
      <c r="B35" s="195"/>
      <c r="C35" s="195"/>
      <c r="D35" s="195"/>
      <c r="E35" s="466"/>
      <c r="F35" s="466"/>
      <c r="G35" s="205"/>
      <c r="H35" s="212"/>
      <c r="I35" s="195"/>
      <c r="J35" s="264"/>
      <c r="K35" s="195"/>
      <c r="L35" s="195"/>
      <c r="M35" s="195"/>
      <c r="N35" s="197"/>
    </row>
    <row r="36" spans="1:14" x14ac:dyDescent="0.25">
      <c r="A36" s="196"/>
      <c r="B36" s="197"/>
      <c r="C36" s="197"/>
      <c r="D36" s="197"/>
      <c r="E36" s="402"/>
      <c r="F36" s="466"/>
      <c r="G36" s="205"/>
      <c r="H36" s="212"/>
      <c r="I36" s="195"/>
      <c r="J36" s="264"/>
      <c r="K36" s="195"/>
      <c r="L36" s="195"/>
      <c r="M36" s="195"/>
      <c r="N36" s="197"/>
    </row>
    <row r="37" spans="1:14" x14ac:dyDescent="0.25">
      <c r="A37" s="201"/>
      <c r="B37" s="195"/>
      <c r="C37" s="195"/>
      <c r="D37" s="195"/>
      <c r="E37" s="466"/>
      <c r="F37" s="466"/>
      <c r="G37" s="205"/>
      <c r="H37" s="212"/>
      <c r="I37" s="195"/>
      <c r="J37" s="264"/>
      <c r="K37" s="195"/>
      <c r="L37" s="195"/>
      <c r="M37" s="195"/>
      <c r="N37" s="197"/>
    </row>
    <row r="38" spans="1:14" x14ac:dyDescent="0.25">
      <c r="A38" s="201"/>
      <c r="B38" s="195"/>
      <c r="C38" s="195"/>
      <c r="D38" s="195"/>
      <c r="E38" s="466"/>
      <c r="F38" s="466"/>
      <c r="G38" s="205"/>
      <c r="H38" s="212"/>
      <c r="I38" s="195"/>
      <c r="J38" s="264"/>
      <c r="K38" s="195"/>
      <c r="L38" s="195"/>
      <c r="M38" s="195"/>
      <c r="N38" s="197"/>
    </row>
    <row r="39" spans="1:14" x14ac:dyDescent="0.25">
      <c r="A39" s="201"/>
      <c r="B39" s="195"/>
      <c r="C39" s="195"/>
      <c r="D39" s="195"/>
      <c r="E39" s="466"/>
      <c r="F39" s="466"/>
      <c r="G39" s="205"/>
      <c r="H39" s="212"/>
      <c r="I39" s="195"/>
      <c r="J39" s="264"/>
      <c r="K39" s="195"/>
      <c r="L39" s="195"/>
      <c r="M39" s="195"/>
      <c r="N39" s="197"/>
    </row>
    <row r="40" spans="1:14" x14ac:dyDescent="0.25">
      <c r="A40" s="201"/>
      <c r="B40" s="195"/>
      <c r="C40" s="195"/>
      <c r="D40" s="195"/>
      <c r="E40" s="466"/>
      <c r="F40" s="466"/>
      <c r="G40" s="205"/>
      <c r="H40" s="212"/>
      <c r="I40" s="195"/>
      <c r="J40" s="264"/>
      <c r="K40" s="195"/>
      <c r="L40" s="195"/>
      <c r="M40" s="195"/>
      <c r="N40" s="197"/>
    </row>
    <row r="41" spans="1:14" x14ac:dyDescent="0.25">
      <c r="A41" s="201"/>
      <c r="B41" s="195"/>
      <c r="C41" s="195"/>
      <c r="D41" s="195"/>
      <c r="E41" s="466"/>
      <c r="F41" s="466"/>
      <c r="G41" s="205"/>
      <c r="H41" s="212"/>
      <c r="I41" s="195"/>
      <c r="J41" s="264"/>
      <c r="K41" s="195"/>
      <c r="L41" s="195"/>
      <c r="M41" s="195"/>
      <c r="N41" s="197"/>
    </row>
    <row r="42" spans="1:14" x14ac:dyDescent="0.25">
      <c r="A42" s="196"/>
      <c r="B42" s="197"/>
      <c r="C42" s="197"/>
      <c r="D42" s="197"/>
      <c r="E42" s="217"/>
      <c r="F42" s="466"/>
      <c r="G42" s="205"/>
      <c r="H42" s="212"/>
      <c r="I42" s="195"/>
      <c r="J42" s="264"/>
      <c r="K42" s="195"/>
      <c r="L42" s="195"/>
      <c r="M42" s="195"/>
      <c r="N42" s="197"/>
    </row>
    <row r="43" spans="1:14" x14ac:dyDescent="0.25">
      <c r="A43" s="201"/>
      <c r="B43" s="195"/>
      <c r="C43" s="195"/>
      <c r="D43" s="195"/>
      <c r="E43" s="466"/>
      <c r="F43" s="466"/>
      <c r="G43" s="205"/>
      <c r="H43" s="212"/>
      <c r="I43" s="195"/>
      <c r="J43" s="264"/>
      <c r="K43" s="195"/>
      <c r="L43" s="195"/>
      <c r="M43" s="195"/>
      <c r="N43" s="197"/>
    </row>
    <row r="44" spans="1:14" x14ac:dyDescent="0.25">
      <c r="A44" s="201"/>
      <c r="B44" s="195"/>
      <c r="C44" s="195"/>
      <c r="D44" s="195"/>
      <c r="E44" s="466"/>
      <c r="F44" s="466"/>
      <c r="G44" s="205"/>
      <c r="H44" s="212"/>
      <c r="I44" s="195"/>
      <c r="J44" s="264"/>
      <c r="K44" s="195"/>
      <c r="L44" s="195"/>
      <c r="M44" s="195"/>
      <c r="N44" s="197"/>
    </row>
    <row r="45" spans="1:14" x14ac:dyDescent="0.25">
      <c r="A45" s="201"/>
      <c r="B45" s="195"/>
      <c r="C45" s="195"/>
      <c r="D45" s="195"/>
      <c r="E45" s="466"/>
      <c r="F45" s="466"/>
      <c r="G45" s="205"/>
      <c r="H45" s="212"/>
      <c r="I45" s="195"/>
      <c r="J45" s="264"/>
      <c r="K45" s="195"/>
      <c r="L45" s="195"/>
      <c r="M45" s="195"/>
      <c r="N45" s="197"/>
    </row>
    <row r="46" spans="1:14" x14ac:dyDescent="0.25">
      <c r="A46" s="201"/>
      <c r="B46" s="195"/>
      <c r="C46" s="195"/>
      <c r="D46" s="195"/>
      <c r="E46" s="466"/>
      <c r="F46" s="466"/>
      <c r="G46" s="205"/>
      <c r="H46" s="212"/>
      <c r="I46" s="195"/>
      <c r="J46" s="264"/>
      <c r="K46" s="195"/>
      <c r="L46" s="195"/>
      <c r="M46" s="195"/>
      <c r="N46" s="197"/>
    </row>
    <row r="47" spans="1:14" x14ac:dyDescent="0.25">
      <c r="A47" s="201"/>
      <c r="B47" s="195"/>
      <c r="C47" s="195"/>
      <c r="D47" s="195"/>
      <c r="E47" s="466"/>
      <c r="F47" s="466"/>
      <c r="G47" s="205"/>
      <c r="H47" s="212"/>
      <c r="I47" s="195"/>
      <c r="J47" s="264"/>
      <c r="K47" s="195"/>
      <c r="L47" s="195"/>
      <c r="M47" s="195"/>
      <c r="N47" s="197"/>
    </row>
    <row r="48" spans="1:14" x14ac:dyDescent="0.25">
      <c r="A48" s="201"/>
      <c r="B48" s="195"/>
      <c r="C48" s="195"/>
      <c r="D48" s="195"/>
      <c r="E48" s="470"/>
      <c r="F48" s="470"/>
      <c r="G48" s="205"/>
      <c r="H48" s="212"/>
      <c r="I48" s="195"/>
      <c r="J48" s="264"/>
      <c r="K48" s="195"/>
      <c r="L48" s="195"/>
      <c r="M48" s="195"/>
      <c r="N48" s="197"/>
    </row>
    <row r="49" spans="1:14" x14ac:dyDescent="0.25">
      <c r="A49" s="196"/>
      <c r="B49" s="197"/>
      <c r="C49" s="197"/>
      <c r="D49" s="197"/>
      <c r="E49" s="217"/>
      <c r="F49" s="579"/>
      <c r="G49" s="205"/>
      <c r="H49" s="212"/>
      <c r="I49" s="195"/>
      <c r="J49" s="195"/>
      <c r="K49" s="195"/>
      <c r="L49" s="195"/>
      <c r="M49" s="195"/>
      <c r="N49" s="197"/>
    </row>
    <row r="50" spans="1:14" x14ac:dyDescent="0.25">
      <c r="A50" s="196"/>
      <c r="B50" s="197"/>
      <c r="C50" s="197"/>
      <c r="D50" s="197"/>
      <c r="E50" s="217"/>
      <c r="F50" s="698"/>
      <c r="G50" s="205"/>
      <c r="H50" s="195"/>
      <c r="I50" s="195"/>
      <c r="J50" s="195"/>
      <c r="K50" s="195"/>
      <c r="L50" s="195"/>
      <c r="M50" s="195"/>
      <c r="N50" s="197"/>
    </row>
    <row r="51" spans="1:14" x14ac:dyDescent="0.25">
      <c r="A51" s="195"/>
      <c r="B51" s="195"/>
      <c r="C51" s="195"/>
      <c r="D51" s="195"/>
      <c r="E51" s="508"/>
      <c r="F51" s="579"/>
      <c r="G51" s="205"/>
      <c r="H51" s="195"/>
      <c r="I51" s="195"/>
      <c r="J51" s="195"/>
      <c r="K51" s="195"/>
      <c r="L51" s="195"/>
      <c r="M51" s="195"/>
      <c r="N51" s="197"/>
    </row>
    <row r="52" spans="1:14" x14ac:dyDescent="0.25">
      <c r="A52" s="195"/>
      <c r="B52" s="195"/>
      <c r="C52" s="195"/>
      <c r="D52" s="195"/>
      <c r="E52" s="508"/>
      <c r="F52" s="579"/>
      <c r="G52" s="205"/>
      <c r="H52" s="195"/>
      <c r="I52" s="195"/>
      <c r="J52" s="195"/>
      <c r="K52" s="195"/>
      <c r="L52" s="195"/>
      <c r="M52" s="195"/>
      <c r="N52" s="197"/>
    </row>
    <row r="53" spans="1:14" x14ac:dyDescent="0.25">
      <c r="A53" s="195"/>
      <c r="B53" s="195"/>
      <c r="C53" s="195"/>
      <c r="D53" s="195"/>
      <c r="E53" s="508"/>
      <c r="F53" s="579"/>
      <c r="G53" s="205"/>
      <c r="H53" s="183"/>
      <c r="I53" s="183"/>
      <c r="J53" s="183"/>
      <c r="K53" s="183"/>
      <c r="L53" s="183"/>
      <c r="M53" s="183"/>
      <c r="N53" s="107"/>
    </row>
    <row r="54" spans="1:14" x14ac:dyDescent="0.25">
      <c r="A54" s="195"/>
      <c r="B54" s="195"/>
      <c r="C54" s="195"/>
      <c r="D54" s="195"/>
      <c r="E54" s="508"/>
      <c r="F54" s="579"/>
      <c r="G54" s="205"/>
      <c r="H54" s="183"/>
      <c r="I54" s="183"/>
      <c r="J54" s="183"/>
      <c r="K54" s="183"/>
      <c r="L54" s="183"/>
      <c r="M54" s="183"/>
      <c r="N54" s="107"/>
    </row>
    <row r="55" spans="1:14" x14ac:dyDescent="0.25">
      <c r="A55" s="183"/>
      <c r="B55" s="183"/>
      <c r="C55" s="183"/>
      <c r="D55" s="183"/>
      <c r="E55" s="468"/>
      <c r="F55" s="468"/>
      <c r="G55" s="205"/>
      <c r="H55" s="183"/>
      <c r="I55" s="183"/>
      <c r="J55" s="183"/>
      <c r="K55" s="183"/>
      <c r="L55" s="183"/>
      <c r="M55" s="183"/>
      <c r="N55" s="107"/>
    </row>
    <row r="56" spans="1:14" x14ac:dyDescent="0.25">
      <c r="A56" s="183"/>
      <c r="B56" s="183"/>
      <c r="C56" s="183"/>
      <c r="D56" s="183"/>
      <c r="E56" s="468"/>
      <c r="F56" s="468"/>
      <c r="G56" s="468"/>
      <c r="H56" s="183"/>
      <c r="I56" s="183"/>
      <c r="J56" s="183"/>
      <c r="K56" s="183"/>
      <c r="L56" s="183"/>
      <c r="M56" s="183"/>
      <c r="N56" s="107"/>
    </row>
    <row r="57" spans="1:14" x14ac:dyDescent="0.25">
      <c r="A57" s="183"/>
      <c r="B57" s="183"/>
      <c r="C57" s="183"/>
      <c r="D57" s="183"/>
      <c r="E57" s="468"/>
      <c r="F57" s="468"/>
      <c r="G57" s="468"/>
      <c r="H57" s="183"/>
      <c r="I57" s="183"/>
      <c r="J57" s="183"/>
      <c r="K57" s="183"/>
      <c r="L57" s="183"/>
      <c r="M57" s="183"/>
      <c r="N57" s="107"/>
    </row>
    <row r="58" spans="1:14" x14ac:dyDescent="0.25">
      <c r="A58" s="183"/>
      <c r="B58" s="183"/>
      <c r="C58" s="183"/>
      <c r="D58" s="183"/>
      <c r="E58" s="468"/>
      <c r="F58" s="468"/>
      <c r="G58" s="468"/>
      <c r="H58" s="183"/>
      <c r="I58" s="183"/>
      <c r="J58" s="183"/>
      <c r="K58" s="183"/>
      <c r="L58" s="183"/>
      <c r="M58" s="183"/>
      <c r="N58" s="107"/>
    </row>
    <row r="59" spans="1:14" x14ac:dyDescent="0.25">
      <c r="A59" s="183"/>
      <c r="B59" s="183"/>
      <c r="C59" s="183"/>
      <c r="D59" s="183"/>
      <c r="E59" s="468"/>
      <c r="F59" s="468"/>
      <c r="G59" s="468"/>
      <c r="H59" s="183"/>
      <c r="I59" s="183"/>
      <c r="J59" s="183"/>
      <c r="K59" s="183"/>
      <c r="L59" s="183"/>
      <c r="M59" s="183"/>
      <c r="N59" s="107"/>
    </row>
    <row r="60" spans="1:14" x14ac:dyDescent="0.25">
      <c r="A60" s="183"/>
      <c r="B60" s="183"/>
      <c r="C60" s="183"/>
      <c r="D60" s="183"/>
      <c r="E60" s="468"/>
      <c r="F60" s="468"/>
      <c r="G60" s="468"/>
      <c r="H60" s="183"/>
      <c r="I60" s="183"/>
      <c r="J60" s="183"/>
      <c r="K60" s="183"/>
      <c r="L60" s="183"/>
      <c r="M60" s="183"/>
      <c r="N60" s="107"/>
    </row>
    <row r="61" spans="1:14" x14ac:dyDescent="0.25">
      <c r="A61" s="183"/>
      <c r="B61" s="183"/>
      <c r="C61" s="183"/>
      <c r="D61" s="183"/>
      <c r="E61" s="468"/>
      <c r="F61" s="468"/>
      <c r="G61" s="468"/>
      <c r="H61" s="183"/>
      <c r="I61" s="183"/>
      <c r="J61" s="183"/>
      <c r="K61" s="183"/>
      <c r="L61" s="183"/>
      <c r="M61" s="183"/>
      <c r="N61" s="107"/>
    </row>
    <row r="62" spans="1:14" x14ac:dyDescent="0.25">
      <c r="A62" s="183"/>
      <c r="B62" s="183"/>
      <c r="C62" s="183"/>
      <c r="D62" s="183"/>
      <c r="E62" s="468"/>
      <c r="F62" s="468"/>
      <c r="G62" s="468"/>
      <c r="H62" s="183"/>
      <c r="I62" s="183"/>
      <c r="J62" s="183"/>
      <c r="K62" s="183"/>
      <c r="L62" s="183"/>
      <c r="M62" s="183"/>
      <c r="N62" s="107"/>
    </row>
    <row r="63" spans="1:14" x14ac:dyDescent="0.25">
      <c r="A63" s="183"/>
      <c r="B63" s="183"/>
      <c r="C63" s="183"/>
      <c r="D63" s="183"/>
      <c r="E63" s="468"/>
      <c r="F63" s="468"/>
      <c r="G63" s="468"/>
      <c r="H63" s="183"/>
      <c r="I63" s="183"/>
      <c r="J63" s="183"/>
      <c r="K63" s="183"/>
      <c r="L63" s="183"/>
      <c r="M63" s="183"/>
      <c r="N63" s="107"/>
    </row>
    <row r="64" spans="1:14" x14ac:dyDescent="0.25">
      <c r="A64" s="183"/>
      <c r="B64" s="183"/>
      <c r="C64" s="183"/>
      <c r="D64" s="183"/>
      <c r="E64" s="468"/>
      <c r="F64" s="468"/>
      <c r="G64" s="468"/>
      <c r="H64" s="183"/>
      <c r="I64" s="183"/>
      <c r="J64" s="183"/>
      <c r="K64" s="183"/>
      <c r="L64" s="183"/>
      <c r="M64" s="183"/>
      <c r="N64" s="107"/>
    </row>
    <row r="65" spans="1:14" x14ac:dyDescent="0.25">
      <c r="A65" s="183"/>
      <c r="B65" s="183"/>
      <c r="C65" s="183"/>
      <c r="D65" s="183"/>
      <c r="E65" s="468"/>
      <c r="F65" s="468"/>
      <c r="G65" s="468"/>
      <c r="H65" s="183"/>
      <c r="I65" s="183"/>
      <c r="J65" s="183"/>
      <c r="K65" s="183"/>
      <c r="L65" s="183"/>
      <c r="M65" s="183"/>
      <c r="N65" s="107"/>
    </row>
    <row r="66" spans="1:14" x14ac:dyDescent="0.25">
      <c r="A66" s="183"/>
      <c r="B66" s="183"/>
      <c r="C66" s="183"/>
      <c r="D66" s="183"/>
      <c r="E66" s="468"/>
      <c r="F66" s="468"/>
      <c r="G66" s="468"/>
      <c r="H66" s="183"/>
      <c r="I66" s="183"/>
      <c r="J66" s="183"/>
      <c r="K66" s="183"/>
      <c r="L66" s="183"/>
      <c r="M66" s="183"/>
      <c r="N66" s="107"/>
    </row>
    <row r="67" spans="1:14" x14ac:dyDescent="0.25">
      <c r="A67" s="183"/>
      <c r="B67" s="183"/>
      <c r="C67" s="183"/>
      <c r="D67" s="183"/>
      <c r="E67" s="468"/>
      <c r="F67" s="468"/>
      <c r="G67" s="468"/>
      <c r="H67" s="183"/>
      <c r="I67" s="183"/>
      <c r="J67" s="183"/>
      <c r="K67" s="183"/>
      <c r="L67" s="183"/>
      <c r="M67" s="183"/>
      <c r="N67" s="107"/>
    </row>
    <row r="68" spans="1:14" x14ac:dyDescent="0.25">
      <c r="A68" s="183"/>
      <c r="B68" s="183"/>
      <c r="C68" s="183"/>
      <c r="D68" s="183"/>
      <c r="E68" s="468"/>
      <c r="F68" s="468"/>
      <c r="G68" s="468"/>
      <c r="H68" s="183"/>
      <c r="I68" s="183"/>
      <c r="J68" s="183"/>
      <c r="K68" s="183"/>
      <c r="L68" s="183"/>
      <c r="M68" s="183"/>
      <c r="N68" s="107"/>
    </row>
    <row r="69" spans="1:14" x14ac:dyDescent="0.25">
      <c r="A69" s="183"/>
      <c r="B69" s="183"/>
      <c r="C69" s="183"/>
      <c r="D69" s="183"/>
      <c r="E69" s="468"/>
      <c r="F69" s="468"/>
      <c r="G69" s="468"/>
      <c r="H69" s="183"/>
      <c r="I69" s="183"/>
      <c r="J69" s="183"/>
      <c r="K69" s="183"/>
      <c r="L69" s="183"/>
      <c r="M69" s="183"/>
      <c r="N69" s="107"/>
    </row>
    <row r="70" spans="1:14" x14ac:dyDescent="0.25">
      <c r="A70" s="183"/>
      <c r="B70" s="183"/>
      <c r="C70" s="183"/>
      <c r="D70" s="183"/>
      <c r="E70" s="468"/>
      <c r="F70" s="468"/>
      <c r="G70" s="468"/>
      <c r="H70" s="183"/>
      <c r="I70" s="183"/>
      <c r="J70" s="183"/>
      <c r="K70" s="183"/>
      <c r="L70" s="183"/>
      <c r="M70" s="183"/>
      <c r="N70" s="107"/>
    </row>
    <row r="71" spans="1:14" x14ac:dyDescent="0.25">
      <c r="A71" s="183"/>
      <c r="B71" s="183"/>
      <c r="C71" s="183"/>
      <c r="D71" s="183"/>
      <c r="E71" s="468"/>
      <c r="F71" s="468"/>
      <c r="G71" s="468"/>
      <c r="H71" s="183"/>
      <c r="I71" s="183"/>
      <c r="J71" s="183"/>
      <c r="K71" s="183"/>
      <c r="L71" s="183"/>
      <c r="M71" s="183"/>
      <c r="N71" s="107"/>
    </row>
    <row r="72" spans="1:14" x14ac:dyDescent="0.25">
      <c r="A72" s="183"/>
      <c r="B72" s="183"/>
      <c r="C72" s="183"/>
      <c r="D72" s="183"/>
      <c r="E72" s="468"/>
      <c r="F72" s="468"/>
      <c r="G72" s="468"/>
      <c r="H72" s="183"/>
      <c r="I72" s="183"/>
      <c r="J72" s="183"/>
      <c r="K72" s="183"/>
      <c r="L72" s="183"/>
      <c r="M72" s="183"/>
      <c r="N72" s="107"/>
    </row>
    <row r="73" spans="1:14" x14ac:dyDescent="0.25">
      <c r="A73" s="183"/>
      <c r="B73" s="183"/>
      <c r="C73" s="183"/>
      <c r="D73" s="183"/>
      <c r="E73" s="468"/>
      <c r="F73" s="468"/>
      <c r="G73" s="468"/>
      <c r="H73" s="183"/>
      <c r="I73" s="183"/>
      <c r="J73" s="183"/>
      <c r="K73" s="183"/>
      <c r="L73" s="183"/>
      <c r="M73" s="183"/>
      <c r="N73" s="107"/>
    </row>
    <row r="74" spans="1:14" x14ac:dyDescent="0.25">
      <c r="A74" s="183"/>
      <c r="B74" s="183"/>
      <c r="C74" s="183"/>
      <c r="D74" s="183"/>
      <c r="E74" s="468"/>
      <c r="F74" s="468"/>
      <c r="G74" s="468"/>
      <c r="H74" s="183"/>
      <c r="I74" s="183"/>
      <c r="J74" s="183"/>
      <c r="K74" s="183"/>
      <c r="L74" s="183"/>
      <c r="M74" s="183"/>
      <c r="N74" s="107"/>
    </row>
    <row r="75" spans="1:14" x14ac:dyDescent="0.25">
      <c r="A75" s="183"/>
      <c r="B75" s="183"/>
      <c r="C75" s="183"/>
      <c r="D75" s="183"/>
      <c r="E75" s="468"/>
      <c r="F75" s="468"/>
      <c r="G75" s="468"/>
      <c r="H75" s="183"/>
      <c r="I75" s="183"/>
      <c r="J75" s="183"/>
      <c r="K75" s="183"/>
      <c r="L75" s="183"/>
      <c r="M75" s="183"/>
      <c r="N75" s="107"/>
    </row>
    <row r="76" spans="1:14" x14ac:dyDescent="0.25">
      <c r="A76" s="183"/>
      <c r="B76" s="183"/>
      <c r="C76" s="183"/>
      <c r="D76" s="183"/>
      <c r="E76" s="468"/>
      <c r="F76" s="468"/>
      <c r="G76" s="468"/>
      <c r="H76" s="183"/>
      <c r="I76" s="183"/>
      <c r="J76" s="183"/>
      <c r="K76" s="183"/>
      <c r="L76" s="183"/>
      <c r="M76" s="183"/>
      <c r="N76" s="107"/>
    </row>
    <row r="77" spans="1:14" x14ac:dyDescent="0.25">
      <c r="A77" s="183"/>
      <c r="B77" s="183"/>
      <c r="C77" s="183"/>
      <c r="D77" s="183"/>
      <c r="E77" s="468"/>
      <c r="F77" s="468"/>
      <c r="G77" s="468"/>
      <c r="H77" s="183"/>
      <c r="I77" s="183"/>
      <c r="J77" s="183"/>
      <c r="K77" s="183"/>
      <c r="L77" s="183"/>
      <c r="M77" s="183"/>
      <c r="N77" s="107"/>
    </row>
    <row r="78" spans="1:14" x14ac:dyDescent="0.25">
      <c r="A78" s="183"/>
      <c r="B78" s="183"/>
      <c r="C78" s="183"/>
      <c r="D78" s="183"/>
      <c r="E78" s="468"/>
      <c r="F78" s="468"/>
      <c r="G78" s="468"/>
      <c r="H78" s="183"/>
      <c r="I78" s="183"/>
      <c r="J78" s="183"/>
      <c r="K78" s="183"/>
      <c r="L78" s="183"/>
      <c r="M78" s="183"/>
      <c r="N78" s="107"/>
    </row>
    <row r="79" spans="1:14" x14ac:dyDescent="0.25">
      <c r="A79" s="183"/>
      <c r="B79" s="183"/>
      <c r="C79" s="183"/>
      <c r="D79" s="183"/>
      <c r="E79" s="468"/>
      <c r="F79" s="468"/>
      <c r="G79" s="468"/>
      <c r="H79" s="183"/>
      <c r="I79" s="183"/>
      <c r="J79" s="183"/>
      <c r="K79" s="183"/>
      <c r="L79" s="183"/>
      <c r="M79" s="183"/>
      <c r="N79" s="107"/>
    </row>
    <row r="80" spans="1:14" x14ac:dyDescent="0.25">
      <c r="A80" s="183"/>
      <c r="B80" s="183"/>
      <c r="C80" s="183"/>
      <c r="D80" s="183"/>
      <c r="E80" s="468"/>
      <c r="F80" s="468"/>
      <c r="G80" s="468"/>
      <c r="H80" s="183"/>
      <c r="I80" s="183"/>
      <c r="J80" s="183"/>
      <c r="K80" s="183"/>
      <c r="L80" s="183"/>
      <c r="M80" s="183"/>
      <c r="N80" s="107"/>
    </row>
    <row r="81" spans="1:14" x14ac:dyDescent="0.25">
      <c r="A81" s="183"/>
      <c r="B81" s="183"/>
      <c r="C81" s="183"/>
      <c r="D81" s="183"/>
      <c r="E81" s="468"/>
      <c r="F81" s="468"/>
      <c r="G81" s="468"/>
      <c r="H81" s="183"/>
      <c r="I81" s="183"/>
      <c r="J81" s="183"/>
      <c r="K81" s="183"/>
      <c r="L81" s="183"/>
      <c r="M81" s="183"/>
      <c r="N81" s="107"/>
    </row>
    <row r="82" spans="1:14" x14ac:dyDescent="0.25">
      <c r="A82" s="183"/>
      <c r="B82" s="183"/>
      <c r="C82" s="183"/>
      <c r="D82" s="183"/>
      <c r="E82" s="468"/>
      <c r="F82" s="468"/>
      <c r="G82" s="468"/>
      <c r="H82" s="183"/>
      <c r="I82" s="183"/>
      <c r="J82" s="183"/>
      <c r="K82" s="183"/>
      <c r="L82" s="183"/>
      <c r="M82" s="183"/>
      <c r="N82" s="107"/>
    </row>
    <row r="83" spans="1:14" x14ac:dyDescent="0.25">
      <c r="A83" s="183"/>
      <c r="B83" s="183"/>
      <c r="C83" s="183"/>
      <c r="D83" s="183"/>
      <c r="E83" s="468"/>
      <c r="F83" s="468"/>
      <c r="G83" s="468"/>
      <c r="H83" s="183"/>
      <c r="I83" s="183"/>
      <c r="J83" s="183"/>
      <c r="K83" s="183"/>
      <c r="L83" s="183"/>
      <c r="M83" s="183"/>
      <c r="N83" s="107"/>
    </row>
    <row r="84" spans="1:14" x14ac:dyDescent="0.25">
      <c r="A84" s="183"/>
      <c r="B84" s="183"/>
      <c r="C84" s="183"/>
      <c r="D84" s="183"/>
      <c r="E84" s="468"/>
      <c r="F84" s="468"/>
      <c r="G84" s="468"/>
      <c r="H84" s="183"/>
      <c r="I84" s="183"/>
      <c r="J84" s="183"/>
      <c r="K84" s="183"/>
      <c r="L84" s="183"/>
      <c r="M84" s="183"/>
      <c r="N84" s="107"/>
    </row>
    <row r="85" spans="1:14" x14ac:dyDescent="0.25">
      <c r="A85" s="183"/>
      <c r="B85" s="183"/>
      <c r="C85" s="183"/>
      <c r="D85" s="183"/>
      <c r="E85" s="468"/>
      <c r="F85" s="468"/>
      <c r="G85" s="468"/>
      <c r="H85" s="183"/>
      <c r="I85" s="183"/>
      <c r="J85" s="183"/>
      <c r="K85" s="183"/>
      <c r="L85" s="183"/>
      <c r="M85" s="183"/>
      <c r="N85" s="107"/>
    </row>
    <row r="86" spans="1:14" x14ac:dyDescent="0.25">
      <c r="A86" s="183"/>
      <c r="B86" s="183"/>
      <c r="C86" s="183"/>
      <c r="D86" s="183"/>
      <c r="E86" s="468"/>
      <c r="F86" s="468"/>
      <c r="G86" s="468"/>
      <c r="H86" s="183"/>
      <c r="I86" s="183"/>
      <c r="J86" s="183"/>
      <c r="K86" s="183"/>
      <c r="L86" s="183"/>
      <c r="M86" s="183"/>
      <c r="N86" s="107"/>
    </row>
    <row r="87" spans="1:14" x14ac:dyDescent="0.25">
      <c r="A87" s="183"/>
      <c r="B87" s="183"/>
      <c r="C87" s="183"/>
      <c r="D87" s="183"/>
      <c r="E87" s="468"/>
      <c r="F87" s="468"/>
      <c r="G87" s="468"/>
      <c r="H87" s="183"/>
      <c r="I87" s="183"/>
      <c r="J87" s="183"/>
      <c r="K87" s="183"/>
      <c r="L87" s="183"/>
      <c r="M87" s="183"/>
      <c r="N87" s="107"/>
    </row>
    <row r="88" spans="1:14" x14ac:dyDescent="0.25">
      <c r="A88" s="183"/>
      <c r="B88" s="183"/>
      <c r="C88" s="183"/>
      <c r="D88" s="183"/>
      <c r="E88" s="468"/>
      <c r="F88" s="468"/>
      <c r="G88" s="468"/>
      <c r="H88" s="183"/>
      <c r="I88" s="183"/>
      <c r="J88" s="183"/>
      <c r="K88" s="183"/>
      <c r="L88" s="183"/>
      <c r="M88" s="183"/>
      <c r="N88" s="107"/>
    </row>
    <row r="89" spans="1:14" x14ac:dyDescent="0.25">
      <c r="A89" s="183"/>
      <c r="B89" s="183"/>
      <c r="C89" s="183"/>
      <c r="D89" s="183"/>
      <c r="E89" s="468"/>
      <c r="F89" s="468"/>
      <c r="G89" s="468"/>
      <c r="H89" s="183"/>
      <c r="I89" s="183"/>
      <c r="J89" s="183"/>
      <c r="K89" s="183"/>
      <c r="L89" s="183"/>
      <c r="M89" s="183"/>
      <c r="N89" s="107"/>
    </row>
    <row r="90" spans="1:14" x14ac:dyDescent="0.25">
      <c r="A90" s="183"/>
      <c r="B90" s="183"/>
      <c r="C90" s="183"/>
      <c r="D90" s="183"/>
      <c r="E90" s="468"/>
      <c r="F90" s="468"/>
      <c r="G90" s="468"/>
      <c r="H90" s="183"/>
      <c r="I90" s="183"/>
      <c r="J90" s="183"/>
      <c r="K90" s="183"/>
      <c r="L90" s="183"/>
      <c r="M90" s="183"/>
      <c r="N90" s="107"/>
    </row>
    <row r="91" spans="1:14" x14ac:dyDescent="0.25">
      <c r="A91" s="183"/>
      <c r="B91" s="183"/>
      <c r="C91" s="183"/>
      <c r="D91" s="183"/>
      <c r="E91" s="468"/>
      <c r="F91" s="468"/>
      <c r="G91" s="468"/>
      <c r="H91" s="183"/>
      <c r="I91" s="183"/>
      <c r="J91" s="183"/>
      <c r="K91" s="183"/>
      <c r="L91" s="183"/>
      <c r="M91" s="183"/>
      <c r="N91" s="107"/>
    </row>
    <row r="92" spans="1:14" x14ac:dyDescent="0.25">
      <c r="A92" s="183"/>
      <c r="B92" s="183"/>
      <c r="C92" s="183"/>
      <c r="D92" s="183"/>
      <c r="E92" s="468"/>
      <c r="F92" s="468"/>
      <c r="G92" s="468"/>
      <c r="H92" s="183"/>
      <c r="I92" s="183"/>
      <c r="J92" s="183"/>
      <c r="K92" s="183"/>
      <c r="L92" s="183"/>
      <c r="M92" s="183"/>
      <c r="N92" s="107"/>
    </row>
    <row r="93" spans="1:14" x14ac:dyDescent="0.25">
      <c r="A93" s="183"/>
      <c r="B93" s="183"/>
      <c r="C93" s="183"/>
      <c r="D93" s="183"/>
      <c r="E93" s="468"/>
      <c r="F93" s="468"/>
      <c r="G93" s="468"/>
      <c r="H93" s="183"/>
      <c r="I93" s="183"/>
      <c r="J93" s="183"/>
      <c r="K93" s="183"/>
      <c r="L93" s="183"/>
      <c r="M93" s="183"/>
      <c r="N93" s="107"/>
    </row>
    <row r="94" spans="1:14" x14ac:dyDescent="0.25">
      <c r="A94" s="183"/>
      <c r="B94" s="183"/>
      <c r="C94" s="183"/>
      <c r="D94" s="183"/>
      <c r="E94" s="468"/>
      <c r="F94" s="468"/>
      <c r="G94" s="468"/>
      <c r="H94" s="183"/>
      <c r="I94" s="183"/>
      <c r="J94" s="183"/>
      <c r="K94" s="183"/>
      <c r="L94" s="183"/>
      <c r="M94" s="183"/>
      <c r="N94" s="107"/>
    </row>
    <row r="95" spans="1:14" x14ac:dyDescent="0.25">
      <c r="A95" s="183"/>
      <c r="B95" s="183"/>
      <c r="C95" s="183"/>
      <c r="D95" s="183"/>
      <c r="E95" s="468"/>
      <c r="F95" s="468"/>
      <c r="G95" s="468"/>
      <c r="H95" s="183"/>
      <c r="I95" s="183"/>
      <c r="J95" s="183"/>
      <c r="K95" s="183"/>
      <c r="L95" s="183"/>
      <c r="M95" s="183"/>
      <c r="N95" s="107"/>
    </row>
    <row r="96" spans="1:14" x14ac:dyDescent="0.25">
      <c r="A96" s="183"/>
      <c r="B96" s="183"/>
      <c r="C96" s="183"/>
      <c r="D96" s="183"/>
      <c r="E96" s="468"/>
      <c r="F96" s="468"/>
      <c r="G96" s="468"/>
      <c r="H96" s="183"/>
      <c r="I96" s="183"/>
      <c r="J96" s="183"/>
      <c r="K96" s="183"/>
      <c r="L96" s="183"/>
      <c r="M96" s="183"/>
      <c r="N96" s="107"/>
    </row>
    <row r="97" spans="1:14" x14ac:dyDescent="0.25">
      <c r="A97" s="183"/>
      <c r="B97" s="183"/>
      <c r="C97" s="183"/>
      <c r="D97" s="183"/>
      <c r="E97" s="468"/>
      <c r="F97" s="468"/>
      <c r="G97" s="468"/>
      <c r="H97" s="183"/>
      <c r="I97" s="183"/>
      <c r="J97" s="183"/>
      <c r="K97" s="183"/>
      <c r="L97" s="183"/>
      <c r="M97" s="183"/>
      <c r="N97" s="107"/>
    </row>
    <row r="98" spans="1:14" x14ac:dyDescent="0.25">
      <c r="A98" s="183"/>
      <c r="B98" s="183"/>
      <c r="C98" s="183"/>
      <c r="D98" s="183"/>
      <c r="E98" s="468"/>
      <c r="F98" s="468"/>
      <c r="G98" s="468"/>
      <c r="H98" s="183"/>
      <c r="I98" s="183"/>
      <c r="J98" s="183"/>
      <c r="K98" s="183"/>
      <c r="L98" s="183"/>
      <c r="M98" s="183"/>
      <c r="N98" s="107"/>
    </row>
    <row r="99" spans="1:14" x14ac:dyDescent="0.25">
      <c r="A99" s="183"/>
      <c r="B99" s="183"/>
      <c r="C99" s="183"/>
      <c r="D99" s="183"/>
      <c r="E99" s="468"/>
      <c r="F99" s="468"/>
      <c r="G99" s="468"/>
      <c r="H99" s="183"/>
      <c r="I99" s="183"/>
      <c r="J99" s="183"/>
      <c r="K99" s="183"/>
      <c r="L99" s="183"/>
      <c r="M99" s="183"/>
      <c r="N99" s="107"/>
    </row>
    <row r="100" spans="1:14" x14ac:dyDescent="0.25">
      <c r="I100" s="118"/>
      <c r="J100" s="118"/>
      <c r="K100" s="118"/>
      <c r="L100" s="118"/>
    </row>
    <row r="101" spans="1:14" x14ac:dyDescent="0.25">
      <c r="I101" s="118"/>
      <c r="J101" s="118"/>
      <c r="K101" s="118"/>
      <c r="L101" s="118"/>
    </row>
    <row r="102" spans="1:14" x14ac:dyDescent="0.25">
      <c r="I102" s="118"/>
      <c r="J102" s="118"/>
      <c r="K102" s="118"/>
      <c r="L102" s="118"/>
    </row>
    <row r="103" spans="1:14" x14ac:dyDescent="0.25">
      <c r="I103" s="118"/>
      <c r="J103" s="118"/>
      <c r="K103" s="118"/>
      <c r="L103" s="118"/>
    </row>
    <row r="104" spans="1:14" x14ac:dyDescent="0.25">
      <c r="I104" s="118"/>
      <c r="J104" s="118"/>
      <c r="K104" s="118"/>
      <c r="L104" s="118"/>
    </row>
    <row r="105" spans="1:14" x14ac:dyDescent="0.25">
      <c r="I105" s="118"/>
      <c r="J105" s="118"/>
      <c r="K105" s="118"/>
      <c r="L105" s="118"/>
    </row>
    <row r="106" spans="1:14" x14ac:dyDescent="0.25">
      <c r="I106" s="118"/>
      <c r="J106" s="118"/>
      <c r="K106" s="118"/>
      <c r="L106" s="118"/>
    </row>
    <row r="107" spans="1:14" x14ac:dyDescent="0.25">
      <c r="I107" s="118"/>
      <c r="J107" s="118"/>
      <c r="K107" s="118"/>
      <c r="L107" s="118"/>
    </row>
    <row r="108" spans="1:14" x14ac:dyDescent="0.25">
      <c r="I108" s="118"/>
      <c r="J108" s="118"/>
      <c r="K108" s="118"/>
      <c r="L108" s="118"/>
    </row>
    <row r="109" spans="1:14" x14ac:dyDescent="0.25">
      <c r="I109" s="118"/>
      <c r="J109" s="118"/>
      <c r="K109" s="118"/>
      <c r="L109" s="118"/>
    </row>
    <row r="110" spans="1:14" x14ac:dyDescent="0.25">
      <c r="I110" s="118"/>
      <c r="J110" s="118"/>
      <c r="K110" s="118"/>
      <c r="L110" s="118"/>
    </row>
    <row r="111" spans="1:14" x14ac:dyDescent="0.25">
      <c r="I111" s="118"/>
      <c r="J111" s="118"/>
      <c r="K111" s="118"/>
      <c r="L111" s="118"/>
    </row>
    <row r="112" spans="1:14" x14ac:dyDescent="0.25">
      <c r="I112" s="118"/>
      <c r="J112" s="118"/>
      <c r="K112" s="118"/>
      <c r="L112" s="118"/>
    </row>
    <row r="113" spans="9:12" x14ac:dyDescent="0.25">
      <c r="I113" s="118"/>
      <c r="J113" s="118"/>
      <c r="K113" s="118"/>
      <c r="L113" s="118"/>
    </row>
    <row r="114" spans="9:12" x14ac:dyDescent="0.25">
      <c r="I114" s="118"/>
      <c r="J114" s="118"/>
      <c r="K114" s="118"/>
      <c r="L114" s="118"/>
    </row>
    <row r="115" spans="9:12" x14ac:dyDescent="0.25">
      <c r="I115" s="118"/>
      <c r="J115" s="118"/>
      <c r="K115" s="118"/>
      <c r="L115" s="118"/>
    </row>
    <row r="116" spans="9:12" x14ac:dyDescent="0.25">
      <c r="I116" s="118"/>
      <c r="J116" s="118"/>
      <c r="K116" s="118"/>
      <c r="L116" s="118"/>
    </row>
    <row r="117" spans="9:12" x14ac:dyDescent="0.25">
      <c r="I117" s="118"/>
      <c r="J117" s="118"/>
      <c r="K117" s="118"/>
      <c r="L117" s="118"/>
    </row>
    <row r="118" spans="9:12" x14ac:dyDescent="0.25">
      <c r="I118" s="118"/>
      <c r="J118" s="118"/>
      <c r="K118" s="118"/>
      <c r="L118" s="118"/>
    </row>
    <row r="119" spans="9:12" x14ac:dyDescent="0.25">
      <c r="I119" s="118"/>
      <c r="J119" s="118"/>
      <c r="K119" s="118"/>
      <c r="L119" s="118"/>
    </row>
    <row r="120" spans="9:12" x14ac:dyDescent="0.25">
      <c r="I120" s="118"/>
      <c r="J120" s="118"/>
      <c r="K120" s="118"/>
      <c r="L120" s="118"/>
    </row>
    <row r="121" spans="9:12" x14ac:dyDescent="0.25">
      <c r="I121" s="118"/>
      <c r="J121" s="118"/>
      <c r="K121" s="118"/>
      <c r="L121" s="118"/>
    </row>
    <row r="122" spans="9:12" x14ac:dyDescent="0.25">
      <c r="I122" s="118"/>
      <c r="J122" s="118"/>
      <c r="K122" s="118"/>
      <c r="L122" s="118"/>
    </row>
    <row r="123" spans="9:12" x14ac:dyDescent="0.25">
      <c r="I123" s="118"/>
      <c r="J123" s="118"/>
      <c r="K123" s="118"/>
      <c r="L123" s="118"/>
    </row>
    <row r="124" spans="9:12" x14ac:dyDescent="0.25">
      <c r="I124" s="118"/>
      <c r="J124" s="118"/>
      <c r="K124" s="118"/>
      <c r="L124" s="118"/>
    </row>
    <row r="125" spans="9:12" x14ac:dyDescent="0.25">
      <c r="I125" s="118"/>
      <c r="J125" s="118"/>
      <c r="K125" s="118"/>
      <c r="L125" s="118"/>
    </row>
    <row r="126" spans="9:12" x14ac:dyDescent="0.25">
      <c r="I126" s="118"/>
      <c r="J126" s="118"/>
      <c r="K126" s="118"/>
      <c r="L126" s="118"/>
    </row>
    <row r="127" spans="9:12" x14ac:dyDescent="0.25">
      <c r="I127" s="118"/>
      <c r="J127" s="118"/>
      <c r="K127" s="118"/>
      <c r="L127" s="118"/>
    </row>
    <row r="128" spans="9:12" x14ac:dyDescent="0.25">
      <c r="I128" s="118"/>
      <c r="J128" s="118"/>
      <c r="K128" s="118"/>
      <c r="L128" s="118"/>
    </row>
    <row r="129" spans="9:12" x14ac:dyDescent="0.25">
      <c r="I129" s="118"/>
      <c r="J129" s="118"/>
      <c r="K129" s="118"/>
      <c r="L129" s="118"/>
    </row>
    <row r="130" spans="9:12" x14ac:dyDescent="0.25">
      <c r="I130" s="118"/>
      <c r="J130" s="118"/>
      <c r="K130" s="118"/>
      <c r="L130" s="118"/>
    </row>
    <row r="131" spans="9:12" x14ac:dyDescent="0.25">
      <c r="I131" s="118"/>
      <c r="J131" s="118"/>
      <c r="K131" s="118"/>
      <c r="L131" s="118"/>
    </row>
    <row r="132" spans="9:12" x14ac:dyDescent="0.25">
      <c r="I132" s="118"/>
      <c r="J132" s="118"/>
      <c r="K132" s="118"/>
      <c r="L132" s="118"/>
    </row>
    <row r="133" spans="9:12" x14ac:dyDescent="0.25">
      <c r="I133" s="118"/>
      <c r="J133" s="118"/>
      <c r="K133" s="118"/>
      <c r="L133" s="118"/>
    </row>
    <row r="134" spans="9:12" x14ac:dyDescent="0.25">
      <c r="I134" s="118"/>
      <c r="J134" s="118"/>
      <c r="K134" s="118"/>
      <c r="L134" s="118"/>
    </row>
    <row r="135" spans="9:12" x14ac:dyDescent="0.25">
      <c r="I135" s="118"/>
      <c r="J135" s="118"/>
      <c r="K135" s="118"/>
      <c r="L135" s="118"/>
    </row>
    <row r="136" spans="9:12" x14ac:dyDescent="0.25">
      <c r="I136" s="118"/>
      <c r="J136" s="118"/>
      <c r="K136" s="118"/>
      <c r="L136" s="118"/>
    </row>
    <row r="137" spans="9:12" x14ac:dyDescent="0.25">
      <c r="I137" s="118"/>
      <c r="J137" s="118"/>
      <c r="K137" s="118"/>
      <c r="L137" s="118"/>
    </row>
    <row r="138" spans="9:12" x14ac:dyDescent="0.25">
      <c r="I138" s="118"/>
      <c r="J138" s="118"/>
      <c r="K138" s="118"/>
      <c r="L138" s="118"/>
    </row>
    <row r="139" spans="9:12" x14ac:dyDescent="0.25">
      <c r="I139" s="118"/>
      <c r="J139" s="118"/>
      <c r="K139" s="118"/>
      <c r="L139" s="118"/>
    </row>
    <row r="140" spans="9:12" x14ac:dyDescent="0.25">
      <c r="I140" s="118"/>
      <c r="J140" s="118"/>
      <c r="K140" s="118"/>
      <c r="L140" s="118"/>
    </row>
    <row r="141" spans="9:12" x14ac:dyDescent="0.25">
      <c r="I141" s="118"/>
      <c r="J141" s="118"/>
      <c r="K141" s="118"/>
      <c r="L141" s="118"/>
    </row>
    <row r="142" spans="9:12" x14ac:dyDescent="0.25">
      <c r="I142" s="118"/>
      <c r="J142" s="118"/>
      <c r="K142" s="118"/>
      <c r="L142" s="118"/>
    </row>
    <row r="143" spans="9:12" x14ac:dyDescent="0.25">
      <c r="I143" s="118"/>
      <c r="J143" s="118"/>
      <c r="K143" s="118"/>
      <c r="L143" s="118"/>
    </row>
    <row r="144" spans="9:12" x14ac:dyDescent="0.25">
      <c r="I144" s="118"/>
      <c r="J144" s="118"/>
      <c r="K144" s="118"/>
      <c r="L144" s="118"/>
    </row>
    <row r="145" spans="9:12" x14ac:dyDescent="0.25">
      <c r="I145" s="118"/>
      <c r="J145" s="118"/>
      <c r="K145" s="118"/>
      <c r="L145" s="118"/>
    </row>
    <row r="146" spans="9:12" x14ac:dyDescent="0.25">
      <c r="I146" s="118"/>
      <c r="J146" s="118"/>
      <c r="K146" s="118"/>
      <c r="L146" s="118"/>
    </row>
    <row r="147" spans="9:12" x14ac:dyDescent="0.25">
      <c r="I147" s="118"/>
      <c r="J147" s="118"/>
      <c r="K147" s="118"/>
      <c r="L147" s="118"/>
    </row>
    <row r="148" spans="9:12" x14ac:dyDescent="0.25">
      <c r="I148" s="118"/>
      <c r="J148" s="118"/>
      <c r="K148" s="118"/>
      <c r="L148" s="118"/>
    </row>
    <row r="149" spans="9:12" x14ac:dyDescent="0.25">
      <c r="I149" s="118"/>
      <c r="J149" s="118"/>
      <c r="K149" s="118"/>
      <c r="L149" s="118"/>
    </row>
    <row r="150" spans="9:12" x14ac:dyDescent="0.25">
      <c r="I150" s="118"/>
      <c r="J150" s="118"/>
      <c r="K150" s="118"/>
      <c r="L150" s="118"/>
    </row>
    <row r="151" spans="9:12" x14ac:dyDescent="0.25">
      <c r="I151" s="118"/>
      <c r="J151" s="118"/>
      <c r="K151" s="118"/>
      <c r="L151" s="118"/>
    </row>
    <row r="152" spans="9:12" x14ac:dyDescent="0.25">
      <c r="I152" s="118"/>
      <c r="J152" s="118"/>
      <c r="K152" s="118"/>
      <c r="L152" s="118"/>
    </row>
    <row r="153" spans="9:12" x14ac:dyDescent="0.25">
      <c r="I153" s="118"/>
      <c r="J153" s="118"/>
      <c r="K153" s="118"/>
      <c r="L153" s="118"/>
    </row>
    <row r="154" spans="9:12" x14ac:dyDescent="0.25">
      <c r="I154" s="118"/>
      <c r="J154" s="118"/>
      <c r="K154" s="118"/>
      <c r="L154" s="118"/>
    </row>
    <row r="155" spans="9:12" x14ac:dyDescent="0.25">
      <c r="I155" s="118"/>
      <c r="J155" s="118"/>
      <c r="K155" s="118"/>
      <c r="L155" s="118"/>
    </row>
    <row r="156" spans="9:12" x14ac:dyDescent="0.25">
      <c r="I156" s="118"/>
      <c r="J156" s="118"/>
      <c r="K156" s="118"/>
      <c r="L156" s="118"/>
    </row>
    <row r="157" spans="9:12" x14ac:dyDescent="0.25">
      <c r="I157" s="118"/>
      <c r="J157" s="118"/>
      <c r="K157" s="118"/>
      <c r="L157" s="118"/>
    </row>
    <row r="158" spans="9:12" x14ac:dyDescent="0.25">
      <c r="I158" s="118"/>
      <c r="J158" s="118"/>
      <c r="K158" s="118"/>
      <c r="L158" s="118"/>
    </row>
    <row r="159" spans="9:12" x14ac:dyDescent="0.25">
      <c r="I159" s="118"/>
      <c r="J159" s="118"/>
      <c r="K159" s="118"/>
      <c r="L159" s="118"/>
    </row>
    <row r="160" spans="9:12" x14ac:dyDescent="0.25">
      <c r="I160" s="118"/>
      <c r="J160" s="118"/>
      <c r="K160" s="118"/>
      <c r="L160" s="118"/>
    </row>
    <row r="161" spans="9:12" x14ac:dyDescent="0.25">
      <c r="I161" s="118"/>
      <c r="J161" s="118"/>
      <c r="K161" s="118"/>
      <c r="L161" s="118"/>
    </row>
    <row r="162" spans="9:12" x14ac:dyDescent="0.25">
      <c r="I162" s="118"/>
      <c r="J162" s="118"/>
      <c r="K162" s="118"/>
      <c r="L162" s="118"/>
    </row>
    <row r="163" spans="9:12" x14ac:dyDescent="0.25">
      <c r="I163" s="118"/>
      <c r="J163" s="118"/>
      <c r="K163" s="118"/>
      <c r="L163" s="118"/>
    </row>
    <row r="164" spans="9:12" x14ac:dyDescent="0.25">
      <c r="I164" s="118"/>
      <c r="J164" s="118"/>
      <c r="K164" s="118"/>
      <c r="L164" s="118"/>
    </row>
    <row r="165" spans="9:12" x14ac:dyDescent="0.25">
      <c r="I165" s="118"/>
      <c r="J165" s="118"/>
      <c r="K165" s="118"/>
      <c r="L165" s="118"/>
    </row>
    <row r="166" spans="9:12" x14ac:dyDescent="0.25">
      <c r="I166" s="118"/>
      <c r="J166" s="118"/>
      <c r="K166" s="118"/>
      <c r="L166" s="118"/>
    </row>
    <row r="167" spans="9:12" x14ac:dyDescent="0.25">
      <c r="I167" s="118"/>
      <c r="J167" s="118"/>
      <c r="K167" s="118"/>
      <c r="L167" s="118"/>
    </row>
    <row r="168" spans="9:12" x14ac:dyDescent="0.25">
      <c r="I168" s="118"/>
      <c r="J168" s="118"/>
      <c r="K168" s="118"/>
      <c r="L168" s="118"/>
    </row>
    <row r="169" spans="9:12" x14ac:dyDescent="0.25">
      <c r="I169" s="118"/>
      <c r="J169" s="118"/>
      <c r="K169" s="118"/>
      <c r="L169" s="118"/>
    </row>
    <row r="170" spans="9:12" x14ac:dyDescent="0.25">
      <c r="I170" s="118"/>
      <c r="J170" s="118"/>
      <c r="K170" s="118"/>
      <c r="L170" s="118"/>
    </row>
    <row r="171" spans="9:12" x14ac:dyDescent="0.25">
      <c r="I171" s="118"/>
      <c r="J171" s="118"/>
      <c r="K171" s="118"/>
      <c r="L171" s="118"/>
    </row>
    <row r="172" spans="9:12" x14ac:dyDescent="0.25">
      <c r="I172" s="118"/>
      <c r="J172" s="118"/>
      <c r="K172" s="118"/>
      <c r="L172" s="118"/>
    </row>
    <row r="173" spans="9:12" x14ac:dyDescent="0.25">
      <c r="I173" s="118"/>
      <c r="J173" s="118"/>
      <c r="K173" s="118"/>
      <c r="L173" s="118"/>
    </row>
    <row r="174" spans="9:12" x14ac:dyDescent="0.25">
      <c r="I174" s="118"/>
      <c r="J174" s="118"/>
      <c r="K174" s="118"/>
      <c r="L174" s="118"/>
    </row>
    <row r="175" spans="9:12" x14ac:dyDescent="0.25">
      <c r="I175" s="118"/>
      <c r="J175" s="118"/>
      <c r="K175" s="118"/>
      <c r="L175" s="118"/>
    </row>
    <row r="176" spans="9: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row r="4429" spans="9:12" x14ac:dyDescent="0.25">
      <c r="I4429" s="118"/>
      <c r="J4429" s="118"/>
      <c r="K4429" s="118"/>
      <c r="L4429" s="118"/>
    </row>
    <row r="4430" spans="9:12" x14ac:dyDescent="0.25">
      <c r="I4430" s="118"/>
      <c r="J4430" s="118"/>
      <c r="K4430" s="118"/>
      <c r="L4430" s="118"/>
    </row>
    <row r="4431" spans="9:12" x14ac:dyDescent="0.25">
      <c r="I4431" s="118"/>
      <c r="J4431" s="118"/>
      <c r="K4431" s="118"/>
      <c r="L4431" s="118"/>
    </row>
    <row r="4432" spans="9:12" x14ac:dyDescent="0.25">
      <c r="I4432" s="118"/>
      <c r="J4432" s="118"/>
      <c r="K4432" s="118"/>
      <c r="L4432" s="118"/>
    </row>
    <row r="4433" spans="9:12" x14ac:dyDescent="0.25">
      <c r="I4433" s="118"/>
      <c r="J4433" s="118"/>
      <c r="K4433" s="118"/>
      <c r="L4433" s="118"/>
    </row>
    <row r="4434" spans="9:12" x14ac:dyDescent="0.25">
      <c r="I4434" s="118"/>
      <c r="J4434" s="118"/>
      <c r="K4434" s="118"/>
      <c r="L4434" s="118"/>
    </row>
    <row r="4435" spans="9:12" x14ac:dyDescent="0.25">
      <c r="I4435" s="118"/>
      <c r="J4435" s="118"/>
      <c r="K4435" s="118"/>
      <c r="L4435" s="118"/>
    </row>
    <row r="4436" spans="9:12" x14ac:dyDescent="0.25">
      <c r="I4436" s="118"/>
      <c r="J4436" s="118"/>
      <c r="K4436" s="118"/>
      <c r="L4436" s="118"/>
    </row>
    <row r="4437" spans="9:12" x14ac:dyDescent="0.25">
      <c r="I4437" s="118"/>
      <c r="J4437" s="118"/>
      <c r="K4437" s="118"/>
      <c r="L4437" s="118"/>
    </row>
    <row r="4438" spans="9:12" x14ac:dyDescent="0.25">
      <c r="I4438" s="118"/>
      <c r="J4438" s="118"/>
      <c r="K4438" s="118"/>
      <c r="L4438" s="118"/>
    </row>
    <row r="4439" spans="9:12" x14ac:dyDescent="0.25">
      <c r="I4439" s="118"/>
      <c r="J4439" s="118"/>
      <c r="K4439" s="118"/>
      <c r="L4439" s="118"/>
    </row>
    <row r="4440" spans="9:12" x14ac:dyDescent="0.25">
      <c r="I4440" s="118"/>
      <c r="J4440" s="118"/>
      <c r="K4440" s="118"/>
      <c r="L4440" s="118"/>
    </row>
    <row r="4441" spans="9:12" x14ac:dyDescent="0.25">
      <c r="I4441" s="118"/>
      <c r="J4441" s="118"/>
      <c r="K4441" s="118"/>
      <c r="L4441" s="118"/>
    </row>
    <row r="4442" spans="9:12" x14ac:dyDescent="0.25">
      <c r="I4442" s="118"/>
      <c r="J4442" s="118"/>
      <c r="K4442" s="118"/>
      <c r="L4442" s="118"/>
    </row>
    <row r="4443" spans="9:12" x14ac:dyDescent="0.25">
      <c r="I4443" s="118"/>
      <c r="J4443" s="118"/>
      <c r="K4443" s="118"/>
      <c r="L4443" s="118"/>
    </row>
    <row r="4444" spans="9:12" x14ac:dyDescent="0.25">
      <c r="I4444" s="118"/>
      <c r="J4444" s="118"/>
      <c r="K4444" s="118"/>
      <c r="L4444" s="118"/>
    </row>
    <row r="4445" spans="9:12" x14ac:dyDescent="0.25">
      <c r="I4445" s="118"/>
      <c r="J4445" s="118"/>
      <c r="K4445" s="118"/>
      <c r="L4445" s="118"/>
    </row>
    <row r="4446" spans="9:12" x14ac:dyDescent="0.25">
      <c r="I4446" s="118"/>
      <c r="J4446" s="118"/>
      <c r="K4446" s="118"/>
      <c r="L4446" s="118"/>
    </row>
    <row r="4447" spans="9:12" x14ac:dyDescent="0.25">
      <c r="I4447" s="118"/>
      <c r="J4447" s="118"/>
      <c r="K4447" s="118"/>
      <c r="L4447" s="118"/>
    </row>
    <row r="4448" spans="9:12" x14ac:dyDescent="0.25">
      <c r="I4448" s="118"/>
      <c r="J4448" s="118"/>
      <c r="K4448" s="118"/>
      <c r="L4448" s="118"/>
    </row>
    <row r="4449" spans="9:12" x14ac:dyDescent="0.25">
      <c r="I4449" s="118"/>
      <c r="J4449" s="118"/>
      <c r="K4449" s="118"/>
      <c r="L4449" s="118"/>
    </row>
    <row r="4450" spans="9:12" x14ac:dyDescent="0.25">
      <c r="I4450" s="118"/>
      <c r="J4450" s="118"/>
      <c r="K4450" s="118"/>
      <c r="L4450" s="118"/>
    </row>
    <row r="4451" spans="9:12" x14ac:dyDescent="0.25">
      <c r="I4451" s="118"/>
      <c r="J4451" s="118"/>
      <c r="K4451" s="118"/>
      <c r="L4451" s="118"/>
    </row>
    <row r="4452" spans="9:12" x14ac:dyDescent="0.25">
      <c r="I4452" s="118"/>
      <c r="J4452" s="118"/>
      <c r="K4452" s="118"/>
      <c r="L4452" s="118"/>
    </row>
    <row r="4453" spans="9:12" x14ac:dyDescent="0.25">
      <c r="I4453" s="118"/>
      <c r="J4453" s="118"/>
      <c r="K4453" s="118"/>
      <c r="L4453" s="118"/>
    </row>
    <row r="4454" spans="9:12" x14ac:dyDescent="0.25">
      <c r="I4454" s="118"/>
      <c r="J4454" s="118"/>
      <c r="K4454" s="118"/>
      <c r="L4454" s="118"/>
    </row>
    <row r="4455" spans="9:12" x14ac:dyDescent="0.25">
      <c r="I4455" s="118"/>
      <c r="J4455" s="118"/>
      <c r="K4455" s="118"/>
      <c r="L4455" s="118"/>
    </row>
    <row r="4456" spans="9:12" x14ac:dyDescent="0.25">
      <c r="I4456" s="118"/>
      <c r="J4456" s="118"/>
      <c r="K4456" s="118"/>
      <c r="L4456" s="118"/>
    </row>
    <row r="4457" spans="9:12" x14ac:dyDescent="0.25">
      <c r="I4457" s="118"/>
      <c r="J4457" s="118"/>
      <c r="K4457" s="118"/>
      <c r="L4457" s="118"/>
    </row>
    <row r="4458" spans="9:12" x14ac:dyDescent="0.25">
      <c r="I4458" s="118"/>
      <c r="J4458" s="118"/>
      <c r="K4458" s="118"/>
      <c r="L4458" s="118"/>
    </row>
    <row r="4459" spans="9:12" x14ac:dyDescent="0.25">
      <c r="I4459" s="118"/>
      <c r="J4459" s="118"/>
      <c r="K4459" s="118"/>
      <c r="L4459" s="118"/>
    </row>
    <row r="4460" spans="9:12" x14ac:dyDescent="0.25">
      <c r="I4460" s="118"/>
      <c r="J4460" s="118"/>
      <c r="K4460" s="118"/>
      <c r="L4460" s="118"/>
    </row>
    <row r="4461" spans="9:12" x14ac:dyDescent="0.25">
      <c r="I4461" s="118"/>
      <c r="J4461" s="118"/>
      <c r="K4461" s="118"/>
      <c r="L4461" s="118"/>
    </row>
    <row r="4462" spans="9:12" x14ac:dyDescent="0.25">
      <c r="I4462" s="118"/>
      <c r="J4462" s="118"/>
      <c r="K4462" s="118"/>
      <c r="L4462" s="118"/>
    </row>
    <row r="4463" spans="9:12" x14ac:dyDescent="0.25">
      <c r="I4463" s="118"/>
      <c r="J4463" s="118"/>
      <c r="K4463" s="118"/>
      <c r="L4463" s="118"/>
    </row>
    <row r="4464" spans="9:12" x14ac:dyDescent="0.25">
      <c r="I4464" s="118"/>
      <c r="J4464" s="118"/>
      <c r="K4464" s="118"/>
      <c r="L4464" s="118"/>
    </row>
    <row r="4465" spans="9:12" x14ac:dyDescent="0.25">
      <c r="I4465" s="118"/>
      <c r="J4465" s="118"/>
      <c r="K4465" s="118"/>
      <c r="L4465" s="118"/>
    </row>
    <row r="4466" spans="9:12" x14ac:dyDescent="0.25">
      <c r="I4466" s="118"/>
      <c r="J4466" s="118"/>
      <c r="K4466" s="118"/>
      <c r="L4466" s="118"/>
    </row>
    <row r="4467" spans="9:12" x14ac:dyDescent="0.25">
      <c r="I4467" s="118"/>
      <c r="J4467" s="118"/>
      <c r="K4467" s="118"/>
      <c r="L4467" s="118"/>
    </row>
  </sheetData>
  <mergeCells count="2">
    <mergeCell ref="A1:N1"/>
    <mergeCell ref="A2:N2"/>
  </mergeCells>
  <pageMargins left="0.7" right="0.7" top="0.75" bottom="0.75" header="0.3" footer="0.3"/>
  <pageSetup paperSize="9"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419"/>
  <sheetViews>
    <sheetView zoomScale="110" zoomScaleNormal="85" workbookViewId="0">
      <selection activeCell="A10" sqref="A10"/>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69" bestFit="1" customWidth="1"/>
    <col min="7" max="7" width="18.7109375" style="469" customWidth="1"/>
    <col min="8"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888" t="s">
        <v>45</v>
      </c>
      <c r="B1" s="888"/>
      <c r="C1" s="888"/>
      <c r="D1" s="888"/>
      <c r="E1" s="888"/>
      <c r="F1" s="888"/>
      <c r="G1" s="888"/>
      <c r="H1" s="888"/>
      <c r="I1" s="888"/>
      <c r="J1" s="888"/>
      <c r="K1" s="888"/>
      <c r="L1" s="888"/>
      <c r="M1" s="888"/>
      <c r="N1" s="888"/>
    </row>
    <row r="2" spans="1:15" s="84" customFormat="1" ht="18.75" x14ac:dyDescent="0.25">
      <c r="A2" s="889" t="s">
        <v>97</v>
      </c>
      <c r="B2" s="889"/>
      <c r="C2" s="889"/>
      <c r="D2" s="889"/>
      <c r="E2" s="889"/>
      <c r="F2" s="889"/>
      <c r="G2" s="889"/>
      <c r="H2" s="889"/>
      <c r="I2" s="889"/>
      <c r="J2" s="889"/>
      <c r="K2" s="889"/>
      <c r="L2" s="889"/>
      <c r="M2" s="889"/>
      <c r="N2" s="889"/>
    </row>
    <row r="3" spans="1:15" s="84" customFormat="1" ht="45.75" thickBot="1" x14ac:dyDescent="0.3">
      <c r="A3" s="85" t="s">
        <v>0</v>
      </c>
      <c r="B3" s="86" t="s">
        <v>5</v>
      </c>
      <c r="C3" s="86" t="s">
        <v>10</v>
      </c>
      <c r="D3" s="87" t="s">
        <v>8</v>
      </c>
      <c r="E3" s="87" t="s">
        <v>13</v>
      </c>
      <c r="F3" s="87" t="s">
        <v>34</v>
      </c>
      <c r="G3" s="87" t="s">
        <v>41</v>
      </c>
      <c r="H3" s="87" t="s">
        <v>2</v>
      </c>
      <c r="I3" s="87" t="s">
        <v>3</v>
      </c>
      <c r="J3" s="86" t="s">
        <v>9</v>
      </c>
      <c r="K3" s="86" t="s">
        <v>1</v>
      </c>
      <c r="L3" s="86" t="s">
        <v>4</v>
      </c>
      <c r="M3" s="86" t="s">
        <v>12</v>
      </c>
      <c r="N3" s="88" t="s">
        <v>11</v>
      </c>
    </row>
    <row r="4" spans="1:15" s="23" customFormat="1" ht="27.95" customHeight="1" x14ac:dyDescent="0.25">
      <c r="A4" s="714">
        <v>44378</v>
      </c>
      <c r="B4" s="715" t="s">
        <v>164</v>
      </c>
      <c r="C4" s="605"/>
      <c r="D4" s="716"/>
      <c r="E4" s="606">
        <v>0</v>
      </c>
      <c r="F4" s="606">
        <v>0</v>
      </c>
      <c r="G4" s="603">
        <v>298000</v>
      </c>
      <c r="H4" s="690"/>
      <c r="I4" s="604" t="s">
        <v>18</v>
      </c>
      <c r="J4" s="621"/>
      <c r="K4" s="621"/>
      <c r="L4" s="621"/>
      <c r="M4" s="717"/>
      <c r="N4" s="713"/>
    </row>
    <row r="5" spans="1:15" ht="17.25" customHeight="1" x14ac:dyDescent="0.25">
      <c r="A5" s="279">
        <v>44378</v>
      </c>
      <c r="B5" s="264" t="s">
        <v>168</v>
      </c>
      <c r="C5" s="264" t="s">
        <v>138</v>
      </c>
      <c r="D5" s="824" t="s">
        <v>123</v>
      </c>
      <c r="E5" s="204">
        <v>245000</v>
      </c>
      <c r="F5" s="190"/>
      <c r="G5" s="463">
        <f>G4-E5+F5</f>
        <v>53000</v>
      </c>
      <c r="H5" s="278" t="s">
        <v>96</v>
      </c>
      <c r="I5" s="278" t="s">
        <v>18</v>
      </c>
      <c r="J5" s="394" t="s">
        <v>171</v>
      </c>
      <c r="K5" s="285" t="s">
        <v>72</v>
      </c>
      <c r="L5" s="285" t="s">
        <v>46</v>
      </c>
      <c r="M5" s="232"/>
      <c r="N5" s="237"/>
    </row>
    <row r="6" spans="1:15" x14ac:dyDescent="0.25">
      <c r="A6" s="279">
        <v>44378</v>
      </c>
      <c r="B6" s="195" t="s">
        <v>169</v>
      </c>
      <c r="C6" s="195" t="s">
        <v>150</v>
      </c>
      <c r="D6" s="195" t="s">
        <v>91</v>
      </c>
      <c r="E6" s="400">
        <v>3000</v>
      </c>
      <c r="F6" s="190"/>
      <c r="G6" s="464">
        <f t="shared" ref="G6:G9" si="0">G5-E6+F6</f>
        <v>50000</v>
      </c>
      <c r="H6" s="689" t="s">
        <v>96</v>
      </c>
      <c r="I6" s="690" t="s">
        <v>18</v>
      </c>
      <c r="J6" s="732" t="s">
        <v>172</v>
      </c>
      <c r="K6" s="621" t="s">
        <v>72</v>
      </c>
      <c r="L6" s="621" t="s">
        <v>46</v>
      </c>
      <c r="M6" s="717"/>
      <c r="N6" s="713"/>
    </row>
    <row r="7" spans="1:15" x14ac:dyDescent="0.25">
      <c r="A7" s="279">
        <v>44378</v>
      </c>
      <c r="B7" s="195" t="s">
        <v>68</v>
      </c>
      <c r="C7" s="195" t="s">
        <v>67</v>
      </c>
      <c r="D7" s="195" t="s">
        <v>52</v>
      </c>
      <c r="E7" s="242">
        <v>25000</v>
      </c>
      <c r="F7" s="205"/>
      <c r="G7" s="614">
        <f t="shared" si="0"/>
        <v>25000</v>
      </c>
      <c r="H7" s="264" t="s">
        <v>96</v>
      </c>
      <c r="I7" s="264" t="s">
        <v>18</v>
      </c>
      <c r="J7" s="732" t="s">
        <v>172</v>
      </c>
      <c r="K7" s="285" t="s">
        <v>72</v>
      </c>
      <c r="L7" s="285" t="s">
        <v>46</v>
      </c>
      <c r="M7" s="232"/>
      <c r="N7" s="197" t="s">
        <v>170</v>
      </c>
    </row>
    <row r="8" spans="1:15" x14ac:dyDescent="0.25">
      <c r="A8" s="279">
        <v>44378</v>
      </c>
      <c r="B8" s="195" t="s">
        <v>68</v>
      </c>
      <c r="C8" s="195" t="s">
        <v>67</v>
      </c>
      <c r="D8" s="210" t="s">
        <v>52</v>
      </c>
      <c r="E8" s="607">
        <v>25000</v>
      </c>
      <c r="F8" s="205"/>
      <c r="G8" s="465">
        <f t="shared" si="0"/>
        <v>0</v>
      </c>
      <c r="H8" s="264" t="s">
        <v>96</v>
      </c>
      <c r="I8" s="264" t="s">
        <v>18</v>
      </c>
      <c r="J8" s="732" t="s">
        <v>172</v>
      </c>
      <c r="K8" s="285" t="s">
        <v>72</v>
      </c>
      <c r="L8" s="285" t="s">
        <v>46</v>
      </c>
      <c r="M8" s="232"/>
      <c r="N8" s="197" t="s">
        <v>152</v>
      </c>
    </row>
    <row r="9" spans="1:15" ht="15" customHeight="1" thickBot="1" x14ac:dyDescent="0.3">
      <c r="A9" s="230"/>
      <c r="B9" s="197"/>
      <c r="C9" s="197"/>
      <c r="D9" s="261"/>
      <c r="E9" s="252"/>
      <c r="F9" s="466"/>
      <c r="G9" s="464">
        <f t="shared" si="0"/>
        <v>0</v>
      </c>
      <c r="H9" s="195" t="s">
        <v>96</v>
      </c>
      <c r="I9" s="195" t="s">
        <v>18</v>
      </c>
      <c r="J9" s="285"/>
      <c r="K9" s="285" t="s">
        <v>72</v>
      </c>
      <c r="L9" s="195" t="s">
        <v>46</v>
      </c>
      <c r="M9" s="195"/>
      <c r="N9" s="197"/>
    </row>
    <row r="10" spans="1:15" ht="15.75" thickBot="1" x14ac:dyDescent="0.3">
      <c r="A10" s="196"/>
      <c r="B10" s="195"/>
      <c r="C10" s="195"/>
      <c r="D10" s="210"/>
      <c r="E10" s="742">
        <f>SUM(E4:E9)</f>
        <v>298000</v>
      </c>
      <c r="F10" s="743">
        <f>SUM(F4:F9)+G4</f>
        <v>298000</v>
      </c>
      <c r="G10" s="806">
        <f>F10-E10</f>
        <v>0</v>
      </c>
      <c r="H10" s="212"/>
      <c r="I10" s="195"/>
      <c r="J10" s="264"/>
      <c r="K10" s="285"/>
      <c r="L10" s="195"/>
      <c r="M10" s="195"/>
      <c r="N10" s="197"/>
      <c r="O10" s="704"/>
    </row>
    <row r="11" spans="1:15" x14ac:dyDescent="0.25">
      <c r="A11" s="196"/>
      <c r="B11" s="195"/>
      <c r="C11" s="195"/>
      <c r="D11" s="195"/>
      <c r="E11" s="653"/>
      <c r="F11" s="653"/>
      <c r="G11" s="465"/>
      <c r="H11" s="195"/>
      <c r="I11" s="195"/>
      <c r="J11" s="264"/>
      <c r="K11" s="394"/>
      <c r="L11" s="195"/>
      <c r="M11" s="195"/>
      <c r="N11" s="197"/>
      <c r="O11" s="704"/>
    </row>
    <row r="12" spans="1:15" x14ac:dyDescent="0.25">
      <c r="A12" s="196"/>
      <c r="B12" s="197"/>
      <c r="C12" s="197"/>
      <c r="D12" s="197"/>
      <c r="E12" s="217"/>
      <c r="F12" s="400"/>
      <c r="G12" s="463"/>
      <c r="H12" s="195"/>
      <c r="I12" s="195"/>
      <c r="J12" s="264"/>
      <c r="K12" s="285"/>
      <c r="L12" s="195"/>
      <c r="M12" s="195"/>
      <c r="N12" s="197"/>
      <c r="O12" s="704"/>
    </row>
    <row r="13" spans="1:15" x14ac:dyDescent="0.25">
      <c r="A13" s="195"/>
      <c r="B13" s="195"/>
      <c r="C13" s="195"/>
      <c r="D13" s="195"/>
      <c r="E13" s="217"/>
      <c r="F13" s="217"/>
      <c r="G13" s="463"/>
      <c r="H13" s="195"/>
      <c r="I13" s="195"/>
      <c r="J13" s="195"/>
      <c r="K13" s="285"/>
      <c r="L13" s="195"/>
      <c r="M13" s="195"/>
      <c r="N13" s="197"/>
      <c r="O13" s="704"/>
    </row>
    <row r="14" spans="1:15" x14ac:dyDescent="0.25">
      <c r="A14" s="195"/>
      <c r="B14" s="195"/>
      <c r="C14" s="195"/>
      <c r="D14" s="195"/>
      <c r="E14" s="508"/>
      <c r="F14" s="508"/>
      <c r="G14" s="463"/>
      <c r="H14" s="195"/>
      <c r="I14" s="195"/>
      <c r="J14" s="195"/>
      <c r="K14" s="285"/>
      <c r="L14" s="195"/>
      <c r="M14" s="195"/>
      <c r="N14" s="197"/>
      <c r="O14" s="704"/>
    </row>
    <row r="15" spans="1:15" x14ac:dyDescent="0.25">
      <c r="A15" s="195"/>
      <c r="B15" s="195"/>
      <c r="C15" s="195"/>
      <c r="D15" s="195"/>
      <c r="E15" s="508"/>
      <c r="F15" s="508"/>
      <c r="G15" s="463"/>
      <c r="H15" s="195"/>
      <c r="I15" s="195"/>
      <c r="J15" s="195"/>
      <c r="K15" s="285"/>
      <c r="L15" s="195"/>
      <c r="M15" s="195"/>
      <c r="N15" s="197"/>
      <c r="O15" s="704"/>
    </row>
    <row r="16" spans="1:15" x14ac:dyDescent="0.25">
      <c r="A16" s="195"/>
      <c r="B16" s="195"/>
      <c r="C16" s="195"/>
      <c r="D16" s="195"/>
      <c r="E16" s="508"/>
      <c r="F16" s="508"/>
      <c r="G16" s="463"/>
      <c r="H16" s="195"/>
      <c r="I16" s="195"/>
      <c r="J16" s="195"/>
      <c r="K16" s="285"/>
      <c r="L16" s="195"/>
      <c r="M16" s="195"/>
      <c r="N16" s="197"/>
      <c r="O16" s="704"/>
    </row>
    <row r="17" spans="1:15" x14ac:dyDescent="0.25">
      <c r="A17" s="578"/>
      <c r="B17" s="578"/>
      <c r="C17" s="578"/>
      <c r="D17" s="578"/>
      <c r="E17" s="471"/>
      <c r="F17" s="471"/>
      <c r="G17" s="465"/>
      <c r="H17" s="578"/>
      <c r="I17" s="578"/>
      <c r="J17" s="578"/>
      <c r="K17" s="578"/>
      <c r="L17" s="578"/>
      <c r="M17" s="578"/>
      <c r="N17" s="107"/>
      <c r="O17" s="157"/>
    </row>
    <row r="18" spans="1:15" x14ac:dyDescent="0.25">
      <c r="A18" s="183"/>
      <c r="B18" s="183"/>
      <c r="C18" s="183"/>
      <c r="D18" s="183"/>
      <c r="E18" s="468"/>
      <c r="F18" s="468"/>
      <c r="G18" s="463"/>
      <c r="H18" s="183"/>
      <c r="I18" s="183"/>
      <c r="J18" s="183"/>
      <c r="K18" s="183"/>
      <c r="L18" s="183"/>
      <c r="M18" s="183"/>
      <c r="N18" s="107"/>
      <c r="O18" s="157"/>
    </row>
    <row r="19" spans="1:15" x14ac:dyDescent="0.25">
      <c r="A19" s="183"/>
      <c r="B19" s="183"/>
      <c r="C19" s="183"/>
      <c r="D19" s="183"/>
      <c r="E19" s="468"/>
      <c r="F19" s="468"/>
      <c r="G19" s="463"/>
      <c r="H19" s="183"/>
      <c r="I19" s="183"/>
      <c r="J19" s="183"/>
      <c r="K19" s="183"/>
      <c r="L19" s="183"/>
      <c r="M19" s="183"/>
      <c r="N19" s="107"/>
      <c r="O19" s="157"/>
    </row>
    <row r="20" spans="1:15" x14ac:dyDescent="0.25">
      <c r="A20" s="183"/>
      <c r="B20" s="183"/>
      <c r="C20" s="183"/>
      <c r="D20" s="183"/>
      <c r="E20" s="468"/>
      <c r="F20" s="468"/>
      <c r="G20" s="463"/>
      <c r="H20" s="183"/>
      <c r="I20" s="183"/>
      <c r="J20" s="183"/>
      <c r="K20" s="183"/>
      <c r="L20" s="183"/>
      <c r="M20" s="183"/>
      <c r="N20" s="107"/>
      <c r="O20" s="157"/>
    </row>
    <row r="21" spans="1:15" x14ac:dyDescent="0.25">
      <c r="A21" s="183"/>
      <c r="B21" s="183"/>
      <c r="C21" s="183"/>
      <c r="D21" s="183"/>
      <c r="E21" s="468"/>
      <c r="F21" s="468"/>
      <c r="G21" s="463"/>
      <c r="H21" s="183"/>
      <c r="I21" s="183"/>
      <c r="J21" s="183"/>
      <c r="K21" s="183"/>
      <c r="L21" s="183"/>
      <c r="M21" s="183"/>
      <c r="N21" s="107"/>
      <c r="O21" s="157"/>
    </row>
    <row r="22" spans="1:15" x14ac:dyDescent="0.25">
      <c r="A22" s="183"/>
      <c r="B22" s="183"/>
      <c r="C22" s="183"/>
      <c r="D22" s="183"/>
      <c r="E22" s="468"/>
      <c r="F22" s="468"/>
      <c r="G22" s="463"/>
      <c r="H22" s="183"/>
      <c r="I22" s="183"/>
      <c r="J22" s="183"/>
      <c r="K22" s="183"/>
      <c r="L22" s="183"/>
      <c r="M22" s="183"/>
      <c r="N22" s="107"/>
      <c r="O22" s="157"/>
    </row>
    <row r="23" spans="1:15" x14ac:dyDescent="0.25">
      <c r="A23" s="183"/>
      <c r="B23" s="183"/>
      <c r="C23" s="183"/>
      <c r="D23" s="183"/>
      <c r="E23" s="468"/>
      <c r="F23" s="468"/>
      <c r="G23" s="464"/>
      <c r="H23" s="183"/>
      <c r="I23" s="183"/>
      <c r="J23" s="183"/>
      <c r="K23" s="183"/>
      <c r="L23" s="183"/>
      <c r="M23" s="183"/>
      <c r="N23" s="107"/>
      <c r="O23" s="157"/>
    </row>
    <row r="24" spans="1:15" x14ac:dyDescent="0.25">
      <c r="A24" s="183"/>
      <c r="B24" s="183"/>
      <c r="C24" s="183"/>
      <c r="D24" s="183"/>
      <c r="E24" s="468"/>
      <c r="F24" s="468"/>
      <c r="G24" s="464"/>
      <c r="H24" s="183"/>
      <c r="I24" s="183"/>
      <c r="J24" s="183"/>
      <c r="K24" s="183"/>
      <c r="L24" s="183"/>
      <c r="M24" s="183"/>
      <c r="N24" s="107"/>
      <c r="O24" s="157"/>
    </row>
    <row r="25" spans="1:15" x14ac:dyDescent="0.25">
      <c r="A25" s="183"/>
      <c r="B25" s="183"/>
      <c r="C25" s="183"/>
      <c r="D25" s="183"/>
      <c r="E25" s="468"/>
      <c r="F25" s="468"/>
      <c r="G25" s="464"/>
      <c r="H25" s="183"/>
      <c r="I25" s="183"/>
      <c r="J25" s="183"/>
      <c r="K25" s="183"/>
      <c r="L25" s="183"/>
      <c r="M25" s="183"/>
      <c r="N25" s="107"/>
      <c r="O25" s="157"/>
    </row>
    <row r="26" spans="1:15" x14ac:dyDescent="0.25">
      <c r="A26" s="183"/>
      <c r="B26" s="183"/>
      <c r="C26" s="183"/>
      <c r="D26" s="183"/>
      <c r="E26" s="468"/>
      <c r="F26" s="468"/>
      <c r="G26" s="464"/>
      <c r="H26" s="183"/>
      <c r="I26" s="183"/>
      <c r="J26" s="183"/>
      <c r="K26" s="183"/>
      <c r="L26" s="183"/>
      <c r="M26" s="183"/>
      <c r="N26" s="107"/>
      <c r="O26" s="157"/>
    </row>
    <row r="27" spans="1:15" x14ac:dyDescent="0.25">
      <c r="A27" s="183"/>
      <c r="B27" s="183"/>
      <c r="C27" s="183"/>
      <c r="D27" s="183"/>
      <c r="E27" s="468"/>
      <c r="F27" s="468"/>
      <c r="G27" s="464"/>
      <c r="H27" s="183"/>
      <c r="I27" s="183"/>
      <c r="J27" s="183"/>
      <c r="K27" s="183"/>
      <c r="L27" s="183"/>
      <c r="M27" s="183"/>
      <c r="N27" s="107"/>
      <c r="O27" s="157"/>
    </row>
    <row r="28" spans="1:15" x14ac:dyDescent="0.25">
      <c r="A28" s="183"/>
      <c r="B28" s="183"/>
      <c r="C28" s="183"/>
      <c r="D28" s="183"/>
      <c r="E28" s="468"/>
      <c r="F28" s="468"/>
      <c r="G28" s="464"/>
      <c r="H28" s="183"/>
      <c r="I28" s="183"/>
      <c r="J28" s="183"/>
      <c r="K28" s="183"/>
      <c r="L28" s="183"/>
      <c r="M28" s="183"/>
      <c r="N28" s="107"/>
      <c r="O28" s="157"/>
    </row>
    <row r="29" spans="1:15" x14ac:dyDescent="0.25">
      <c r="A29" s="183"/>
      <c r="B29" s="183"/>
      <c r="C29" s="183"/>
      <c r="D29" s="183"/>
      <c r="E29" s="468"/>
      <c r="F29" s="468"/>
      <c r="G29" s="464"/>
      <c r="H29" s="183"/>
      <c r="I29" s="183"/>
      <c r="J29" s="183"/>
      <c r="K29" s="183"/>
      <c r="L29" s="183"/>
      <c r="M29" s="183"/>
      <c r="N29" s="107"/>
      <c r="O29" s="157"/>
    </row>
    <row r="30" spans="1:15" x14ac:dyDescent="0.25">
      <c r="A30" s="183"/>
      <c r="B30" s="183"/>
      <c r="C30" s="183"/>
      <c r="D30" s="183"/>
      <c r="E30" s="468"/>
      <c r="F30" s="468"/>
      <c r="G30" s="464"/>
      <c r="H30" s="183"/>
      <c r="I30" s="183"/>
      <c r="J30" s="183"/>
      <c r="K30" s="183"/>
      <c r="L30" s="183"/>
      <c r="M30" s="183"/>
      <c r="N30" s="107"/>
      <c r="O30" s="157"/>
    </row>
    <row r="31" spans="1:15" x14ac:dyDescent="0.25">
      <c r="A31" s="183"/>
      <c r="B31" s="183"/>
      <c r="C31" s="183"/>
      <c r="D31" s="183"/>
      <c r="E31" s="468"/>
      <c r="F31" s="468"/>
      <c r="G31" s="464"/>
      <c r="H31" s="183"/>
      <c r="I31" s="183"/>
      <c r="J31" s="183"/>
      <c r="K31" s="183"/>
      <c r="L31" s="183"/>
      <c r="M31" s="183"/>
      <c r="N31" s="107"/>
      <c r="O31" s="157"/>
    </row>
    <row r="32" spans="1:15" x14ac:dyDescent="0.25">
      <c r="A32" s="183"/>
      <c r="B32" s="183"/>
      <c r="C32" s="183"/>
      <c r="D32" s="183"/>
      <c r="E32" s="468"/>
      <c r="F32" s="468"/>
      <c r="G32" s="464"/>
      <c r="H32" s="183"/>
      <c r="I32" s="183"/>
      <c r="J32" s="183"/>
      <c r="K32" s="183"/>
      <c r="L32" s="183"/>
      <c r="M32" s="183"/>
      <c r="N32" s="107"/>
      <c r="O32" s="157"/>
    </row>
    <row r="33" spans="1:15" x14ac:dyDescent="0.25">
      <c r="A33" s="183"/>
      <c r="B33" s="183"/>
      <c r="C33" s="183"/>
      <c r="D33" s="183"/>
      <c r="E33" s="468"/>
      <c r="F33" s="468"/>
      <c r="G33" s="464"/>
      <c r="H33" s="183"/>
      <c r="I33" s="183"/>
      <c r="J33" s="183"/>
      <c r="K33" s="183"/>
      <c r="L33" s="183"/>
      <c r="M33" s="183"/>
      <c r="N33" s="107"/>
      <c r="O33" s="157"/>
    </row>
    <row r="34" spans="1:15" x14ac:dyDescent="0.25">
      <c r="A34" s="183"/>
      <c r="B34" s="183"/>
      <c r="C34" s="183"/>
      <c r="D34" s="183"/>
      <c r="E34" s="468"/>
      <c r="F34" s="468"/>
      <c r="G34" s="464"/>
      <c r="H34" s="183"/>
      <c r="I34" s="183"/>
      <c r="J34" s="183"/>
      <c r="K34" s="183"/>
      <c r="L34" s="183"/>
      <c r="M34" s="183"/>
      <c r="N34" s="107"/>
      <c r="O34" s="157"/>
    </row>
    <row r="35" spans="1:15" x14ac:dyDescent="0.25">
      <c r="A35" s="183"/>
      <c r="B35" s="183"/>
      <c r="C35" s="183"/>
      <c r="D35" s="183"/>
      <c r="E35" s="468"/>
      <c r="F35" s="468"/>
      <c r="G35" s="464"/>
      <c r="H35" s="183"/>
      <c r="I35" s="183"/>
      <c r="J35" s="183"/>
      <c r="K35" s="183"/>
      <c r="L35" s="183"/>
      <c r="M35" s="183"/>
      <c r="N35" s="107"/>
      <c r="O35" s="157"/>
    </row>
    <row r="36" spans="1:15" x14ac:dyDescent="0.25">
      <c r="A36" s="183"/>
      <c r="B36" s="183"/>
      <c r="C36" s="183"/>
      <c r="D36" s="183"/>
      <c r="E36" s="468"/>
      <c r="F36" s="468"/>
      <c r="G36" s="464"/>
      <c r="H36" s="183"/>
      <c r="I36" s="183"/>
      <c r="J36" s="183"/>
      <c r="K36" s="183"/>
      <c r="L36" s="183"/>
      <c r="M36" s="183"/>
      <c r="N36" s="107"/>
      <c r="O36" s="157"/>
    </row>
    <row r="37" spans="1:15" x14ac:dyDescent="0.25">
      <c r="A37" s="183"/>
      <c r="B37" s="183"/>
      <c r="C37" s="183"/>
      <c r="D37" s="183"/>
      <c r="E37" s="468"/>
      <c r="F37" s="468"/>
      <c r="G37" s="464"/>
      <c r="H37" s="183"/>
      <c r="I37" s="183"/>
      <c r="J37" s="183"/>
      <c r="K37" s="183"/>
      <c r="L37" s="183"/>
      <c r="M37" s="183"/>
      <c r="N37" s="107"/>
      <c r="O37" s="157"/>
    </row>
    <row r="38" spans="1:15" x14ac:dyDescent="0.25">
      <c r="A38" s="183"/>
      <c r="B38" s="183"/>
      <c r="C38" s="183"/>
      <c r="D38" s="183"/>
      <c r="E38" s="468"/>
      <c r="F38" s="468"/>
      <c r="G38" s="464"/>
      <c r="H38" s="183"/>
      <c r="I38" s="183"/>
      <c r="J38" s="183"/>
      <c r="K38" s="183"/>
      <c r="L38" s="183"/>
      <c r="M38" s="183"/>
      <c r="N38" s="107"/>
      <c r="O38" s="157"/>
    </row>
    <row r="39" spans="1:15" x14ac:dyDescent="0.25">
      <c r="A39" s="183"/>
      <c r="B39" s="183"/>
      <c r="C39" s="183"/>
      <c r="D39" s="183"/>
      <c r="E39" s="468"/>
      <c r="F39" s="468"/>
      <c r="G39" s="464"/>
      <c r="H39" s="183"/>
      <c r="I39" s="183"/>
      <c r="J39" s="183"/>
      <c r="K39" s="183"/>
      <c r="L39" s="183"/>
      <c r="M39" s="183"/>
      <c r="N39" s="107"/>
      <c r="O39" s="157"/>
    </row>
    <row r="40" spans="1:15" x14ac:dyDescent="0.25">
      <c r="A40" s="183"/>
      <c r="B40" s="183"/>
      <c r="C40" s="183"/>
      <c r="D40" s="183"/>
      <c r="E40" s="468"/>
      <c r="F40" s="468"/>
      <c r="G40" s="464"/>
      <c r="H40" s="183"/>
      <c r="I40" s="183"/>
      <c r="J40" s="183"/>
      <c r="K40" s="183"/>
      <c r="L40" s="183"/>
      <c r="M40" s="183"/>
      <c r="N40" s="107"/>
      <c r="O40" s="157"/>
    </row>
    <row r="41" spans="1:15" x14ac:dyDescent="0.25">
      <c r="A41" s="183"/>
      <c r="B41" s="183"/>
      <c r="C41" s="183"/>
      <c r="D41" s="183"/>
      <c r="E41" s="468"/>
      <c r="F41" s="468"/>
      <c r="G41" s="468"/>
      <c r="H41" s="183"/>
      <c r="I41" s="183"/>
      <c r="J41" s="183"/>
      <c r="K41" s="183"/>
      <c r="L41" s="183"/>
      <c r="M41" s="183"/>
      <c r="N41" s="107"/>
      <c r="O41" s="157"/>
    </row>
    <row r="42" spans="1:15" x14ac:dyDescent="0.25">
      <c r="A42" s="183"/>
      <c r="B42" s="183"/>
      <c r="C42" s="183"/>
      <c r="D42" s="183"/>
      <c r="E42" s="468"/>
      <c r="F42" s="468"/>
      <c r="G42" s="468"/>
      <c r="H42" s="183"/>
      <c r="I42" s="183"/>
      <c r="J42" s="183"/>
      <c r="K42" s="183"/>
      <c r="L42" s="183"/>
      <c r="M42" s="183"/>
      <c r="N42" s="107"/>
      <c r="O42" s="157"/>
    </row>
    <row r="43" spans="1:15" x14ac:dyDescent="0.25">
      <c r="A43" s="183"/>
      <c r="B43" s="183"/>
      <c r="C43" s="183"/>
      <c r="D43" s="183"/>
      <c r="E43" s="468"/>
      <c r="F43" s="468"/>
      <c r="G43" s="468"/>
      <c r="H43" s="183"/>
      <c r="I43" s="183"/>
      <c r="J43" s="183"/>
      <c r="K43" s="183"/>
      <c r="L43" s="183"/>
      <c r="M43" s="183"/>
      <c r="N43" s="107"/>
      <c r="O43" s="157"/>
    </row>
    <row r="44" spans="1:15" x14ac:dyDescent="0.25">
      <c r="A44" s="183"/>
      <c r="B44" s="183"/>
      <c r="C44" s="183"/>
      <c r="D44" s="183"/>
      <c r="E44" s="468"/>
      <c r="F44" s="468"/>
      <c r="G44" s="468"/>
      <c r="H44" s="183"/>
      <c r="I44" s="183"/>
      <c r="J44" s="183"/>
      <c r="K44" s="183"/>
      <c r="L44" s="183"/>
      <c r="M44" s="183"/>
      <c r="N44" s="107"/>
      <c r="O44" s="157"/>
    </row>
    <row r="45" spans="1:15" x14ac:dyDescent="0.25">
      <c r="A45" s="183"/>
      <c r="B45" s="183"/>
      <c r="C45" s="183"/>
      <c r="D45" s="183"/>
      <c r="E45" s="468"/>
      <c r="F45" s="468"/>
      <c r="G45" s="468"/>
      <c r="H45" s="183"/>
      <c r="I45" s="183"/>
      <c r="J45" s="183"/>
      <c r="K45" s="183"/>
      <c r="L45" s="183"/>
      <c r="M45" s="183"/>
      <c r="N45" s="107"/>
      <c r="O45" s="157"/>
    </row>
    <row r="46" spans="1:15" x14ac:dyDescent="0.25">
      <c r="A46" s="183"/>
      <c r="B46" s="183"/>
      <c r="C46" s="183"/>
      <c r="D46" s="183"/>
      <c r="E46" s="468"/>
      <c r="F46" s="468"/>
      <c r="G46" s="468"/>
      <c r="H46" s="183"/>
      <c r="I46" s="183"/>
      <c r="J46" s="183"/>
      <c r="K46" s="183"/>
      <c r="L46" s="183"/>
      <c r="M46" s="183"/>
      <c r="N46" s="107"/>
      <c r="O46" s="157"/>
    </row>
    <row r="47" spans="1:15" x14ac:dyDescent="0.25">
      <c r="A47" s="183"/>
      <c r="B47" s="183"/>
      <c r="C47" s="183"/>
      <c r="D47" s="183"/>
      <c r="E47" s="468"/>
      <c r="F47" s="468"/>
      <c r="G47" s="468"/>
      <c r="H47" s="183"/>
      <c r="I47" s="183"/>
      <c r="J47" s="183"/>
      <c r="K47" s="183"/>
      <c r="L47" s="183"/>
      <c r="M47" s="183"/>
      <c r="N47" s="107"/>
      <c r="O47" s="157"/>
    </row>
    <row r="48" spans="1:15" x14ac:dyDescent="0.25">
      <c r="A48" s="183"/>
      <c r="B48" s="183"/>
      <c r="C48" s="183"/>
      <c r="D48" s="183"/>
      <c r="E48" s="468"/>
      <c r="F48" s="468"/>
      <c r="G48" s="468"/>
      <c r="H48" s="183"/>
      <c r="I48" s="183"/>
      <c r="J48" s="183"/>
      <c r="K48" s="183"/>
      <c r="L48" s="183"/>
      <c r="M48" s="183"/>
      <c r="N48" s="107"/>
      <c r="O48" s="157"/>
    </row>
    <row r="49" spans="1:15" x14ac:dyDescent="0.25">
      <c r="A49" s="183"/>
      <c r="B49" s="183"/>
      <c r="C49" s="183"/>
      <c r="D49" s="183"/>
      <c r="E49" s="468"/>
      <c r="F49" s="468"/>
      <c r="G49" s="468"/>
      <c r="H49" s="183"/>
      <c r="I49" s="183"/>
      <c r="J49" s="183"/>
      <c r="K49" s="183"/>
      <c r="L49" s="183"/>
      <c r="M49" s="183"/>
      <c r="N49" s="107"/>
      <c r="O49" s="157"/>
    </row>
    <row r="50" spans="1:15" x14ac:dyDescent="0.25">
      <c r="A50" s="183"/>
      <c r="B50" s="183"/>
      <c r="C50" s="183"/>
      <c r="D50" s="183"/>
      <c r="E50" s="468"/>
      <c r="F50" s="468"/>
      <c r="G50" s="468"/>
      <c r="H50" s="183"/>
      <c r="I50" s="183"/>
      <c r="J50" s="183"/>
      <c r="K50" s="183"/>
      <c r="L50" s="183"/>
      <c r="M50" s="183"/>
      <c r="N50" s="107"/>
      <c r="O50" s="157"/>
    </row>
    <row r="51" spans="1:15" x14ac:dyDescent="0.25">
      <c r="A51" s="183"/>
      <c r="B51" s="183"/>
      <c r="C51" s="183"/>
      <c r="D51" s="183"/>
      <c r="E51" s="468"/>
      <c r="F51" s="468"/>
      <c r="G51" s="468"/>
      <c r="H51" s="183"/>
      <c r="I51" s="183"/>
      <c r="J51" s="183"/>
      <c r="K51" s="183"/>
      <c r="L51" s="183"/>
      <c r="M51" s="183"/>
      <c r="N51" s="107"/>
      <c r="O51" s="157"/>
    </row>
    <row r="52" spans="1:15" x14ac:dyDescent="0.25">
      <c r="I52" s="118"/>
      <c r="J52" s="118"/>
      <c r="K52" s="118"/>
      <c r="L52" s="118"/>
      <c r="O52" s="157"/>
    </row>
    <row r="53" spans="1:15" x14ac:dyDescent="0.25">
      <c r="I53" s="118"/>
      <c r="J53" s="118"/>
      <c r="K53" s="118"/>
      <c r="L53" s="118"/>
      <c r="O53" s="157"/>
    </row>
    <row r="54" spans="1:15" x14ac:dyDescent="0.25">
      <c r="I54" s="118"/>
      <c r="J54" s="118"/>
      <c r="K54" s="118"/>
      <c r="L54" s="118"/>
      <c r="O54" s="157"/>
    </row>
    <row r="55" spans="1:15" x14ac:dyDescent="0.25">
      <c r="I55" s="118"/>
      <c r="J55" s="118"/>
      <c r="K55" s="118"/>
      <c r="L55" s="118"/>
      <c r="O55" s="157"/>
    </row>
    <row r="56" spans="1:15" x14ac:dyDescent="0.25">
      <c r="I56" s="118"/>
      <c r="J56" s="118"/>
      <c r="K56" s="118"/>
      <c r="L56" s="118"/>
      <c r="O56" s="157"/>
    </row>
    <row r="57" spans="1:15" x14ac:dyDescent="0.25">
      <c r="I57" s="118"/>
      <c r="J57" s="118"/>
      <c r="K57" s="118"/>
      <c r="L57" s="118"/>
      <c r="O57" s="157"/>
    </row>
    <row r="58" spans="1:15" x14ac:dyDescent="0.25">
      <c r="I58" s="118"/>
      <c r="J58" s="118"/>
      <c r="K58" s="118"/>
      <c r="L58" s="118"/>
      <c r="O58" s="157"/>
    </row>
    <row r="59" spans="1:15" x14ac:dyDescent="0.25">
      <c r="I59" s="118"/>
      <c r="J59" s="118"/>
      <c r="K59" s="118"/>
      <c r="L59" s="118"/>
      <c r="O59" s="157"/>
    </row>
    <row r="60" spans="1:15" x14ac:dyDescent="0.25">
      <c r="I60" s="118"/>
      <c r="J60" s="118"/>
      <c r="K60" s="118"/>
      <c r="L60" s="118"/>
      <c r="O60" s="157"/>
    </row>
    <row r="61" spans="1:15" x14ac:dyDescent="0.25">
      <c r="I61" s="118"/>
      <c r="J61" s="118"/>
      <c r="K61" s="118"/>
      <c r="L61" s="118"/>
      <c r="O61" s="157"/>
    </row>
    <row r="62" spans="1:15" x14ac:dyDescent="0.25">
      <c r="I62" s="118"/>
      <c r="J62" s="118"/>
      <c r="K62" s="118"/>
      <c r="L62" s="118"/>
      <c r="O62" s="157"/>
    </row>
    <row r="63" spans="1:15" x14ac:dyDescent="0.25">
      <c r="I63" s="118"/>
      <c r="J63" s="118"/>
      <c r="K63" s="118"/>
      <c r="L63" s="118"/>
      <c r="O63" s="157"/>
    </row>
    <row r="64" spans="1:15" x14ac:dyDescent="0.25">
      <c r="I64" s="118"/>
      <c r="J64" s="118"/>
      <c r="K64" s="118"/>
      <c r="L64" s="118"/>
      <c r="O64" s="157"/>
    </row>
    <row r="65" spans="9:15" x14ac:dyDescent="0.25">
      <c r="I65" s="118"/>
      <c r="J65" s="118"/>
      <c r="K65" s="118"/>
      <c r="L65" s="118"/>
      <c r="O65" s="157"/>
    </row>
    <row r="66" spans="9:15" x14ac:dyDescent="0.25">
      <c r="I66" s="118"/>
      <c r="J66" s="118"/>
      <c r="K66" s="118"/>
      <c r="L66" s="118"/>
      <c r="O66" s="157"/>
    </row>
    <row r="67" spans="9:15" x14ac:dyDescent="0.25">
      <c r="I67" s="118"/>
      <c r="J67" s="118"/>
      <c r="K67" s="118"/>
      <c r="L67" s="118"/>
      <c r="O67" s="157"/>
    </row>
    <row r="68" spans="9:15" x14ac:dyDescent="0.25">
      <c r="I68" s="118"/>
      <c r="J68" s="118"/>
      <c r="K68" s="118"/>
      <c r="L68" s="118"/>
    </row>
    <row r="69" spans="9:15" x14ac:dyDescent="0.25">
      <c r="I69" s="118"/>
      <c r="J69" s="118"/>
      <c r="K69" s="118"/>
      <c r="L69" s="118"/>
    </row>
    <row r="70" spans="9:15" x14ac:dyDescent="0.25">
      <c r="I70" s="118"/>
      <c r="J70" s="118"/>
      <c r="K70" s="118"/>
      <c r="L70" s="118"/>
    </row>
    <row r="71" spans="9:15" x14ac:dyDescent="0.25">
      <c r="I71" s="118"/>
      <c r="J71" s="118"/>
      <c r="K71" s="118"/>
      <c r="L71" s="118"/>
    </row>
    <row r="72" spans="9:15" x14ac:dyDescent="0.25">
      <c r="I72" s="118"/>
      <c r="J72" s="118"/>
      <c r="K72" s="118"/>
      <c r="L72" s="118"/>
    </row>
    <row r="73" spans="9:15" x14ac:dyDescent="0.25">
      <c r="I73" s="118"/>
      <c r="J73" s="118"/>
      <c r="K73" s="118"/>
      <c r="L73" s="118"/>
    </row>
    <row r="74" spans="9:15" x14ac:dyDescent="0.25">
      <c r="I74" s="118"/>
      <c r="J74" s="118"/>
      <c r="K74" s="118"/>
      <c r="L74" s="118"/>
    </row>
    <row r="75" spans="9:15" x14ac:dyDescent="0.25">
      <c r="I75" s="118"/>
      <c r="J75" s="118"/>
      <c r="K75" s="118"/>
      <c r="L75" s="118"/>
    </row>
    <row r="76" spans="9:15" x14ac:dyDescent="0.25">
      <c r="I76" s="118"/>
      <c r="J76" s="118"/>
      <c r="K76" s="118"/>
      <c r="L76" s="118"/>
    </row>
    <row r="77" spans="9:15" x14ac:dyDescent="0.25">
      <c r="I77" s="118"/>
      <c r="J77" s="118"/>
      <c r="K77" s="118"/>
      <c r="L77" s="118"/>
    </row>
    <row r="78" spans="9:15" x14ac:dyDescent="0.25">
      <c r="I78" s="118"/>
      <c r="J78" s="118"/>
      <c r="K78" s="118"/>
      <c r="L78" s="118"/>
    </row>
    <row r="79" spans="9:15" x14ac:dyDescent="0.25">
      <c r="I79" s="118"/>
      <c r="J79" s="118"/>
      <c r="K79" s="118"/>
      <c r="L79" s="118"/>
    </row>
    <row r="80" spans="9:15" x14ac:dyDescent="0.25">
      <c r="I80" s="118"/>
      <c r="J80" s="118"/>
      <c r="K80" s="118"/>
      <c r="L80" s="118"/>
    </row>
    <row r="81" spans="9:12" x14ac:dyDescent="0.25">
      <c r="I81" s="118"/>
      <c r="J81" s="118"/>
      <c r="K81" s="118"/>
      <c r="L81" s="118"/>
    </row>
    <row r="82" spans="9:12" x14ac:dyDescent="0.25">
      <c r="I82" s="118"/>
      <c r="J82" s="118"/>
      <c r="K82" s="118"/>
      <c r="L82" s="118"/>
    </row>
    <row r="83" spans="9:12" x14ac:dyDescent="0.25">
      <c r="I83" s="118"/>
      <c r="J83" s="118"/>
      <c r="K83" s="118"/>
      <c r="L83" s="118"/>
    </row>
    <row r="84" spans="9:12" x14ac:dyDescent="0.25">
      <c r="I84" s="118"/>
      <c r="J84" s="118"/>
      <c r="K84" s="118"/>
      <c r="L84" s="118"/>
    </row>
    <row r="85" spans="9:12" x14ac:dyDescent="0.25">
      <c r="I85" s="118"/>
      <c r="J85" s="118"/>
      <c r="K85" s="118"/>
      <c r="L85" s="118"/>
    </row>
    <row r="86" spans="9:12" x14ac:dyDescent="0.25">
      <c r="I86" s="118"/>
      <c r="J86" s="118"/>
      <c r="K86" s="118"/>
      <c r="L86" s="118"/>
    </row>
    <row r="87" spans="9:12" x14ac:dyDescent="0.25">
      <c r="I87" s="118"/>
      <c r="J87" s="118"/>
      <c r="K87" s="118"/>
      <c r="L87" s="118"/>
    </row>
    <row r="88" spans="9:12" x14ac:dyDescent="0.25">
      <c r="I88" s="118"/>
      <c r="J88" s="118"/>
      <c r="K88" s="118"/>
      <c r="L88" s="118"/>
    </row>
    <row r="89" spans="9:12" x14ac:dyDescent="0.25">
      <c r="I89" s="118"/>
      <c r="J89" s="118"/>
      <c r="K89" s="118"/>
      <c r="L89" s="118"/>
    </row>
    <row r="90" spans="9:12" x14ac:dyDescent="0.25">
      <c r="I90" s="118"/>
      <c r="J90" s="118"/>
      <c r="K90" s="118"/>
      <c r="L90" s="118"/>
    </row>
    <row r="91" spans="9:12" x14ac:dyDescent="0.25">
      <c r="I91" s="118"/>
      <c r="J91" s="118"/>
      <c r="K91" s="118"/>
      <c r="L91" s="118"/>
    </row>
    <row r="92" spans="9:12" x14ac:dyDescent="0.25">
      <c r="I92" s="118"/>
      <c r="J92" s="118"/>
      <c r="K92" s="118"/>
      <c r="L92" s="118"/>
    </row>
    <row r="93" spans="9:12" x14ac:dyDescent="0.25">
      <c r="I93" s="118"/>
      <c r="J93" s="118"/>
      <c r="K93" s="118"/>
      <c r="L93" s="118"/>
    </row>
    <row r="94" spans="9:12" x14ac:dyDescent="0.25">
      <c r="I94" s="118"/>
      <c r="J94" s="118"/>
      <c r="K94" s="118"/>
      <c r="L94" s="118"/>
    </row>
    <row r="95" spans="9:12" x14ac:dyDescent="0.25">
      <c r="I95" s="118"/>
      <c r="J95" s="118"/>
      <c r="K95" s="118"/>
      <c r="L95" s="118"/>
    </row>
    <row r="96" spans="9:12" x14ac:dyDescent="0.25">
      <c r="I96" s="118"/>
      <c r="J96" s="118"/>
      <c r="K96" s="118"/>
      <c r="L96" s="118"/>
    </row>
    <row r="97" spans="9:12" x14ac:dyDescent="0.25">
      <c r="I97" s="118"/>
      <c r="J97" s="118"/>
      <c r="K97" s="118"/>
      <c r="L97" s="118"/>
    </row>
    <row r="98" spans="9:12" x14ac:dyDescent="0.25">
      <c r="I98" s="118"/>
      <c r="J98" s="118"/>
      <c r="K98" s="118"/>
      <c r="L98" s="118"/>
    </row>
    <row r="99" spans="9:12" x14ac:dyDescent="0.25">
      <c r="I99" s="118"/>
      <c r="J99" s="118"/>
      <c r="K99" s="118"/>
      <c r="L99" s="118"/>
    </row>
    <row r="100" spans="9:12" x14ac:dyDescent="0.25">
      <c r="I100" s="118"/>
      <c r="J100" s="118"/>
      <c r="K100" s="118"/>
      <c r="L100" s="118"/>
    </row>
    <row r="101" spans="9:12" x14ac:dyDescent="0.25">
      <c r="I101" s="118"/>
      <c r="J101" s="118"/>
      <c r="K101" s="118"/>
      <c r="L101" s="118"/>
    </row>
    <row r="102" spans="9:12" x14ac:dyDescent="0.25">
      <c r="I102" s="118"/>
      <c r="J102" s="118"/>
      <c r="K102" s="118"/>
      <c r="L102" s="118"/>
    </row>
    <row r="103" spans="9:12" x14ac:dyDescent="0.25">
      <c r="I103" s="118"/>
      <c r="J103" s="118"/>
      <c r="K103" s="118"/>
      <c r="L103" s="118"/>
    </row>
    <row r="104" spans="9:12" x14ac:dyDescent="0.25">
      <c r="I104" s="118"/>
      <c r="J104" s="118"/>
      <c r="K104" s="118"/>
      <c r="L104" s="118"/>
    </row>
    <row r="105" spans="9:12" x14ac:dyDescent="0.25">
      <c r="I105" s="118"/>
      <c r="J105" s="118"/>
      <c r="K105" s="118"/>
      <c r="L105" s="118"/>
    </row>
    <row r="106" spans="9:12" x14ac:dyDescent="0.25">
      <c r="I106" s="118"/>
      <c r="J106" s="118"/>
      <c r="K106" s="118"/>
      <c r="L106" s="118"/>
    </row>
    <row r="107" spans="9:12" x14ac:dyDescent="0.25">
      <c r="I107" s="118"/>
      <c r="J107" s="118"/>
      <c r="K107" s="118"/>
      <c r="L107" s="118"/>
    </row>
    <row r="108" spans="9:12" x14ac:dyDescent="0.25">
      <c r="I108" s="118"/>
      <c r="J108" s="118"/>
      <c r="K108" s="118"/>
      <c r="L108" s="118"/>
    </row>
    <row r="109" spans="9:12" x14ac:dyDescent="0.25">
      <c r="I109" s="118"/>
      <c r="J109" s="118"/>
      <c r="K109" s="118"/>
      <c r="L109" s="118"/>
    </row>
    <row r="110" spans="9:12" x14ac:dyDescent="0.25">
      <c r="I110" s="118"/>
      <c r="J110" s="118"/>
      <c r="K110" s="118"/>
      <c r="L110" s="118"/>
    </row>
    <row r="111" spans="9:12" x14ac:dyDescent="0.25">
      <c r="I111" s="118"/>
      <c r="J111" s="118"/>
      <c r="K111" s="118"/>
      <c r="L111" s="118"/>
    </row>
    <row r="112" spans="9:12" x14ac:dyDescent="0.25">
      <c r="I112" s="118"/>
      <c r="J112" s="118"/>
      <c r="K112" s="118"/>
      <c r="L112" s="118"/>
    </row>
    <row r="113" spans="9:12" x14ac:dyDescent="0.25">
      <c r="I113" s="118"/>
      <c r="J113" s="118"/>
      <c r="K113" s="118"/>
      <c r="L113" s="118"/>
    </row>
    <row r="114" spans="9:12" x14ac:dyDescent="0.25">
      <c r="I114" s="118"/>
      <c r="J114" s="118"/>
      <c r="K114" s="118"/>
      <c r="L114" s="118"/>
    </row>
    <row r="115" spans="9:12" x14ac:dyDescent="0.25">
      <c r="I115" s="118"/>
      <c r="J115" s="118"/>
      <c r="K115" s="118"/>
      <c r="L115" s="118"/>
    </row>
    <row r="116" spans="9:12" x14ac:dyDescent="0.25">
      <c r="I116" s="118"/>
      <c r="J116" s="118"/>
      <c r="K116" s="118"/>
      <c r="L116" s="118"/>
    </row>
    <row r="117" spans="9:12" x14ac:dyDescent="0.25">
      <c r="I117" s="118"/>
      <c r="J117" s="118"/>
      <c r="K117" s="118"/>
      <c r="L117" s="118"/>
    </row>
    <row r="118" spans="9:12" x14ac:dyDescent="0.25">
      <c r="I118" s="118"/>
      <c r="J118" s="118"/>
      <c r="K118" s="118"/>
      <c r="L118" s="118"/>
    </row>
    <row r="119" spans="9:12" x14ac:dyDescent="0.25">
      <c r="I119" s="118"/>
      <c r="J119" s="118"/>
      <c r="K119" s="118"/>
      <c r="L119" s="118"/>
    </row>
    <row r="120" spans="9:12" x14ac:dyDescent="0.25">
      <c r="I120" s="118"/>
      <c r="J120" s="118"/>
      <c r="K120" s="118"/>
      <c r="L120" s="118"/>
    </row>
    <row r="121" spans="9:12" x14ac:dyDescent="0.25">
      <c r="I121" s="118"/>
      <c r="J121" s="118"/>
      <c r="K121" s="118"/>
      <c r="L121" s="118"/>
    </row>
    <row r="122" spans="9:12" x14ac:dyDescent="0.25">
      <c r="I122" s="118"/>
      <c r="J122" s="118"/>
      <c r="K122" s="118"/>
      <c r="L122" s="118"/>
    </row>
    <row r="123" spans="9:12" x14ac:dyDescent="0.25">
      <c r="I123" s="118"/>
      <c r="J123" s="118"/>
      <c r="K123" s="118"/>
      <c r="L123" s="118"/>
    </row>
    <row r="124" spans="9:12" x14ac:dyDescent="0.25">
      <c r="I124" s="118"/>
      <c r="J124" s="118"/>
      <c r="K124" s="118"/>
      <c r="L124" s="118"/>
    </row>
    <row r="125" spans="9:12" x14ac:dyDescent="0.25">
      <c r="I125" s="118"/>
      <c r="J125" s="118"/>
      <c r="K125" s="118"/>
      <c r="L125" s="118"/>
    </row>
    <row r="126" spans="9:12" x14ac:dyDescent="0.25">
      <c r="I126" s="118"/>
      <c r="J126" s="118"/>
      <c r="K126" s="118"/>
      <c r="L126" s="118"/>
    </row>
    <row r="127" spans="9:12" x14ac:dyDescent="0.25">
      <c r="I127" s="118"/>
      <c r="J127" s="118"/>
      <c r="K127" s="118"/>
      <c r="L127" s="118"/>
    </row>
    <row r="128" spans="9:12" x14ac:dyDescent="0.25">
      <c r="I128" s="118"/>
      <c r="J128" s="118"/>
      <c r="K128" s="118"/>
      <c r="L128" s="118"/>
    </row>
    <row r="129" spans="9:12" x14ac:dyDescent="0.25">
      <c r="I129" s="118"/>
      <c r="J129" s="118"/>
      <c r="K129" s="118"/>
      <c r="L129" s="118"/>
    </row>
    <row r="130" spans="9:12" x14ac:dyDescent="0.25">
      <c r="I130" s="118"/>
      <c r="J130" s="118"/>
      <c r="K130" s="118"/>
      <c r="L130" s="118"/>
    </row>
    <row r="131" spans="9:12" x14ac:dyDescent="0.25">
      <c r="I131" s="118"/>
      <c r="J131" s="118"/>
      <c r="K131" s="118"/>
      <c r="L131" s="118"/>
    </row>
    <row r="132" spans="9:12" x14ac:dyDescent="0.25">
      <c r="I132" s="118"/>
      <c r="J132" s="118"/>
      <c r="K132" s="118"/>
      <c r="L132" s="118"/>
    </row>
    <row r="133" spans="9:12" x14ac:dyDescent="0.25">
      <c r="I133" s="118"/>
      <c r="J133" s="118"/>
      <c r="K133" s="118"/>
      <c r="L133" s="118"/>
    </row>
    <row r="134" spans="9:12" x14ac:dyDescent="0.25">
      <c r="I134" s="118"/>
      <c r="J134" s="118"/>
      <c r="K134" s="118"/>
      <c r="L134" s="118"/>
    </row>
    <row r="135" spans="9:12" x14ac:dyDescent="0.25">
      <c r="I135" s="118"/>
      <c r="J135" s="118"/>
      <c r="K135" s="118"/>
      <c r="L135" s="118"/>
    </row>
    <row r="136" spans="9:12" x14ac:dyDescent="0.25">
      <c r="I136" s="118"/>
      <c r="J136" s="118"/>
      <c r="K136" s="118"/>
      <c r="L136" s="118"/>
    </row>
    <row r="137" spans="9:12" x14ac:dyDescent="0.25">
      <c r="I137" s="118"/>
      <c r="J137" s="118"/>
      <c r="K137" s="118"/>
      <c r="L137" s="118"/>
    </row>
    <row r="138" spans="9:12" x14ac:dyDescent="0.25">
      <c r="I138" s="118"/>
      <c r="J138" s="118"/>
      <c r="K138" s="118"/>
      <c r="L138" s="118"/>
    </row>
    <row r="139" spans="9:12" x14ac:dyDescent="0.25">
      <c r="I139" s="118"/>
      <c r="J139" s="118"/>
      <c r="K139" s="118"/>
      <c r="L139" s="118"/>
    </row>
    <row r="140" spans="9:12" x14ac:dyDescent="0.25">
      <c r="I140" s="118"/>
      <c r="J140" s="118"/>
      <c r="K140" s="118"/>
      <c r="L140" s="118"/>
    </row>
    <row r="141" spans="9:12" x14ac:dyDescent="0.25">
      <c r="I141" s="118"/>
      <c r="J141" s="118"/>
      <c r="K141" s="118"/>
      <c r="L141" s="118"/>
    </row>
    <row r="142" spans="9:12" x14ac:dyDescent="0.25">
      <c r="I142" s="118"/>
      <c r="J142" s="118"/>
      <c r="K142" s="118"/>
      <c r="L142" s="118"/>
    </row>
    <row r="143" spans="9:12" x14ac:dyDescent="0.25">
      <c r="I143" s="118"/>
      <c r="J143" s="118"/>
      <c r="K143" s="118"/>
      <c r="L143" s="118"/>
    </row>
    <row r="144" spans="9:12" x14ac:dyDescent="0.25">
      <c r="I144" s="118"/>
      <c r="J144" s="118"/>
      <c r="K144" s="118"/>
      <c r="L144" s="118"/>
    </row>
    <row r="145" spans="9:12" x14ac:dyDescent="0.25">
      <c r="I145" s="118"/>
      <c r="J145" s="118"/>
      <c r="K145" s="118"/>
      <c r="L145" s="118"/>
    </row>
    <row r="146" spans="9:12" x14ac:dyDescent="0.25">
      <c r="I146" s="118"/>
      <c r="J146" s="118"/>
      <c r="K146" s="118"/>
      <c r="L146" s="118"/>
    </row>
    <row r="147" spans="9:12" x14ac:dyDescent="0.25">
      <c r="I147" s="118"/>
      <c r="J147" s="118"/>
      <c r="K147" s="118"/>
      <c r="L147" s="118"/>
    </row>
    <row r="148" spans="9:12" x14ac:dyDescent="0.25">
      <c r="I148" s="118"/>
      <c r="J148" s="118"/>
      <c r="K148" s="118"/>
      <c r="L148" s="118"/>
    </row>
    <row r="149" spans="9:12" x14ac:dyDescent="0.25">
      <c r="I149" s="118"/>
      <c r="J149" s="118"/>
      <c r="K149" s="118"/>
      <c r="L149" s="118"/>
    </row>
    <row r="150" spans="9:12" x14ac:dyDescent="0.25">
      <c r="I150" s="118"/>
      <c r="J150" s="118"/>
      <c r="K150" s="118"/>
      <c r="L150" s="118"/>
    </row>
    <row r="151" spans="9:12" x14ac:dyDescent="0.25">
      <c r="I151" s="118"/>
      <c r="J151" s="118"/>
      <c r="K151" s="118"/>
      <c r="L151" s="118"/>
    </row>
    <row r="152" spans="9:12" x14ac:dyDescent="0.25">
      <c r="I152" s="118"/>
      <c r="J152" s="118"/>
      <c r="K152" s="118"/>
      <c r="L152" s="118"/>
    </row>
    <row r="153" spans="9:12" x14ac:dyDescent="0.25">
      <c r="I153" s="118"/>
      <c r="J153" s="118"/>
      <c r="K153" s="118"/>
      <c r="L153" s="118"/>
    </row>
    <row r="154" spans="9:12" x14ac:dyDescent="0.25">
      <c r="I154" s="118"/>
      <c r="J154" s="118"/>
      <c r="K154" s="118"/>
      <c r="L154" s="118"/>
    </row>
    <row r="155" spans="9:12" x14ac:dyDescent="0.25">
      <c r="I155" s="118"/>
      <c r="J155" s="118"/>
      <c r="K155" s="118"/>
      <c r="L155" s="118"/>
    </row>
    <row r="156" spans="9:12" x14ac:dyDescent="0.25">
      <c r="I156" s="118"/>
      <c r="J156" s="118"/>
      <c r="K156" s="118"/>
      <c r="L156" s="118"/>
    </row>
    <row r="157" spans="9:12" x14ac:dyDescent="0.25">
      <c r="I157" s="118"/>
      <c r="J157" s="118"/>
      <c r="K157" s="118"/>
      <c r="L157" s="118"/>
    </row>
    <row r="158" spans="9:12" x14ac:dyDescent="0.25">
      <c r="I158" s="118"/>
      <c r="J158" s="118"/>
      <c r="K158" s="118"/>
      <c r="L158" s="118"/>
    </row>
    <row r="159" spans="9:12" x14ac:dyDescent="0.25">
      <c r="I159" s="118"/>
      <c r="J159" s="118"/>
      <c r="K159" s="118"/>
      <c r="L159" s="118"/>
    </row>
    <row r="160" spans="9:12" x14ac:dyDescent="0.25">
      <c r="I160" s="118"/>
      <c r="J160" s="118"/>
      <c r="K160" s="118"/>
      <c r="L160" s="118"/>
    </row>
    <row r="161" spans="9:12" x14ac:dyDescent="0.25">
      <c r="I161" s="118"/>
      <c r="J161" s="118"/>
      <c r="K161" s="118"/>
      <c r="L161" s="118"/>
    </row>
    <row r="162" spans="9:12" x14ac:dyDescent="0.25">
      <c r="I162" s="118"/>
      <c r="J162" s="118"/>
      <c r="K162" s="118"/>
      <c r="L162" s="118"/>
    </row>
    <row r="163" spans="9:12" x14ac:dyDescent="0.25">
      <c r="I163" s="118"/>
      <c r="J163" s="118"/>
      <c r="K163" s="118"/>
      <c r="L163" s="118"/>
    </row>
    <row r="164" spans="9:12" x14ac:dyDescent="0.25">
      <c r="I164" s="118"/>
      <c r="J164" s="118"/>
      <c r="K164" s="118"/>
      <c r="L164" s="118"/>
    </row>
    <row r="165" spans="9:12" x14ac:dyDescent="0.25">
      <c r="I165" s="118"/>
      <c r="J165" s="118"/>
      <c r="K165" s="118"/>
      <c r="L165" s="118"/>
    </row>
    <row r="166" spans="9:12" x14ac:dyDescent="0.25">
      <c r="I166" s="118"/>
      <c r="J166" s="118"/>
      <c r="K166" s="118"/>
      <c r="L166" s="118"/>
    </row>
    <row r="167" spans="9:12" x14ac:dyDescent="0.25">
      <c r="I167" s="118"/>
      <c r="J167" s="118"/>
      <c r="K167" s="118"/>
      <c r="L167" s="118"/>
    </row>
    <row r="168" spans="9:12" x14ac:dyDescent="0.25">
      <c r="I168" s="118"/>
      <c r="J168" s="118"/>
      <c r="K168" s="118"/>
      <c r="L168" s="118"/>
    </row>
    <row r="169" spans="9:12" x14ac:dyDescent="0.25">
      <c r="I169" s="118"/>
      <c r="J169" s="118"/>
      <c r="K169" s="118"/>
      <c r="L169" s="118"/>
    </row>
    <row r="170" spans="9:12" x14ac:dyDescent="0.25">
      <c r="I170" s="118"/>
      <c r="J170" s="118"/>
      <c r="K170" s="118"/>
      <c r="L170" s="118"/>
    </row>
    <row r="171" spans="9:12" x14ac:dyDescent="0.25">
      <c r="I171" s="118"/>
      <c r="J171" s="118"/>
      <c r="K171" s="118"/>
      <c r="L171" s="118"/>
    </row>
    <row r="172" spans="9:12" x14ac:dyDescent="0.25">
      <c r="I172" s="118"/>
      <c r="J172" s="118"/>
      <c r="K172" s="118"/>
      <c r="L172" s="118"/>
    </row>
    <row r="173" spans="9:12" x14ac:dyDescent="0.25">
      <c r="I173" s="118"/>
      <c r="J173" s="118"/>
      <c r="K173" s="118"/>
      <c r="L173" s="118"/>
    </row>
    <row r="174" spans="9:12" x14ac:dyDescent="0.25">
      <c r="I174" s="118"/>
      <c r="J174" s="118"/>
      <c r="K174" s="118"/>
      <c r="L174" s="118"/>
    </row>
    <row r="175" spans="9:12" x14ac:dyDescent="0.25">
      <c r="I175" s="118"/>
      <c r="J175" s="118"/>
      <c r="K175" s="118"/>
      <c r="L175" s="118"/>
    </row>
    <row r="176" spans="9: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sheetData>
  <mergeCells count="2">
    <mergeCell ref="A1:N1"/>
    <mergeCell ref="A2:N2"/>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41"/>
  <sheetViews>
    <sheetView topLeftCell="A26" workbookViewId="0">
      <selection activeCell="J43" sqref="J43"/>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890" t="s">
        <v>116</v>
      </c>
      <c r="E1" s="890"/>
      <c r="F1" s="890"/>
      <c r="G1" s="890"/>
      <c r="H1" s="890"/>
      <c r="I1" s="890"/>
      <c r="J1" s="890"/>
    </row>
    <row r="2" spans="1:14" ht="15" customHeight="1" x14ac:dyDescent="0.25">
      <c r="D2" s="890"/>
      <c r="E2" s="890"/>
      <c r="F2" s="890"/>
      <c r="G2" s="890"/>
      <c r="H2" s="890"/>
      <c r="I2" s="890"/>
      <c r="J2" s="890"/>
    </row>
    <row r="4" spans="1:14" x14ac:dyDescent="0.25">
      <c r="A4" s="427"/>
      <c r="B4" s="412"/>
      <c r="C4" s="891"/>
      <c r="D4" s="891"/>
      <c r="E4" s="891"/>
      <c r="F4" s="891"/>
      <c r="G4" s="891"/>
      <c r="H4" s="891"/>
      <c r="I4" s="891"/>
      <c r="J4" s="891"/>
      <c r="K4" s="891"/>
      <c r="L4" s="891"/>
      <c r="M4" s="891"/>
      <c r="N4" s="892"/>
    </row>
    <row r="5" spans="1:14" x14ac:dyDescent="0.25">
      <c r="A5" s="428" t="s">
        <v>2</v>
      </c>
      <c r="B5" s="413"/>
      <c r="C5" s="414" t="s">
        <v>126</v>
      </c>
      <c r="D5" s="414" t="s">
        <v>127</v>
      </c>
      <c r="E5" s="414" t="s">
        <v>128</v>
      </c>
      <c r="F5" s="414" t="s">
        <v>129</v>
      </c>
      <c r="G5" s="414" t="s">
        <v>125</v>
      </c>
      <c r="H5" s="414" t="s">
        <v>130</v>
      </c>
      <c r="I5" s="414" t="s">
        <v>131</v>
      </c>
      <c r="J5" s="414" t="s">
        <v>132</v>
      </c>
      <c r="K5" s="414" t="s">
        <v>133</v>
      </c>
      <c r="L5" s="414" t="s">
        <v>134</v>
      </c>
      <c r="M5" s="414" t="s">
        <v>135</v>
      </c>
      <c r="N5" s="414" t="s">
        <v>136</v>
      </c>
    </row>
    <row r="6" spans="1:14" x14ac:dyDescent="0.25">
      <c r="A6" s="429"/>
      <c r="B6" s="415" t="s">
        <v>98</v>
      </c>
      <c r="C6" s="416"/>
      <c r="D6" s="417"/>
      <c r="E6" s="418"/>
      <c r="F6" s="417"/>
      <c r="G6" s="417">
        <v>7000000</v>
      </c>
      <c r="H6" s="417">
        <v>0</v>
      </c>
      <c r="I6" s="447"/>
      <c r="J6" s="417"/>
      <c r="K6" s="417"/>
      <c r="L6" s="417"/>
      <c r="M6" s="417"/>
      <c r="N6" s="417"/>
    </row>
    <row r="7" spans="1:14" x14ac:dyDescent="0.25">
      <c r="A7" s="430" t="s">
        <v>42</v>
      </c>
      <c r="B7" s="419" t="s">
        <v>99</v>
      </c>
      <c r="C7" s="420"/>
      <c r="D7" s="420"/>
      <c r="E7" s="420"/>
      <c r="F7" s="420"/>
      <c r="G7" s="420"/>
      <c r="H7" s="420">
        <v>1000000</v>
      </c>
      <c r="I7" s="420">
        <v>1000000</v>
      </c>
      <c r="J7" s="420"/>
      <c r="K7" s="420"/>
      <c r="L7" s="420"/>
      <c r="M7" s="420"/>
      <c r="N7" s="420"/>
    </row>
    <row r="8" spans="1:14" x14ac:dyDescent="0.25">
      <c r="A8" s="431"/>
      <c r="B8" s="421" t="s">
        <v>41</v>
      </c>
      <c r="C8" s="422"/>
      <c r="D8" s="423">
        <f>D6+C8-D7</f>
        <v>0</v>
      </c>
      <c r="E8" s="423">
        <f t="shared" ref="E8:N8" si="0">E6+D8-E7</f>
        <v>0</v>
      </c>
      <c r="F8" s="423">
        <f t="shared" si="0"/>
        <v>0</v>
      </c>
      <c r="G8" s="423">
        <f t="shared" si="0"/>
        <v>7000000</v>
      </c>
      <c r="H8" s="423">
        <f t="shared" si="0"/>
        <v>6000000</v>
      </c>
      <c r="I8" s="423">
        <f>I6+H8-I7</f>
        <v>5000000</v>
      </c>
      <c r="J8" s="423">
        <f t="shared" si="0"/>
        <v>5000000</v>
      </c>
      <c r="K8" s="423">
        <f t="shared" si="0"/>
        <v>5000000</v>
      </c>
      <c r="L8" s="423">
        <f t="shared" si="0"/>
        <v>5000000</v>
      </c>
      <c r="M8" s="423">
        <f t="shared" si="0"/>
        <v>5000000</v>
      </c>
      <c r="N8" s="423">
        <f t="shared" si="0"/>
        <v>5000000</v>
      </c>
    </row>
    <row r="9" spans="1:14" x14ac:dyDescent="0.25">
      <c r="A9" s="428"/>
      <c r="B9" s="424" t="s">
        <v>98</v>
      </c>
      <c r="C9" s="425"/>
      <c r="D9" s="425"/>
      <c r="E9" s="426"/>
      <c r="F9" s="426">
        <v>5000000</v>
      </c>
      <c r="G9" s="425"/>
      <c r="H9" s="425">
        <v>0</v>
      </c>
      <c r="I9" s="426"/>
      <c r="J9" s="425"/>
      <c r="K9" s="425"/>
      <c r="L9" s="425"/>
      <c r="M9" s="425"/>
      <c r="N9" s="425"/>
    </row>
    <row r="10" spans="1:14" x14ac:dyDescent="0.25">
      <c r="A10" s="430" t="s">
        <v>53</v>
      </c>
      <c r="B10" s="419" t="s">
        <v>99</v>
      </c>
      <c r="C10" s="420"/>
      <c r="D10" s="420"/>
      <c r="E10" s="420"/>
      <c r="F10" s="420">
        <v>555500</v>
      </c>
      <c r="G10" s="420">
        <v>555500</v>
      </c>
      <c r="H10" s="420">
        <v>555500</v>
      </c>
      <c r="I10" s="420">
        <v>555500</v>
      </c>
      <c r="J10" s="420"/>
      <c r="K10" s="420"/>
      <c r="L10" s="420">
        <v>0</v>
      </c>
      <c r="M10" s="420">
        <v>0</v>
      </c>
      <c r="N10" s="420"/>
    </row>
    <row r="11" spans="1:14" x14ac:dyDescent="0.25">
      <c r="A11" s="431"/>
      <c r="B11" s="421" t="s">
        <v>41</v>
      </c>
      <c r="C11" s="423"/>
      <c r="D11" s="423">
        <f>D9+C11-D10</f>
        <v>0</v>
      </c>
      <c r="E11" s="423">
        <f t="shared" ref="E11:N11" si="1">E9+D11-E10</f>
        <v>0</v>
      </c>
      <c r="F11" s="423">
        <f t="shared" si="1"/>
        <v>4444500</v>
      </c>
      <c r="G11" s="423">
        <f t="shared" si="1"/>
        <v>3889000</v>
      </c>
      <c r="H11" s="423">
        <f t="shared" si="1"/>
        <v>3333500</v>
      </c>
      <c r="I11" s="423">
        <f t="shared" si="1"/>
        <v>2778000</v>
      </c>
      <c r="J11" s="423">
        <f t="shared" si="1"/>
        <v>2778000</v>
      </c>
      <c r="K11" s="423">
        <f t="shared" si="1"/>
        <v>2778000</v>
      </c>
      <c r="L11" s="423">
        <f t="shared" si="1"/>
        <v>2778000</v>
      </c>
      <c r="M11" s="423">
        <f t="shared" si="1"/>
        <v>2778000</v>
      </c>
      <c r="N11" s="423">
        <f t="shared" si="1"/>
        <v>2778000</v>
      </c>
    </row>
    <row r="12" spans="1:14" x14ac:dyDescent="0.25">
      <c r="A12" s="428"/>
      <c r="B12" s="424" t="s">
        <v>98</v>
      </c>
      <c r="C12" s="425"/>
      <c r="D12" s="425"/>
      <c r="E12" s="426"/>
      <c r="F12" s="426"/>
      <c r="G12" s="425"/>
      <c r="H12" s="425">
        <v>7000000</v>
      </c>
      <c r="I12" s="426"/>
      <c r="J12" s="425"/>
      <c r="K12" s="425"/>
      <c r="L12" s="425"/>
      <c r="M12" s="425"/>
      <c r="N12" s="425"/>
    </row>
    <row r="13" spans="1:14" x14ac:dyDescent="0.25">
      <c r="A13" s="430" t="s">
        <v>96</v>
      </c>
      <c r="B13" s="419" t="s">
        <v>99</v>
      </c>
      <c r="C13" s="420"/>
      <c r="D13" s="420"/>
      <c r="E13" s="420"/>
      <c r="F13" s="420"/>
      <c r="G13" s="420"/>
      <c r="H13" s="420">
        <v>1000000</v>
      </c>
      <c r="I13" s="420">
        <v>1000000</v>
      </c>
      <c r="J13" s="420"/>
      <c r="K13" s="420"/>
      <c r="L13" s="420"/>
      <c r="M13" s="420"/>
      <c r="N13" s="420"/>
    </row>
    <row r="14" spans="1:14" x14ac:dyDescent="0.25">
      <c r="A14" s="431"/>
      <c r="B14" s="421" t="s">
        <v>41</v>
      </c>
      <c r="C14" s="423"/>
      <c r="D14" s="423"/>
      <c r="E14" s="423"/>
      <c r="F14" s="423"/>
      <c r="G14" s="423"/>
      <c r="H14" s="423">
        <f>H12-H13</f>
        <v>6000000</v>
      </c>
      <c r="I14" s="423">
        <f>I12+H14-I13</f>
        <v>5000000</v>
      </c>
      <c r="J14" s="423">
        <f t="shared" ref="J14:N14" si="2">J12+I14-J12</f>
        <v>5000000</v>
      </c>
      <c r="K14" s="423">
        <f t="shared" si="2"/>
        <v>5000000</v>
      </c>
      <c r="L14" s="423">
        <f t="shared" si="2"/>
        <v>5000000</v>
      </c>
      <c r="M14" s="423">
        <f t="shared" si="2"/>
        <v>5000000</v>
      </c>
      <c r="N14" s="423">
        <f t="shared" si="2"/>
        <v>5000000</v>
      </c>
    </row>
    <row r="18" spans="1:14" ht="15" customHeight="1" x14ac:dyDescent="0.25">
      <c r="C18" s="790"/>
      <c r="D18" s="791" t="s">
        <v>155</v>
      </c>
      <c r="E18" s="791"/>
      <c r="F18" s="791"/>
      <c r="G18" s="791"/>
      <c r="H18" s="791"/>
      <c r="I18" s="791"/>
      <c r="J18" s="791"/>
      <c r="K18" s="792"/>
    </row>
    <row r="19" spans="1:14" ht="15" customHeight="1" x14ac:dyDescent="0.25">
      <c r="C19" s="790"/>
      <c r="D19" s="791"/>
      <c r="E19" s="791"/>
      <c r="F19" s="791"/>
      <c r="G19" s="791"/>
      <c r="H19" s="791"/>
      <c r="I19" s="791"/>
      <c r="J19" s="791"/>
      <c r="K19" s="792"/>
    </row>
    <row r="21" spans="1:14" x14ac:dyDescent="0.25">
      <c r="A21" s="427"/>
      <c r="B21" s="412"/>
      <c r="C21" s="891"/>
      <c r="D21" s="891"/>
      <c r="E21" s="891"/>
      <c r="F21" s="891"/>
      <c r="G21" s="891"/>
      <c r="H21" s="891"/>
      <c r="I21" s="891"/>
      <c r="J21" s="891"/>
      <c r="K21" s="891"/>
      <c r="L21" s="891"/>
      <c r="M21" s="891"/>
      <c r="N21" s="892"/>
    </row>
    <row r="22" spans="1:14" x14ac:dyDescent="0.25">
      <c r="A22" s="428" t="s">
        <v>2</v>
      </c>
      <c r="B22" s="413"/>
      <c r="C22" s="414" t="s">
        <v>126</v>
      </c>
      <c r="D22" s="414" t="s">
        <v>127</v>
      </c>
      <c r="E22" s="414" t="s">
        <v>128</v>
      </c>
      <c r="F22" s="414" t="s">
        <v>129</v>
      </c>
      <c r="G22" s="414" t="s">
        <v>125</v>
      </c>
      <c r="H22" s="414" t="s">
        <v>130</v>
      </c>
      <c r="I22" s="414" t="s">
        <v>131</v>
      </c>
      <c r="J22" s="414" t="s">
        <v>132</v>
      </c>
      <c r="K22" s="414" t="s">
        <v>133</v>
      </c>
      <c r="L22" s="414" t="s">
        <v>134</v>
      </c>
      <c r="M22" s="414" t="s">
        <v>135</v>
      </c>
      <c r="N22" s="414" t="s">
        <v>136</v>
      </c>
    </row>
    <row r="23" spans="1:14" x14ac:dyDescent="0.25">
      <c r="A23" s="429"/>
      <c r="B23" s="415" t="s">
        <v>41</v>
      </c>
      <c r="C23" s="416"/>
      <c r="D23" s="417"/>
      <c r="E23" s="418"/>
      <c r="F23" s="417"/>
      <c r="G23" s="417"/>
      <c r="H23" s="417"/>
      <c r="I23" s="447"/>
      <c r="J23" s="417"/>
      <c r="K23" s="417"/>
      <c r="L23" s="417"/>
      <c r="M23" s="417"/>
      <c r="N23" s="417"/>
    </row>
    <row r="24" spans="1:14" x14ac:dyDescent="0.25">
      <c r="A24" s="430" t="s">
        <v>70</v>
      </c>
      <c r="B24" s="419" t="s">
        <v>99</v>
      </c>
      <c r="C24" s="420"/>
      <c r="D24" s="420"/>
      <c r="E24" s="420"/>
      <c r="F24" s="420"/>
      <c r="G24" s="420"/>
      <c r="H24" s="420"/>
      <c r="I24" s="420"/>
      <c r="J24" s="420"/>
      <c r="K24" s="420"/>
      <c r="L24" s="420"/>
      <c r="M24" s="420"/>
      <c r="N24" s="420"/>
    </row>
    <row r="25" spans="1:14" x14ac:dyDescent="0.25">
      <c r="A25" s="431"/>
      <c r="B25" s="421" t="s">
        <v>156</v>
      </c>
      <c r="C25" s="422"/>
      <c r="D25" s="423"/>
      <c r="E25" s="423"/>
      <c r="F25" s="423"/>
      <c r="G25" s="423"/>
      <c r="H25" s="423"/>
      <c r="I25" s="423">
        <f>H25-I24</f>
        <v>0</v>
      </c>
      <c r="J25" s="423"/>
      <c r="K25" s="423"/>
      <c r="L25" s="423"/>
      <c r="M25" s="423"/>
      <c r="N25" s="423"/>
    </row>
    <row r="26" spans="1:14" x14ac:dyDescent="0.25">
      <c r="A26" s="428"/>
      <c r="B26" s="424" t="s">
        <v>41</v>
      </c>
      <c r="C26" s="425"/>
      <c r="D26" s="425"/>
      <c r="E26" s="426"/>
      <c r="F26" s="426"/>
      <c r="G26" s="425"/>
      <c r="H26" s="425"/>
      <c r="I26" s="426"/>
      <c r="J26" s="425"/>
      <c r="K26" s="425"/>
      <c r="L26" s="425"/>
      <c r="M26" s="425"/>
      <c r="N26" s="425"/>
    </row>
    <row r="27" spans="1:14" x14ac:dyDescent="0.25">
      <c r="A27" s="430" t="s">
        <v>71</v>
      </c>
      <c r="B27" s="419" t="s">
        <v>99</v>
      </c>
      <c r="C27" s="420"/>
      <c r="D27" s="420"/>
      <c r="E27" s="420"/>
      <c r="F27" s="420"/>
      <c r="G27" s="420"/>
      <c r="H27" s="420"/>
      <c r="I27" s="420"/>
      <c r="J27" s="420"/>
      <c r="K27" s="420"/>
      <c r="L27" s="420"/>
      <c r="M27" s="420"/>
      <c r="N27" s="420"/>
    </row>
    <row r="28" spans="1:14" x14ac:dyDescent="0.25">
      <c r="A28" s="431"/>
      <c r="B28" s="421" t="s">
        <v>156</v>
      </c>
      <c r="C28" s="423"/>
      <c r="D28" s="423"/>
      <c r="E28" s="423"/>
      <c r="F28" s="423"/>
      <c r="G28" s="423"/>
      <c r="H28" s="423"/>
      <c r="I28" s="423">
        <f>'i67'!G36</f>
        <v>33000</v>
      </c>
      <c r="J28" s="423"/>
      <c r="K28" s="423"/>
      <c r="L28" s="423"/>
      <c r="M28" s="423"/>
      <c r="N28" s="423"/>
    </row>
    <row r="29" spans="1:14" x14ac:dyDescent="0.25">
      <c r="A29" s="428"/>
      <c r="B29" s="424" t="s">
        <v>41</v>
      </c>
      <c r="C29" s="425"/>
      <c r="D29" s="425"/>
      <c r="E29" s="426"/>
      <c r="F29" s="426"/>
      <c r="G29" s="425"/>
      <c r="H29" s="425"/>
      <c r="I29" s="426"/>
      <c r="J29" s="425"/>
      <c r="K29" s="425"/>
      <c r="L29" s="425"/>
      <c r="M29" s="425"/>
      <c r="N29" s="425"/>
    </row>
    <row r="30" spans="1:14" x14ac:dyDescent="0.25">
      <c r="A30" s="430" t="s">
        <v>121</v>
      </c>
      <c r="B30" s="419" t="s">
        <v>99</v>
      </c>
      <c r="C30" s="420"/>
      <c r="D30" s="420"/>
      <c r="E30" s="420"/>
      <c r="F30" s="420"/>
      <c r="G30" s="420"/>
      <c r="H30" s="420"/>
      <c r="I30" s="420"/>
      <c r="J30" s="420"/>
      <c r="K30" s="420"/>
      <c r="L30" s="420"/>
      <c r="M30" s="420"/>
      <c r="N30" s="420"/>
    </row>
    <row r="31" spans="1:14" x14ac:dyDescent="0.25">
      <c r="A31" s="431"/>
      <c r="B31" s="421" t="s">
        <v>156</v>
      </c>
      <c r="C31" s="423"/>
      <c r="D31" s="423"/>
      <c r="E31" s="423"/>
      <c r="F31" s="423"/>
      <c r="G31" s="423"/>
      <c r="H31" s="423"/>
      <c r="I31" s="423">
        <f>'i81'!G6</f>
        <v>257000</v>
      </c>
      <c r="J31" s="423"/>
      <c r="K31" s="423"/>
      <c r="L31" s="423"/>
      <c r="M31" s="423"/>
      <c r="N31" s="423"/>
    </row>
    <row r="32" spans="1:14" x14ac:dyDescent="0.25">
      <c r="A32" s="429"/>
      <c r="B32" s="415" t="s">
        <v>41</v>
      </c>
      <c r="C32" s="416"/>
      <c r="D32" s="417"/>
      <c r="E32" s="418"/>
      <c r="F32" s="417"/>
      <c r="G32" s="417"/>
      <c r="H32" s="417"/>
      <c r="I32" s="447"/>
      <c r="J32" s="417"/>
      <c r="K32" s="417"/>
      <c r="L32" s="417"/>
      <c r="M32" s="417"/>
      <c r="N32" s="417"/>
    </row>
    <row r="33" spans="1:14" x14ac:dyDescent="0.25">
      <c r="A33" s="430" t="s">
        <v>42</v>
      </c>
      <c r="B33" s="419" t="s">
        <v>99</v>
      </c>
      <c r="C33" s="420"/>
      <c r="D33" s="420"/>
      <c r="E33" s="420"/>
      <c r="F33" s="420"/>
      <c r="G33" s="420"/>
      <c r="H33" s="420"/>
      <c r="I33" s="420"/>
      <c r="J33" s="420"/>
      <c r="K33" s="420"/>
      <c r="L33" s="420"/>
      <c r="M33" s="420"/>
      <c r="N33" s="420"/>
    </row>
    <row r="34" spans="1:14" x14ac:dyDescent="0.25">
      <c r="A34" s="431"/>
      <c r="B34" s="421" t="s">
        <v>156</v>
      </c>
      <c r="C34" s="422"/>
      <c r="D34" s="423"/>
      <c r="E34" s="423"/>
      <c r="F34" s="423"/>
      <c r="G34" s="423"/>
      <c r="H34" s="423"/>
      <c r="I34" s="423">
        <f>Lydia!G26</f>
        <v>430000</v>
      </c>
      <c r="J34" s="423"/>
      <c r="K34" s="423"/>
      <c r="L34" s="423"/>
      <c r="M34" s="423"/>
      <c r="N34" s="423"/>
    </row>
    <row r="35" spans="1:14" x14ac:dyDescent="0.25">
      <c r="A35" s="428"/>
      <c r="B35" s="424" t="s">
        <v>41</v>
      </c>
      <c r="C35" s="425"/>
      <c r="D35" s="425"/>
      <c r="E35" s="426"/>
      <c r="F35" s="426"/>
      <c r="G35" s="425"/>
      <c r="H35" s="425"/>
      <c r="I35" s="426"/>
      <c r="J35" s="425"/>
      <c r="K35" s="425"/>
      <c r="L35" s="425"/>
      <c r="M35" s="425"/>
      <c r="N35" s="425"/>
    </row>
    <row r="36" spans="1:14" x14ac:dyDescent="0.25">
      <c r="A36" s="430" t="s">
        <v>53</v>
      </c>
      <c r="B36" s="419" t="s">
        <v>99</v>
      </c>
      <c r="C36" s="420"/>
      <c r="D36" s="420"/>
      <c r="E36" s="420"/>
      <c r="F36" s="420"/>
      <c r="G36" s="420"/>
      <c r="H36" s="420"/>
      <c r="I36" s="420"/>
      <c r="J36" s="420"/>
      <c r="K36" s="420"/>
      <c r="L36" s="420"/>
      <c r="M36" s="420"/>
      <c r="N36" s="420"/>
    </row>
    <row r="37" spans="1:14" x14ac:dyDescent="0.25">
      <c r="A37" s="431"/>
      <c r="B37" s="421" t="s">
        <v>156</v>
      </c>
      <c r="C37" s="423"/>
      <c r="D37" s="423"/>
      <c r="E37" s="423"/>
      <c r="F37" s="423"/>
      <c r="G37" s="423"/>
      <c r="H37" s="423"/>
      <c r="I37" s="423">
        <f>Augustus!G21</f>
        <v>-68000</v>
      </c>
      <c r="J37" s="423"/>
      <c r="K37" s="423"/>
      <c r="L37" s="423"/>
      <c r="M37" s="423"/>
      <c r="N37" s="423"/>
    </row>
    <row r="38" spans="1:14" x14ac:dyDescent="0.25">
      <c r="A38" s="428"/>
      <c r="B38" s="424" t="s">
        <v>41</v>
      </c>
      <c r="C38" s="425"/>
      <c r="D38" s="425"/>
      <c r="E38" s="426"/>
      <c r="F38" s="426"/>
      <c r="G38" s="425"/>
      <c r="H38" s="425"/>
      <c r="I38" s="426"/>
      <c r="J38" s="425"/>
      <c r="K38" s="425"/>
      <c r="L38" s="425"/>
      <c r="M38" s="425"/>
      <c r="N38" s="425"/>
    </row>
    <row r="39" spans="1:14" x14ac:dyDescent="0.25">
      <c r="A39" s="430" t="s">
        <v>96</v>
      </c>
      <c r="B39" s="419" t="s">
        <v>99</v>
      </c>
      <c r="C39" s="420"/>
      <c r="D39" s="420"/>
      <c r="E39" s="420"/>
      <c r="F39" s="420"/>
      <c r="G39" s="420"/>
      <c r="H39" s="420"/>
      <c r="I39" s="420"/>
      <c r="J39" s="420"/>
      <c r="K39" s="420"/>
      <c r="L39" s="420"/>
      <c r="M39" s="420"/>
      <c r="N39" s="420"/>
    </row>
    <row r="40" spans="1:14" ht="15.75" thickBot="1" x14ac:dyDescent="0.3">
      <c r="A40" s="431"/>
      <c r="B40" s="421" t="s">
        <v>156</v>
      </c>
      <c r="C40" s="423"/>
      <c r="D40" s="423"/>
      <c r="E40" s="423"/>
      <c r="F40" s="423"/>
      <c r="G40" s="423"/>
      <c r="H40" s="807"/>
      <c r="I40" s="423">
        <f>Mary!G10</f>
        <v>0</v>
      </c>
      <c r="J40" s="423"/>
      <c r="K40" s="423"/>
      <c r="L40" s="423"/>
      <c r="M40" s="423"/>
      <c r="N40" s="423"/>
    </row>
    <row r="41" spans="1:14" ht="15.75" thickBot="1" x14ac:dyDescent="0.3">
      <c r="H41" s="808"/>
    </row>
  </sheetData>
  <mergeCells count="3">
    <mergeCell ref="D1:J2"/>
    <mergeCell ref="C4:N4"/>
    <mergeCell ref="C21:N21"/>
  </mergeCell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453"/>
  <sheetViews>
    <sheetView topLeftCell="F1" zoomScale="110" zoomScaleNormal="85" workbookViewId="0">
      <selection activeCell="J10" sqref="J10"/>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888" t="s">
        <v>45</v>
      </c>
      <c r="B1" s="888"/>
      <c r="C1" s="888"/>
      <c r="D1" s="888"/>
      <c r="E1" s="888"/>
      <c r="F1" s="888"/>
      <c r="G1" s="888"/>
      <c r="H1" s="888"/>
      <c r="I1" s="888"/>
      <c r="J1" s="888"/>
      <c r="K1" s="888"/>
      <c r="L1" s="888"/>
      <c r="M1" s="888"/>
      <c r="N1" s="888"/>
    </row>
    <row r="2" spans="1:15" s="84" customFormat="1" ht="18.75" x14ac:dyDescent="0.25">
      <c r="A2" s="889" t="s">
        <v>105</v>
      </c>
      <c r="B2" s="889"/>
      <c r="C2" s="889"/>
      <c r="D2" s="889"/>
      <c r="E2" s="889"/>
      <c r="F2" s="889"/>
      <c r="G2" s="889"/>
      <c r="H2" s="889"/>
      <c r="I2" s="889"/>
      <c r="J2" s="889"/>
      <c r="K2" s="889"/>
      <c r="L2" s="889"/>
      <c r="M2" s="889"/>
      <c r="N2" s="889"/>
    </row>
    <row r="3" spans="1:15" s="84" customFormat="1" ht="45" hidden="1" x14ac:dyDescent="0.25">
      <c r="A3" s="85" t="s">
        <v>0</v>
      </c>
      <c r="B3" s="86" t="s">
        <v>5</v>
      </c>
      <c r="C3" s="86" t="s">
        <v>10</v>
      </c>
      <c r="D3" s="87" t="s">
        <v>8</v>
      </c>
      <c r="E3" s="87" t="s">
        <v>13</v>
      </c>
      <c r="F3" s="88" t="s">
        <v>34</v>
      </c>
      <c r="G3" s="87" t="s">
        <v>41</v>
      </c>
      <c r="H3" s="87" t="s">
        <v>2</v>
      </c>
      <c r="I3" s="87" t="s">
        <v>3</v>
      </c>
      <c r="J3" s="86" t="s">
        <v>9</v>
      </c>
      <c r="K3" s="86" t="s">
        <v>1</v>
      </c>
      <c r="L3" s="86" t="s">
        <v>4</v>
      </c>
      <c r="M3" s="86" t="s">
        <v>12</v>
      </c>
      <c r="N3" s="88" t="s">
        <v>11</v>
      </c>
    </row>
    <row r="4" spans="1:15" s="84" customFormat="1" ht="45.75" thickBot="1" x14ac:dyDescent="0.3">
      <c r="A4" s="406" t="s">
        <v>0</v>
      </c>
      <c r="B4" s="407" t="s">
        <v>5</v>
      </c>
      <c r="C4" s="407" t="s">
        <v>10</v>
      </c>
      <c r="D4" s="408" t="s">
        <v>8</v>
      </c>
      <c r="E4" s="408" t="s">
        <v>13</v>
      </c>
      <c r="F4" s="411" t="s">
        <v>34</v>
      </c>
      <c r="G4" s="410" t="s">
        <v>41</v>
      </c>
      <c r="H4" s="408" t="s">
        <v>2</v>
      </c>
      <c r="I4" s="408" t="s">
        <v>3</v>
      </c>
      <c r="J4" s="407" t="s">
        <v>9</v>
      </c>
      <c r="K4" s="407" t="s">
        <v>1</v>
      </c>
      <c r="L4" s="407" t="s">
        <v>4</v>
      </c>
      <c r="M4" s="407" t="s">
        <v>12</v>
      </c>
      <c r="N4" s="409" t="s">
        <v>11</v>
      </c>
    </row>
    <row r="5" spans="1:15" s="23" customFormat="1" ht="27.95" customHeight="1" thickBot="1" x14ac:dyDescent="0.3">
      <c r="A5" s="272">
        <v>44378</v>
      </c>
      <c r="B5" s="273" t="s">
        <v>165</v>
      </c>
      <c r="C5" s="225"/>
      <c r="D5" s="226"/>
      <c r="E5" s="303"/>
      <c r="F5" s="303"/>
      <c r="G5" s="599">
        <v>0</v>
      </c>
      <c r="H5" s="69"/>
      <c r="I5" s="393" t="s">
        <v>18</v>
      </c>
      <c r="J5" s="280"/>
      <c r="K5" s="598" t="s">
        <v>72</v>
      </c>
      <c r="L5" s="280" t="s">
        <v>62</v>
      </c>
      <c r="M5" s="100"/>
      <c r="N5" s="101"/>
    </row>
    <row r="6" spans="1:15" s="23" customFormat="1" ht="15" customHeight="1" x14ac:dyDescent="0.25">
      <c r="A6" s="245">
        <v>44408</v>
      </c>
      <c r="B6" s="246" t="s">
        <v>104</v>
      </c>
      <c r="C6" s="246" t="s">
        <v>50</v>
      </c>
      <c r="D6" s="246" t="s">
        <v>90</v>
      </c>
      <c r="E6" s="645"/>
      <c r="F6" s="633">
        <v>70000</v>
      </c>
      <c r="G6" s="250">
        <f>G5-E6+F6</f>
        <v>70000</v>
      </c>
      <c r="H6" s="388" t="s">
        <v>70</v>
      </c>
      <c r="I6" s="388" t="s">
        <v>18</v>
      </c>
      <c r="J6" s="389" t="s">
        <v>255</v>
      </c>
      <c r="K6" s="390" t="s">
        <v>72</v>
      </c>
      <c r="L6" s="390" t="s">
        <v>62</v>
      </c>
      <c r="M6" s="391"/>
      <c r="N6" s="392"/>
    </row>
    <row r="7" spans="1:15" ht="15.75" customHeight="1" x14ac:dyDescent="0.25">
      <c r="A7" s="196">
        <v>44408</v>
      </c>
      <c r="B7" s="231" t="s">
        <v>68</v>
      </c>
      <c r="C7" s="231" t="s">
        <v>67</v>
      </c>
      <c r="D7" s="231" t="s">
        <v>90</v>
      </c>
      <c r="E7" s="217">
        <v>30000</v>
      </c>
      <c r="F7" s="190"/>
      <c r="G7" s="205">
        <f>G6-E7+F7</f>
        <v>40000</v>
      </c>
      <c r="H7" s="622" t="s">
        <v>70</v>
      </c>
      <c r="I7" s="195" t="s">
        <v>18</v>
      </c>
      <c r="J7" s="639" t="s">
        <v>255</v>
      </c>
      <c r="K7" s="195" t="s">
        <v>72</v>
      </c>
      <c r="L7" s="195" t="s">
        <v>62</v>
      </c>
      <c r="M7" s="195"/>
      <c r="N7" s="197" t="s">
        <v>287</v>
      </c>
      <c r="O7" s="398"/>
    </row>
    <row r="8" spans="1:15" ht="15.75" customHeight="1" x14ac:dyDescent="0.25">
      <c r="A8" s="196">
        <v>44408</v>
      </c>
      <c r="B8" s="231" t="s">
        <v>68</v>
      </c>
      <c r="C8" s="231" t="s">
        <v>67</v>
      </c>
      <c r="D8" s="231" t="s">
        <v>90</v>
      </c>
      <c r="E8" s="217">
        <v>30000</v>
      </c>
      <c r="F8" s="190"/>
      <c r="G8" s="205">
        <f t="shared" ref="G8:G11" si="0">G7-E8+F8</f>
        <v>10000</v>
      </c>
      <c r="H8" s="852" t="s">
        <v>70</v>
      </c>
      <c r="I8" s="195" t="s">
        <v>18</v>
      </c>
      <c r="J8" s="639" t="s">
        <v>255</v>
      </c>
      <c r="K8" s="195" t="s">
        <v>72</v>
      </c>
      <c r="L8" s="195" t="s">
        <v>62</v>
      </c>
      <c r="M8" s="195"/>
      <c r="N8" s="197" t="s">
        <v>288</v>
      </c>
      <c r="O8" s="398"/>
    </row>
    <row r="9" spans="1:15" ht="15.75" customHeight="1" x14ac:dyDescent="0.25">
      <c r="A9" s="196">
        <v>44408</v>
      </c>
      <c r="B9" s="231" t="s">
        <v>92</v>
      </c>
      <c r="C9" s="231" t="s">
        <v>92</v>
      </c>
      <c r="D9" s="231" t="s">
        <v>90</v>
      </c>
      <c r="E9" s="217">
        <v>4000</v>
      </c>
      <c r="F9" s="190"/>
      <c r="G9" s="205">
        <f t="shared" si="0"/>
        <v>6000</v>
      </c>
      <c r="H9" s="852" t="s">
        <v>70</v>
      </c>
      <c r="I9" s="195" t="s">
        <v>18</v>
      </c>
      <c r="J9" s="639" t="s">
        <v>255</v>
      </c>
      <c r="K9" s="195" t="s">
        <v>72</v>
      </c>
      <c r="L9" s="195" t="s">
        <v>62</v>
      </c>
      <c r="M9" s="195"/>
      <c r="N9" s="197"/>
      <c r="O9" s="398"/>
    </row>
    <row r="10" spans="1:15" ht="15.75" customHeight="1" x14ac:dyDescent="0.25">
      <c r="A10" s="196">
        <v>44408</v>
      </c>
      <c r="B10" s="231" t="s">
        <v>92</v>
      </c>
      <c r="C10" s="231" t="s">
        <v>92</v>
      </c>
      <c r="D10" s="231" t="s">
        <v>90</v>
      </c>
      <c r="E10" s="217">
        <v>2000</v>
      </c>
      <c r="F10" s="190"/>
      <c r="G10" s="205">
        <f t="shared" si="0"/>
        <v>4000</v>
      </c>
      <c r="H10" s="852" t="s">
        <v>70</v>
      </c>
      <c r="I10" s="195" t="s">
        <v>18</v>
      </c>
      <c r="J10" s="639" t="s">
        <v>255</v>
      </c>
      <c r="K10" s="195" t="s">
        <v>72</v>
      </c>
      <c r="L10" s="195" t="s">
        <v>62</v>
      </c>
      <c r="M10" s="195"/>
      <c r="N10" s="197"/>
      <c r="O10" s="398"/>
    </row>
    <row r="11" spans="1:15" ht="15.75" customHeight="1" thickBot="1" x14ac:dyDescent="0.3">
      <c r="A11" s="196">
        <v>44408</v>
      </c>
      <c r="B11" s="231" t="s">
        <v>92</v>
      </c>
      <c r="C11" s="231" t="s">
        <v>92</v>
      </c>
      <c r="D11" s="231" t="s">
        <v>90</v>
      </c>
      <c r="E11" s="443">
        <v>4000</v>
      </c>
      <c r="F11" s="207"/>
      <c r="G11" s="204">
        <f t="shared" si="0"/>
        <v>0</v>
      </c>
      <c r="H11" s="852" t="s">
        <v>70</v>
      </c>
      <c r="I11" s="195" t="s">
        <v>18</v>
      </c>
      <c r="J11" s="639" t="s">
        <v>255</v>
      </c>
      <c r="K11" s="195" t="s">
        <v>72</v>
      </c>
      <c r="L11" s="195" t="s">
        <v>62</v>
      </c>
      <c r="M11" s="195"/>
      <c r="N11" s="197"/>
      <c r="O11" s="398"/>
    </row>
    <row r="12" spans="1:15" ht="15.75" thickBot="1" x14ac:dyDescent="0.3">
      <c r="A12" s="196"/>
      <c r="B12" s="195"/>
      <c r="C12" s="195"/>
      <c r="D12" s="851"/>
      <c r="E12" s="741">
        <f>SUM(E5:E11)</f>
        <v>70000</v>
      </c>
      <c r="F12" s="741">
        <f>SUM(F5:F11)+G5</f>
        <v>70000</v>
      </c>
      <c r="G12" s="740">
        <f>F12-E12</f>
        <v>0</v>
      </c>
      <c r="H12" s="294"/>
      <c r="I12" s="195"/>
      <c r="J12" s="664"/>
      <c r="K12" s="195"/>
      <c r="L12" s="195"/>
      <c r="M12" s="195"/>
      <c r="N12" s="197"/>
      <c r="O12" s="398"/>
    </row>
    <row r="13" spans="1:15" x14ac:dyDescent="0.25">
      <c r="A13" s="196"/>
      <c r="B13" s="195"/>
      <c r="C13" s="195"/>
      <c r="D13" s="195"/>
      <c r="E13" s="211"/>
      <c r="F13" s="211"/>
      <c r="G13" s="257"/>
      <c r="H13" s="294"/>
      <c r="I13" s="195"/>
      <c r="J13" s="664"/>
      <c r="K13" s="195"/>
      <c r="L13" s="195"/>
      <c r="M13" s="195"/>
      <c r="N13" s="197"/>
      <c r="O13" s="398"/>
    </row>
    <row r="14" spans="1:15" ht="15.75" customHeight="1" x14ac:dyDescent="0.25">
      <c r="A14" s="196"/>
      <c r="B14" s="197"/>
      <c r="C14" s="197"/>
      <c r="D14" s="261"/>
      <c r="E14" s="207"/>
      <c r="F14" s="207"/>
      <c r="G14" s="204"/>
      <c r="H14" s="294"/>
      <c r="I14" s="195"/>
      <c r="J14" s="664"/>
      <c r="K14" s="195"/>
      <c r="L14" s="195"/>
      <c r="M14" s="195"/>
      <c r="N14" s="197"/>
      <c r="O14" s="398"/>
    </row>
    <row r="15" spans="1:15" ht="17.25" customHeight="1" x14ac:dyDescent="0.25">
      <c r="A15" s="196"/>
      <c r="B15" s="197"/>
      <c r="C15" s="197"/>
      <c r="D15" s="197"/>
      <c r="E15" s="217"/>
      <c r="F15" s="207"/>
      <c r="G15" s="204"/>
      <c r="H15" s="294"/>
      <c r="I15" s="195"/>
      <c r="J15" s="664"/>
      <c r="K15" s="195"/>
      <c r="L15" s="195"/>
      <c r="M15" s="195"/>
      <c r="N15" s="197"/>
      <c r="O15" s="398"/>
    </row>
    <row r="16" spans="1:15" ht="17.25" customHeight="1" x14ac:dyDescent="0.25">
      <c r="A16" s="196"/>
      <c r="B16" s="214"/>
      <c r="C16" s="214"/>
      <c r="D16" s="589"/>
      <c r="E16" s="207"/>
      <c r="F16" s="207"/>
      <c r="G16" s="204"/>
      <c r="H16" s="294"/>
      <c r="I16" s="195"/>
      <c r="J16" s="664"/>
      <c r="K16" s="195"/>
      <c r="L16" s="195"/>
      <c r="M16" s="195"/>
      <c r="N16" s="197"/>
      <c r="O16" s="398"/>
    </row>
    <row r="17" spans="1:15" ht="17.25" customHeight="1" x14ac:dyDescent="0.25">
      <c r="A17" s="196"/>
      <c r="B17" s="214"/>
      <c r="C17" s="214"/>
      <c r="D17" s="589"/>
      <c r="E17" s="207"/>
      <c r="F17" s="207"/>
      <c r="G17" s="204"/>
      <c r="H17" s="294"/>
      <c r="I17" s="195"/>
      <c r="J17" s="664"/>
      <c r="K17" s="195"/>
      <c r="L17" s="195"/>
      <c r="M17" s="195"/>
      <c r="N17" s="197"/>
      <c r="O17" s="398"/>
    </row>
    <row r="18" spans="1:15" x14ac:dyDescent="0.25">
      <c r="A18" s="196"/>
      <c r="B18" s="214"/>
      <c r="C18" s="214"/>
      <c r="D18" s="589"/>
      <c r="E18" s="443"/>
      <c r="F18" s="207"/>
      <c r="G18" s="204"/>
      <c r="H18" s="294"/>
      <c r="I18" s="195"/>
      <c r="J18" s="664"/>
      <c r="K18" s="195"/>
      <c r="L18" s="195"/>
      <c r="M18" s="195"/>
      <c r="N18" s="197"/>
      <c r="O18" s="398"/>
    </row>
    <row r="19" spans="1:15" ht="16.5" customHeight="1" x14ac:dyDescent="0.25">
      <c r="A19" s="196"/>
      <c r="B19" s="214"/>
      <c r="C19" s="214"/>
      <c r="D19" s="589"/>
      <c r="E19" s="204"/>
      <c r="F19" s="204"/>
      <c r="G19" s="204"/>
      <c r="H19" s="294"/>
      <c r="I19" s="195"/>
      <c r="J19" s="664"/>
      <c r="K19" s="195"/>
      <c r="L19" s="195"/>
      <c r="M19" s="264"/>
      <c r="N19" s="231"/>
      <c r="O19" s="398"/>
    </row>
    <row r="20" spans="1:15" x14ac:dyDescent="0.25">
      <c r="A20" s="196"/>
      <c r="B20" s="214"/>
      <c r="C20" s="214"/>
      <c r="D20" s="589"/>
      <c r="E20" s="207"/>
      <c r="F20" s="207"/>
      <c r="G20" s="204"/>
      <c r="H20" s="294"/>
      <c r="I20" s="195"/>
      <c r="J20" s="664"/>
      <c r="K20" s="195"/>
      <c r="L20" s="195"/>
      <c r="M20" s="206"/>
      <c r="N20" s="214"/>
      <c r="O20" s="398"/>
    </row>
    <row r="21" spans="1:15" x14ac:dyDescent="0.25">
      <c r="A21" s="196"/>
      <c r="B21" s="197"/>
      <c r="C21" s="197"/>
      <c r="D21" s="261"/>
      <c r="E21" s="190"/>
      <c r="F21" s="190"/>
      <c r="G21" s="204"/>
      <c r="H21" s="294"/>
      <c r="I21" s="195"/>
      <c r="J21" s="664"/>
      <c r="K21" s="195"/>
      <c r="L21" s="195"/>
      <c r="M21" s="195"/>
      <c r="N21" s="197"/>
    </row>
    <row r="22" spans="1:15" ht="15.75" customHeight="1" x14ac:dyDescent="0.25">
      <c r="A22" s="196"/>
      <c r="B22" s="197"/>
      <c r="C22" s="197"/>
      <c r="D22" s="261"/>
      <c r="E22" s="446"/>
      <c r="F22" s="205"/>
      <c r="G22" s="204"/>
      <c r="H22" s="294"/>
      <c r="I22" s="195"/>
      <c r="J22" s="664"/>
      <c r="K22" s="195"/>
      <c r="L22" s="195"/>
      <c r="M22" s="202"/>
      <c r="N22" s="203"/>
    </row>
    <row r="23" spans="1:15" ht="14.25" customHeight="1" x14ac:dyDescent="0.25">
      <c r="A23" s="196"/>
      <c r="B23" s="197"/>
      <c r="C23" s="197"/>
      <c r="D23" s="261"/>
      <c r="E23" s="217"/>
      <c r="F23" s="190"/>
      <c r="G23" s="204"/>
      <c r="H23" s="294"/>
      <c r="I23" s="195"/>
      <c r="J23" s="664"/>
      <c r="K23" s="195"/>
      <c r="L23" s="195"/>
      <c r="M23" s="202"/>
      <c r="N23" s="203"/>
    </row>
    <row r="24" spans="1:15" x14ac:dyDescent="0.25">
      <c r="A24" s="196"/>
      <c r="B24" s="197"/>
      <c r="C24" s="197"/>
      <c r="D24" s="197"/>
      <c r="E24" s="217"/>
      <c r="F24" s="190"/>
      <c r="G24" s="204"/>
      <c r="H24" s="294"/>
      <c r="I24" s="195"/>
      <c r="J24" s="664"/>
      <c r="K24" s="195"/>
      <c r="L24" s="195"/>
      <c r="M24" s="202"/>
      <c r="N24" s="203"/>
    </row>
    <row r="25" spans="1:15" x14ac:dyDescent="0.25">
      <c r="A25" s="196"/>
      <c r="B25" s="197"/>
      <c r="C25" s="197"/>
      <c r="D25" s="261"/>
      <c r="E25" s="190"/>
      <c r="F25" s="190"/>
      <c r="G25" s="204"/>
      <c r="H25" s="294"/>
      <c r="I25" s="195"/>
      <c r="J25" s="664"/>
      <c r="K25" s="195"/>
      <c r="L25" s="195"/>
      <c r="M25" s="195"/>
      <c r="N25" s="197"/>
    </row>
    <row r="26" spans="1:15" x14ac:dyDescent="0.25">
      <c r="A26" s="196"/>
      <c r="B26" s="197"/>
      <c r="C26" s="197"/>
      <c r="D26" s="261"/>
      <c r="E26" s="223"/>
      <c r="F26" s="223"/>
      <c r="G26" s="204"/>
      <c r="H26" s="294"/>
      <c r="I26" s="195"/>
      <c r="J26" s="664"/>
      <c r="K26" s="195"/>
      <c r="L26" s="195"/>
      <c r="M26" s="195"/>
      <c r="N26" s="197"/>
    </row>
    <row r="27" spans="1:15" x14ac:dyDescent="0.25">
      <c r="A27" s="196"/>
      <c r="B27" s="197"/>
      <c r="C27" s="197"/>
      <c r="D27" s="261"/>
      <c r="E27" s="205"/>
      <c r="F27" s="205"/>
      <c r="G27" s="204"/>
      <c r="H27" s="448"/>
      <c r="I27" s="195"/>
      <c r="J27" s="664"/>
      <c r="K27" s="195"/>
      <c r="L27" s="195"/>
      <c r="M27" s="264"/>
      <c r="N27" s="231"/>
    </row>
    <row r="28" spans="1:15" ht="18" customHeight="1" x14ac:dyDescent="0.25">
      <c r="A28" s="196"/>
      <c r="B28" s="197"/>
      <c r="C28" s="197"/>
      <c r="D28" s="261"/>
      <c r="E28" s="207"/>
      <c r="F28" s="207"/>
      <c r="G28" s="204"/>
      <c r="H28" s="294"/>
      <c r="I28" s="195"/>
      <c r="J28" s="664"/>
      <c r="K28" s="195"/>
      <c r="L28" s="195"/>
      <c r="M28" s="195"/>
      <c r="N28" s="197"/>
    </row>
    <row r="29" spans="1:15" x14ac:dyDescent="0.25">
      <c r="A29" s="196"/>
      <c r="B29" s="197"/>
      <c r="C29" s="197"/>
      <c r="D29" s="197"/>
      <c r="E29" s="217"/>
      <c r="F29" s="190"/>
      <c r="G29" s="204"/>
      <c r="H29" s="294"/>
      <c r="I29" s="195"/>
      <c r="J29" s="664"/>
      <c r="K29" s="195"/>
      <c r="L29" s="195"/>
      <c r="M29" s="195"/>
      <c r="N29" s="197"/>
    </row>
    <row r="30" spans="1:15" x14ac:dyDescent="0.25">
      <c r="A30" s="196"/>
      <c r="B30" s="197"/>
      <c r="C30" s="197"/>
      <c r="D30" s="197"/>
      <c r="E30" s="211"/>
      <c r="F30" s="211"/>
      <c r="G30" s="204"/>
      <c r="H30" s="294"/>
      <c r="I30" s="195"/>
      <c r="J30" s="664"/>
      <c r="K30" s="195"/>
      <c r="L30" s="195"/>
      <c r="M30" s="195"/>
      <c r="N30" s="197"/>
    </row>
    <row r="31" spans="1:15" ht="15" customHeight="1" x14ac:dyDescent="0.25">
      <c r="A31" s="196"/>
      <c r="B31" s="197"/>
      <c r="C31" s="197"/>
      <c r="D31" s="197"/>
      <c r="E31" s="249"/>
      <c r="F31" s="190"/>
      <c r="G31" s="204"/>
      <c r="H31" s="294"/>
      <c r="I31" s="195"/>
      <c r="J31" s="664"/>
      <c r="K31" s="195"/>
      <c r="L31" s="195"/>
      <c r="M31" s="195"/>
      <c r="N31" s="197"/>
    </row>
    <row r="32" spans="1:15" ht="14.25" customHeight="1" x14ac:dyDescent="0.25">
      <c r="A32" s="196"/>
      <c r="B32" s="197"/>
      <c r="C32" s="197"/>
      <c r="D32" s="197"/>
      <c r="E32" s="217"/>
      <c r="F32" s="190"/>
      <c r="G32" s="204"/>
      <c r="H32" s="294"/>
      <c r="I32" s="195"/>
      <c r="J32" s="664"/>
      <c r="K32" s="195"/>
      <c r="L32" s="195"/>
      <c r="M32" s="195"/>
      <c r="N32" s="197"/>
    </row>
    <row r="33" spans="1:15" x14ac:dyDescent="0.25">
      <c r="A33" s="196"/>
      <c r="B33" s="197"/>
      <c r="C33" s="197"/>
      <c r="D33" s="197"/>
      <c r="E33" s="217"/>
      <c r="F33" s="190"/>
      <c r="G33" s="204"/>
      <c r="H33" s="294"/>
      <c r="I33" s="195"/>
      <c r="J33" s="664"/>
      <c r="K33" s="195"/>
      <c r="L33" s="195"/>
      <c r="M33" s="195"/>
      <c r="N33" s="197"/>
    </row>
    <row r="34" spans="1:15" x14ac:dyDescent="0.25">
      <c r="A34" s="196"/>
      <c r="B34" s="197"/>
      <c r="C34" s="197"/>
      <c r="D34" s="261"/>
      <c r="E34" s="207"/>
      <c r="F34" s="190"/>
      <c r="G34" s="204"/>
      <c r="H34" s="294"/>
      <c r="I34" s="195"/>
      <c r="J34" s="664"/>
      <c r="K34" s="195"/>
      <c r="L34" s="195"/>
      <c r="M34" s="195"/>
      <c r="N34" s="197"/>
    </row>
    <row r="35" spans="1:15" x14ac:dyDescent="0.25">
      <c r="A35" s="196"/>
      <c r="B35" s="197"/>
      <c r="C35" s="197"/>
      <c r="D35" s="261"/>
      <c r="E35" s="190"/>
      <c r="F35" s="190"/>
      <c r="G35" s="204"/>
      <c r="H35" s="294"/>
      <c r="I35" s="195"/>
      <c r="J35" s="664"/>
      <c r="K35" s="195"/>
      <c r="L35" s="195"/>
      <c r="M35" s="195"/>
      <c r="N35" s="197"/>
    </row>
    <row r="36" spans="1:15" x14ac:dyDescent="0.25">
      <c r="A36" s="196"/>
      <c r="B36" s="197"/>
      <c r="C36" s="197"/>
      <c r="D36" s="261"/>
      <c r="E36" s="190"/>
      <c r="F36" s="190"/>
      <c r="G36" s="204"/>
      <c r="H36" s="294"/>
      <c r="I36" s="195"/>
      <c r="J36" s="664"/>
      <c r="K36" s="195"/>
      <c r="L36" s="195"/>
      <c r="M36" s="195"/>
      <c r="N36" s="197"/>
    </row>
    <row r="37" spans="1:15" x14ac:dyDescent="0.25">
      <c r="A37" s="196"/>
      <c r="B37" s="197"/>
      <c r="C37" s="197"/>
      <c r="D37" s="197"/>
      <c r="E37" s="207"/>
      <c r="F37" s="207"/>
      <c r="G37" s="204"/>
      <c r="H37" s="294"/>
      <c r="I37" s="195"/>
      <c r="J37" s="664"/>
      <c r="K37" s="195"/>
      <c r="L37" s="195"/>
      <c r="M37" s="195"/>
      <c r="N37" s="197"/>
    </row>
    <row r="38" spans="1:15" x14ac:dyDescent="0.25">
      <c r="A38" s="196"/>
      <c r="B38" s="197"/>
      <c r="C38" s="197"/>
      <c r="D38" s="197"/>
      <c r="E38" s="207"/>
      <c r="F38" s="207"/>
      <c r="G38" s="204"/>
      <c r="H38" s="294"/>
      <c r="I38" s="195"/>
      <c r="J38" s="664"/>
      <c r="K38" s="195"/>
      <c r="L38" s="195"/>
      <c r="M38" s="195"/>
      <c r="N38" s="197"/>
    </row>
    <row r="39" spans="1:15" x14ac:dyDescent="0.25">
      <c r="A39" s="196"/>
      <c r="B39" s="197"/>
      <c r="C39" s="197"/>
      <c r="D39" s="197"/>
      <c r="E39" s="207"/>
      <c r="F39" s="207"/>
      <c r="G39" s="204"/>
      <c r="H39" s="294"/>
      <c r="I39" s="195"/>
      <c r="J39" s="664"/>
      <c r="K39" s="195"/>
      <c r="L39" s="195"/>
      <c r="M39" s="195"/>
      <c r="N39" s="197"/>
    </row>
    <row r="40" spans="1:15" x14ac:dyDescent="0.25">
      <c r="A40" s="196"/>
      <c r="B40" s="195"/>
      <c r="C40" s="195"/>
      <c r="D40" s="210"/>
      <c r="E40" s="190"/>
      <c r="F40" s="190"/>
      <c r="G40" s="204"/>
      <c r="H40" s="294"/>
      <c r="I40" s="195"/>
      <c r="J40" s="664"/>
      <c r="K40" s="195"/>
      <c r="L40" s="195"/>
      <c r="M40" s="195"/>
      <c r="N40" s="197"/>
    </row>
    <row r="41" spans="1:15" x14ac:dyDescent="0.25">
      <c r="A41" s="201"/>
      <c r="B41" s="195"/>
      <c r="C41" s="195"/>
      <c r="D41" s="195"/>
      <c r="E41" s="211"/>
      <c r="F41" s="211"/>
      <c r="G41" s="204"/>
      <c r="H41" s="294"/>
      <c r="I41" s="195"/>
      <c r="J41" s="236"/>
      <c r="K41" s="195"/>
      <c r="L41" s="195"/>
      <c r="M41" s="195"/>
      <c r="N41" s="197"/>
    </row>
    <row r="42" spans="1:15" x14ac:dyDescent="0.25">
      <c r="A42" s="196"/>
      <c r="B42" s="197"/>
      <c r="C42" s="197"/>
      <c r="D42" s="197"/>
      <c r="E42" s="217"/>
      <c r="F42" s="190"/>
      <c r="G42" s="204"/>
      <c r="H42" s="294"/>
      <c r="I42" s="195"/>
      <c r="J42" s="236"/>
      <c r="K42" s="195"/>
      <c r="L42" s="195"/>
      <c r="M42" s="195"/>
      <c r="N42" s="197"/>
    </row>
    <row r="43" spans="1:15" x14ac:dyDescent="0.25">
      <c r="A43" s="201"/>
      <c r="B43" s="195"/>
      <c r="C43" s="195"/>
      <c r="D43" s="195"/>
      <c r="E43" s="190"/>
      <c r="F43" s="190"/>
      <c r="G43" s="204"/>
      <c r="H43" s="294"/>
      <c r="I43" s="195"/>
      <c r="J43" s="236"/>
      <c r="K43" s="195"/>
      <c r="L43" s="195"/>
      <c r="M43" s="195"/>
      <c r="N43" s="197"/>
    </row>
    <row r="44" spans="1:15" ht="16.5" customHeight="1" x14ac:dyDescent="0.25">
      <c r="A44" s="201"/>
      <c r="B44" s="195"/>
      <c r="C44" s="195"/>
      <c r="D44" s="195"/>
      <c r="E44" s="205"/>
      <c r="F44" s="205"/>
      <c r="G44" s="204"/>
      <c r="H44" s="448"/>
      <c r="I44" s="195"/>
      <c r="J44" s="445"/>
      <c r="K44" s="195"/>
      <c r="L44" s="195"/>
      <c r="M44" s="264"/>
      <c r="N44" s="231"/>
      <c r="O44" s="256"/>
    </row>
    <row r="45" spans="1:15" x14ac:dyDescent="0.25">
      <c r="A45" s="201"/>
      <c r="B45" s="195"/>
      <c r="C45" s="195"/>
      <c r="D45" s="195"/>
      <c r="E45" s="190"/>
      <c r="F45" s="190"/>
      <c r="G45" s="204"/>
      <c r="H45" s="294"/>
      <c r="I45" s="195"/>
      <c r="J45" s="445"/>
      <c r="K45" s="195"/>
      <c r="L45" s="195"/>
      <c r="M45" s="195"/>
      <c r="N45" s="197"/>
    </row>
    <row r="46" spans="1:15" x14ac:dyDescent="0.25">
      <c r="A46" s="201"/>
      <c r="B46" s="195"/>
      <c r="C46" s="195"/>
      <c r="D46" s="195"/>
      <c r="E46" s="190"/>
      <c r="F46" s="190"/>
      <c r="G46" s="204"/>
      <c r="H46" s="294"/>
      <c r="I46" s="195"/>
      <c r="J46" s="445"/>
      <c r="K46" s="195"/>
      <c r="L46" s="195"/>
      <c r="M46" s="195"/>
      <c r="N46" s="197"/>
    </row>
    <row r="47" spans="1:15" x14ac:dyDescent="0.25">
      <c r="A47" s="201"/>
      <c r="B47" s="195"/>
      <c r="C47" s="195"/>
      <c r="D47" s="195"/>
      <c r="E47" s="190"/>
      <c r="F47" s="190"/>
      <c r="G47" s="190"/>
      <c r="H47" s="294"/>
      <c r="I47" s="195"/>
      <c r="J47" s="445"/>
      <c r="K47" s="195"/>
      <c r="L47" s="195"/>
      <c r="M47" s="195"/>
      <c r="N47" s="197"/>
    </row>
    <row r="48" spans="1:15" x14ac:dyDescent="0.25">
      <c r="A48" s="201"/>
      <c r="B48" s="197"/>
      <c r="C48" s="197"/>
      <c r="D48" s="197"/>
      <c r="E48" s="190"/>
      <c r="F48" s="190"/>
      <c r="G48" s="190"/>
      <c r="H48" s="294"/>
      <c r="I48" s="195"/>
      <c r="J48" s="445"/>
      <c r="K48" s="195"/>
      <c r="L48" s="195"/>
      <c r="M48" s="195"/>
      <c r="N48" s="197"/>
    </row>
    <row r="49" spans="1:14" x14ac:dyDescent="0.25">
      <c r="A49" s="201"/>
      <c r="B49" s="197"/>
      <c r="C49" s="197"/>
      <c r="D49" s="197"/>
      <c r="E49" s="190"/>
      <c r="F49" s="190"/>
      <c r="G49" s="190"/>
      <c r="H49" s="294"/>
      <c r="I49" s="195"/>
      <c r="J49" s="445"/>
      <c r="K49" s="195"/>
      <c r="L49" s="195"/>
      <c r="M49" s="195"/>
      <c r="N49" s="197"/>
    </row>
    <row r="50" spans="1:14" x14ac:dyDescent="0.25">
      <c r="A50" s="201"/>
      <c r="B50" s="197"/>
      <c r="C50" s="197"/>
      <c r="D50" s="197"/>
      <c r="E50" s="190"/>
      <c r="F50" s="190"/>
      <c r="G50" s="190"/>
      <c r="H50" s="294"/>
      <c r="I50" s="195"/>
      <c r="J50" s="445"/>
      <c r="K50" s="195"/>
      <c r="L50" s="195"/>
      <c r="M50" s="195"/>
      <c r="N50" s="197"/>
    </row>
    <row r="51" spans="1:14" ht="17.25" customHeight="1" x14ac:dyDescent="0.25">
      <c r="A51" s="196"/>
      <c r="B51" s="197"/>
      <c r="C51" s="197"/>
      <c r="D51" s="197"/>
      <c r="E51" s="190"/>
      <c r="F51" s="190"/>
      <c r="G51" s="190"/>
      <c r="H51" s="294"/>
      <c r="I51" s="195"/>
      <c r="J51" s="445"/>
      <c r="K51" s="195"/>
      <c r="L51" s="195"/>
      <c r="M51" s="195"/>
      <c r="N51" s="197"/>
    </row>
    <row r="52" spans="1:14" x14ac:dyDescent="0.25">
      <c r="A52" s="196"/>
      <c r="B52" s="197"/>
      <c r="C52" s="197"/>
      <c r="D52" s="197"/>
      <c r="E52" s="400"/>
      <c r="F52" s="190"/>
      <c r="G52" s="190"/>
      <c r="H52" s="294"/>
      <c r="I52" s="195"/>
      <c r="J52" s="445"/>
      <c r="K52" s="195"/>
      <c r="L52" s="195"/>
      <c r="M52" s="195"/>
      <c r="N52" s="197"/>
    </row>
    <row r="53" spans="1:14" x14ac:dyDescent="0.25">
      <c r="A53" s="196"/>
      <c r="B53" s="195"/>
      <c r="C53" s="195"/>
      <c r="D53" s="195"/>
      <c r="E53" s="190"/>
      <c r="F53" s="190"/>
      <c r="G53" s="190"/>
      <c r="H53" s="294"/>
      <c r="I53" s="195"/>
      <c r="J53" s="445"/>
      <c r="K53" s="195"/>
      <c r="L53" s="195"/>
      <c r="M53" s="195"/>
      <c r="N53" s="197"/>
    </row>
    <row r="54" spans="1:14" x14ac:dyDescent="0.25">
      <c r="A54" s="196"/>
      <c r="B54" s="195"/>
      <c r="C54" s="195"/>
      <c r="D54" s="195"/>
      <c r="E54" s="190"/>
      <c r="F54" s="190"/>
      <c r="G54" s="190"/>
      <c r="H54" s="294"/>
      <c r="I54" s="195"/>
      <c r="J54" s="445"/>
      <c r="K54" s="195"/>
      <c r="L54" s="195"/>
      <c r="M54" s="195"/>
      <c r="N54" s="197"/>
    </row>
    <row r="55" spans="1:14" x14ac:dyDescent="0.25">
      <c r="A55" s="196"/>
      <c r="B55" s="195"/>
      <c r="C55" s="195"/>
      <c r="D55" s="195"/>
      <c r="E55" s="190"/>
      <c r="F55" s="190"/>
      <c r="G55" s="190"/>
      <c r="H55" s="294"/>
      <c r="I55" s="195"/>
      <c r="J55" s="445"/>
      <c r="K55" s="195"/>
      <c r="L55" s="195"/>
      <c r="M55" s="195"/>
      <c r="N55" s="197"/>
    </row>
    <row r="56" spans="1:14" x14ac:dyDescent="0.25">
      <c r="A56" s="196"/>
      <c r="B56" s="195"/>
      <c r="C56" s="195"/>
      <c r="D56" s="195"/>
      <c r="E56" s="190"/>
      <c r="F56" s="190"/>
      <c r="G56" s="190"/>
      <c r="H56" s="294"/>
      <c r="I56" s="195"/>
      <c r="J56" s="445"/>
      <c r="K56" s="195"/>
      <c r="L56" s="195"/>
      <c r="M56" s="195"/>
      <c r="N56" s="197"/>
    </row>
    <row r="57" spans="1:14" x14ac:dyDescent="0.25">
      <c r="A57" s="196"/>
      <c r="B57" s="195"/>
      <c r="C57" s="195"/>
      <c r="D57" s="195"/>
      <c r="E57" s="190"/>
      <c r="F57" s="190"/>
      <c r="G57" s="190"/>
      <c r="H57" s="294"/>
      <c r="I57" s="195"/>
      <c r="J57" s="445"/>
      <c r="K57" s="195"/>
      <c r="L57" s="195"/>
      <c r="M57" s="195"/>
      <c r="N57" s="197"/>
    </row>
    <row r="58" spans="1:14" x14ac:dyDescent="0.25">
      <c r="A58" s="196"/>
      <c r="B58" s="195"/>
      <c r="C58" s="195"/>
      <c r="D58" s="195"/>
      <c r="E58" s="190"/>
      <c r="F58" s="190"/>
      <c r="G58" s="190"/>
      <c r="H58" s="294"/>
      <c r="I58" s="195"/>
      <c r="J58" s="445"/>
      <c r="K58" s="195"/>
      <c r="L58" s="195"/>
      <c r="M58" s="195"/>
      <c r="N58" s="197"/>
    </row>
    <row r="59" spans="1:14" x14ac:dyDescent="0.25">
      <c r="A59" s="196"/>
      <c r="B59" s="195"/>
      <c r="C59" s="195"/>
      <c r="D59" s="195"/>
      <c r="E59" s="190"/>
      <c r="F59" s="190"/>
      <c r="G59" s="190"/>
      <c r="H59" s="294"/>
      <c r="I59" s="195"/>
      <c r="J59" s="445"/>
      <c r="K59" s="195"/>
      <c r="L59" s="195"/>
      <c r="M59" s="195"/>
      <c r="N59" s="197"/>
    </row>
    <row r="60" spans="1:14" x14ac:dyDescent="0.25">
      <c r="A60" s="201"/>
      <c r="B60" s="195"/>
      <c r="C60" s="195"/>
      <c r="D60" s="195"/>
      <c r="E60" s="190"/>
      <c r="F60" s="190"/>
      <c r="G60" s="190"/>
      <c r="H60" s="294"/>
      <c r="I60" s="195"/>
      <c r="J60" s="445"/>
      <c r="K60" s="195"/>
      <c r="L60" s="195"/>
      <c r="M60" s="195"/>
      <c r="N60" s="197"/>
    </row>
    <row r="61" spans="1:14" x14ac:dyDescent="0.25">
      <c r="A61" s="196"/>
      <c r="B61" s="197"/>
      <c r="C61" s="197"/>
      <c r="D61" s="197"/>
      <c r="E61" s="400"/>
      <c r="F61" s="190"/>
      <c r="G61" s="190"/>
      <c r="H61" s="294"/>
      <c r="I61" s="195"/>
      <c r="J61" s="445"/>
      <c r="K61" s="195"/>
      <c r="L61" s="195"/>
      <c r="M61" s="195"/>
      <c r="N61" s="197"/>
    </row>
    <row r="62" spans="1:14" x14ac:dyDescent="0.25">
      <c r="A62" s="201"/>
      <c r="B62" s="195"/>
      <c r="C62" s="195"/>
      <c r="D62" s="195"/>
      <c r="E62" s="190"/>
      <c r="F62" s="190"/>
      <c r="G62" s="190"/>
      <c r="H62" s="294"/>
      <c r="I62" s="195"/>
      <c r="J62" s="445"/>
      <c r="K62" s="195"/>
      <c r="L62" s="195"/>
      <c r="M62" s="195"/>
      <c r="N62" s="197"/>
    </row>
    <row r="63" spans="1:14" x14ac:dyDescent="0.25">
      <c r="A63" s="201"/>
      <c r="B63" s="195"/>
      <c r="C63" s="195"/>
      <c r="D63" s="195"/>
      <c r="E63" s="190"/>
      <c r="F63" s="190"/>
      <c r="G63" s="190"/>
      <c r="H63" s="294"/>
      <c r="I63" s="195"/>
      <c r="J63" s="445"/>
      <c r="K63" s="195"/>
      <c r="L63" s="195"/>
      <c r="M63" s="195"/>
      <c r="N63" s="197"/>
    </row>
    <row r="64" spans="1:14" ht="17.25" customHeight="1" x14ac:dyDescent="0.25">
      <c r="A64" s="201"/>
      <c r="B64" s="195"/>
      <c r="C64" s="195"/>
      <c r="D64" s="195"/>
      <c r="E64" s="242"/>
      <c r="F64" s="205"/>
      <c r="G64" s="190"/>
      <c r="H64" s="448"/>
      <c r="I64" s="264"/>
      <c r="J64" s="445"/>
      <c r="K64" s="195"/>
      <c r="L64" s="195"/>
      <c r="M64" s="264"/>
      <c r="N64" s="231"/>
    </row>
    <row r="65" spans="1:14" x14ac:dyDescent="0.25">
      <c r="A65" s="201"/>
      <c r="B65" s="195"/>
      <c r="C65" s="195"/>
      <c r="D65" s="195"/>
      <c r="E65" s="190"/>
      <c r="F65" s="190"/>
      <c r="G65" s="190"/>
      <c r="H65" s="441"/>
      <c r="I65" s="195"/>
      <c r="J65" s="445"/>
      <c r="K65" s="195"/>
      <c r="L65" s="195"/>
      <c r="M65" s="195"/>
      <c r="N65" s="197"/>
    </row>
    <row r="66" spans="1:14" x14ac:dyDescent="0.25">
      <c r="A66" s="201"/>
      <c r="B66" s="195"/>
      <c r="C66" s="195"/>
      <c r="D66" s="195"/>
      <c r="E66" s="223"/>
      <c r="F66" s="223"/>
      <c r="G66" s="190"/>
      <c r="H66" s="449"/>
      <c r="I66" s="195"/>
      <c r="J66" s="445"/>
      <c r="K66" s="195"/>
      <c r="L66" s="195"/>
      <c r="M66" s="195"/>
      <c r="N66" s="197"/>
    </row>
    <row r="67" spans="1:14" x14ac:dyDescent="0.25">
      <c r="A67" s="201"/>
      <c r="B67" s="197"/>
      <c r="C67" s="197"/>
      <c r="D67" s="261"/>
      <c r="E67" s="190"/>
      <c r="F67" s="190"/>
      <c r="G67" s="190"/>
      <c r="H67" s="294"/>
      <c r="I67" s="195"/>
      <c r="J67" s="445"/>
      <c r="K67" s="195"/>
      <c r="L67" s="195"/>
      <c r="M67" s="195"/>
      <c r="N67" s="197"/>
    </row>
    <row r="68" spans="1:14" x14ac:dyDescent="0.25">
      <c r="A68" s="201"/>
      <c r="B68" s="197"/>
      <c r="C68" s="197"/>
      <c r="D68" s="261"/>
      <c r="E68" s="211"/>
      <c r="F68" s="211"/>
      <c r="G68" s="190"/>
      <c r="H68" s="294"/>
      <c r="I68" s="195"/>
      <c r="J68" s="445"/>
      <c r="K68" s="195"/>
      <c r="L68" s="195"/>
      <c r="M68" s="195"/>
      <c r="N68" s="197"/>
    </row>
    <row r="69" spans="1:14" x14ac:dyDescent="0.25">
      <c r="A69" s="201"/>
      <c r="B69" s="197"/>
      <c r="C69" s="197"/>
      <c r="D69" s="261"/>
      <c r="E69" s="190"/>
      <c r="F69" s="190"/>
      <c r="G69" s="190"/>
      <c r="H69" s="294"/>
      <c r="I69" s="195"/>
      <c r="J69" s="445"/>
      <c r="K69" s="195"/>
      <c r="L69" s="195"/>
      <c r="M69" s="195"/>
      <c r="N69" s="197"/>
    </row>
    <row r="70" spans="1:14" ht="16.5" customHeight="1" x14ac:dyDescent="0.25">
      <c r="A70" s="279"/>
      <c r="B70" s="231"/>
      <c r="C70" s="231"/>
      <c r="D70" s="295"/>
      <c r="E70" s="204"/>
      <c r="F70" s="204"/>
      <c r="G70" s="190"/>
      <c r="H70" s="294"/>
      <c r="I70" s="195"/>
      <c r="J70" s="445"/>
      <c r="K70" s="195"/>
      <c r="L70" s="195"/>
      <c r="M70" s="195"/>
      <c r="N70" s="197"/>
    </row>
    <row r="71" spans="1:14" x14ac:dyDescent="0.25">
      <c r="A71" s="196"/>
      <c r="B71" s="197"/>
      <c r="C71" s="197"/>
      <c r="D71" s="197"/>
      <c r="E71" s="436"/>
      <c r="F71" s="207"/>
      <c r="G71" s="207"/>
      <c r="H71" s="294"/>
      <c r="I71" s="195"/>
      <c r="J71" s="445"/>
      <c r="K71" s="195"/>
      <c r="L71" s="195"/>
      <c r="M71" s="195"/>
      <c r="N71" s="197"/>
    </row>
    <row r="72" spans="1:14" ht="17.25" customHeight="1" x14ac:dyDescent="0.25">
      <c r="A72" s="201"/>
      <c r="B72" s="195"/>
      <c r="C72" s="195"/>
      <c r="D72" s="403"/>
      <c r="E72" s="205"/>
      <c r="F72" s="205"/>
      <c r="G72" s="205"/>
      <c r="H72" s="294"/>
      <c r="I72" s="195"/>
      <c r="J72" s="445"/>
      <c r="K72" s="195"/>
      <c r="L72" s="195"/>
      <c r="M72" s="195"/>
      <c r="N72" s="197"/>
    </row>
    <row r="73" spans="1:14" x14ac:dyDescent="0.25">
      <c r="A73" s="201"/>
      <c r="B73" s="195"/>
      <c r="C73" s="195"/>
      <c r="D73" s="403"/>
      <c r="E73" s="211"/>
      <c r="F73" s="211"/>
      <c r="G73" s="205"/>
      <c r="H73" s="294"/>
      <c r="I73" s="195"/>
      <c r="J73" s="445"/>
      <c r="K73" s="195"/>
      <c r="L73" s="195"/>
      <c r="M73" s="218"/>
      <c r="N73" s="197"/>
    </row>
    <row r="74" spans="1:14" x14ac:dyDescent="0.25">
      <c r="A74" s="201"/>
      <c r="B74" s="195"/>
      <c r="C74" s="195"/>
      <c r="D74" s="403"/>
      <c r="E74" s="211"/>
      <c r="F74" s="215"/>
      <c r="G74" s="205"/>
      <c r="H74" s="441"/>
      <c r="I74" s="195"/>
      <c r="J74" s="445"/>
      <c r="K74" s="195"/>
      <c r="L74" s="195"/>
      <c r="M74" s="218"/>
      <c r="N74" s="197"/>
    </row>
    <row r="75" spans="1:14" x14ac:dyDescent="0.25">
      <c r="A75" s="201"/>
      <c r="B75" s="195"/>
      <c r="C75" s="195"/>
      <c r="D75" s="403"/>
      <c r="E75" s="190"/>
      <c r="F75" s="216"/>
      <c r="G75" s="205"/>
      <c r="H75" s="441"/>
      <c r="I75" s="195"/>
      <c r="J75" s="445"/>
      <c r="K75" s="195"/>
      <c r="L75" s="195"/>
      <c r="M75" s="218"/>
      <c r="N75" s="197"/>
    </row>
    <row r="76" spans="1:14" x14ac:dyDescent="0.25">
      <c r="A76" s="201"/>
      <c r="B76" s="195"/>
      <c r="C76" s="195"/>
      <c r="D76" s="403"/>
      <c r="E76" s="190"/>
      <c r="F76" s="216"/>
      <c r="G76" s="205"/>
      <c r="H76" s="441"/>
      <c r="I76" s="195"/>
      <c r="J76" s="445"/>
      <c r="K76" s="195"/>
      <c r="L76" s="195"/>
      <c r="M76" s="218"/>
      <c r="N76" s="197"/>
    </row>
    <row r="77" spans="1:14" x14ac:dyDescent="0.25">
      <c r="A77" s="201"/>
      <c r="B77" s="195"/>
      <c r="C77" s="195"/>
      <c r="D77" s="195"/>
      <c r="E77" s="190"/>
      <c r="F77" s="216"/>
      <c r="G77" s="205"/>
      <c r="H77" s="294"/>
      <c r="I77" s="195"/>
      <c r="J77" s="445"/>
      <c r="K77" s="195"/>
      <c r="L77" s="195"/>
      <c r="M77" s="218"/>
      <c r="N77" s="197"/>
    </row>
    <row r="78" spans="1:14" x14ac:dyDescent="0.25">
      <c r="A78" s="201"/>
      <c r="B78" s="195"/>
      <c r="C78" s="195"/>
      <c r="D78" s="195"/>
      <c r="E78" s="190"/>
      <c r="F78" s="216"/>
      <c r="G78" s="205"/>
      <c r="H78" s="294"/>
      <c r="I78" s="195"/>
      <c r="J78" s="445"/>
      <c r="K78" s="195"/>
      <c r="L78" s="195"/>
      <c r="M78" s="218"/>
      <c r="N78" s="197"/>
    </row>
    <row r="79" spans="1:14" x14ac:dyDescent="0.25">
      <c r="A79" s="201"/>
      <c r="B79" s="195"/>
      <c r="C79" s="195"/>
      <c r="D79" s="195"/>
      <c r="E79" s="207"/>
      <c r="F79" s="401"/>
      <c r="G79" s="204"/>
      <c r="H79" s="294"/>
      <c r="I79" s="195"/>
      <c r="J79" s="445"/>
      <c r="K79" s="195"/>
      <c r="L79" s="195"/>
      <c r="M79" s="218"/>
      <c r="N79" s="197"/>
    </row>
    <row r="80" spans="1:14" x14ac:dyDescent="0.25">
      <c r="A80" s="266"/>
      <c r="B80" s="218"/>
      <c r="C80" s="218"/>
      <c r="D80" s="434"/>
      <c r="E80" s="198"/>
      <c r="F80" s="198"/>
      <c r="G80" s="205"/>
      <c r="H80" s="269"/>
      <c r="I80" s="218"/>
      <c r="J80" s="267"/>
      <c r="K80" s="218"/>
      <c r="L80" s="218"/>
      <c r="M80" s="218"/>
      <c r="N80" s="268"/>
    </row>
    <row r="81" spans="1:14" x14ac:dyDescent="0.25">
      <c r="A81" s="266"/>
      <c r="B81" s="218"/>
      <c r="C81" s="218"/>
      <c r="D81" s="218"/>
      <c r="E81" s="215"/>
      <c r="F81" s="435"/>
      <c r="G81" s="238"/>
      <c r="H81" s="269"/>
      <c r="I81" s="218"/>
      <c r="J81" s="267"/>
      <c r="K81" s="218"/>
      <c r="L81" s="218"/>
      <c r="M81" s="218"/>
      <c r="N81" s="268"/>
    </row>
    <row r="82" spans="1:14" x14ac:dyDescent="0.25">
      <c r="A82" s="266"/>
      <c r="B82" s="218"/>
      <c r="C82" s="218"/>
      <c r="D82" s="218"/>
      <c r="E82" s="216"/>
      <c r="F82" s="218"/>
      <c r="G82" s="238"/>
      <c r="H82" s="269"/>
      <c r="I82" s="218"/>
      <c r="J82" s="267"/>
      <c r="K82" s="218"/>
      <c r="L82" s="218"/>
      <c r="M82" s="218"/>
      <c r="N82" s="268"/>
    </row>
    <row r="83" spans="1:14" x14ac:dyDescent="0.25">
      <c r="A83" s="201"/>
      <c r="B83" s="195"/>
      <c r="C83" s="195"/>
      <c r="D83" s="195"/>
      <c r="E83" s="216"/>
      <c r="F83" s="195"/>
      <c r="G83" s="238"/>
      <c r="H83" s="294"/>
      <c r="I83" s="195"/>
      <c r="J83" s="236"/>
      <c r="K83" s="195"/>
      <c r="L83" s="195"/>
      <c r="M83" s="195"/>
      <c r="N83" s="197"/>
    </row>
    <row r="84" spans="1:14" x14ac:dyDescent="0.25">
      <c r="A84" s="201"/>
      <c r="B84" s="195"/>
      <c r="C84" s="195"/>
      <c r="D84" s="195"/>
      <c r="E84" s="216"/>
      <c r="F84" s="195"/>
      <c r="G84" s="238"/>
      <c r="H84" s="294"/>
      <c r="I84" s="195"/>
      <c r="J84" s="236"/>
      <c r="K84" s="195"/>
      <c r="L84" s="195"/>
      <c r="M84" s="195"/>
      <c r="N84" s="197"/>
    </row>
    <row r="85" spans="1:14" x14ac:dyDescent="0.25">
      <c r="A85" s="201"/>
      <c r="B85" s="195"/>
      <c r="C85" s="195"/>
      <c r="D85" s="195"/>
      <c r="E85" s="216"/>
      <c r="F85" s="195"/>
      <c r="G85" s="238"/>
      <c r="H85" s="294"/>
      <c r="I85" s="195"/>
      <c r="J85" s="236"/>
      <c r="K85" s="195"/>
      <c r="L85" s="195"/>
      <c r="M85" s="195"/>
      <c r="N85" s="197"/>
    </row>
    <row r="86" spans="1:14" x14ac:dyDescent="0.25">
      <c r="A86" s="201"/>
      <c r="B86" s="195"/>
      <c r="C86" s="195"/>
      <c r="D86" s="195"/>
      <c r="E86" s="216"/>
      <c r="F86" s="195"/>
      <c r="G86" s="238"/>
      <c r="H86" s="294"/>
      <c r="I86" s="195"/>
      <c r="J86" s="236"/>
      <c r="K86" s="195"/>
      <c r="L86" s="195"/>
      <c r="M86" s="195"/>
      <c r="N86" s="197"/>
    </row>
    <row r="87" spans="1:14" x14ac:dyDescent="0.25">
      <c r="A87" s="201"/>
      <c r="B87" s="195"/>
      <c r="C87" s="195"/>
      <c r="D87" s="195"/>
      <c r="E87" s="216"/>
      <c r="F87" s="195"/>
      <c r="G87" s="238"/>
      <c r="H87" s="294"/>
      <c r="I87" s="195"/>
      <c r="J87" s="236"/>
      <c r="K87" s="195"/>
      <c r="L87" s="195"/>
      <c r="M87" s="195"/>
      <c r="N87" s="197"/>
    </row>
    <row r="88" spans="1:14" x14ac:dyDescent="0.25">
      <c r="A88" s="201"/>
      <c r="B88" s="195"/>
      <c r="C88" s="195"/>
      <c r="D88" s="195"/>
      <c r="E88" s="216"/>
      <c r="F88" s="195"/>
      <c r="G88" s="238"/>
      <c r="H88" s="294"/>
      <c r="I88" s="195"/>
      <c r="J88" s="236"/>
      <c r="K88" s="195"/>
      <c r="L88" s="195"/>
      <c r="M88" s="195"/>
      <c r="N88" s="197"/>
    </row>
    <row r="89" spans="1:14" x14ac:dyDescent="0.25">
      <c r="A89" s="201"/>
      <c r="B89" s="195"/>
      <c r="C89" s="195"/>
      <c r="D89" s="195"/>
      <c r="E89" s="216"/>
      <c r="F89" s="195"/>
      <c r="G89" s="238"/>
      <c r="H89" s="294"/>
      <c r="I89" s="195"/>
      <c r="J89" s="236"/>
      <c r="K89" s="195"/>
      <c r="L89" s="195"/>
      <c r="M89" s="195"/>
      <c r="N89" s="197"/>
    </row>
    <row r="90" spans="1:14" x14ac:dyDescent="0.25">
      <c r="A90" s="201"/>
      <c r="B90" s="195"/>
      <c r="C90" s="195"/>
      <c r="D90" s="195"/>
      <c r="E90" s="195"/>
      <c r="F90" s="216"/>
      <c r="G90" s="238"/>
      <c r="H90" s="294"/>
      <c r="I90" s="195"/>
      <c r="J90" s="236"/>
      <c r="K90" s="195"/>
      <c r="L90" s="195"/>
      <c r="M90" s="195"/>
      <c r="N90" s="197"/>
    </row>
    <row r="91" spans="1:14" x14ac:dyDescent="0.25">
      <c r="A91" s="201"/>
      <c r="B91" s="195"/>
      <c r="C91" s="195"/>
      <c r="D91" s="195"/>
      <c r="E91" s="198"/>
      <c r="F91" s="198"/>
      <c r="G91" s="238"/>
      <c r="H91" s="294"/>
      <c r="I91" s="195"/>
      <c r="J91" s="236"/>
      <c r="K91" s="195"/>
      <c r="L91" s="195"/>
      <c r="M91" s="195"/>
      <c r="N91" s="197"/>
    </row>
    <row r="92" spans="1:14" x14ac:dyDescent="0.25">
      <c r="A92" s="201"/>
      <c r="B92" s="195"/>
      <c r="C92" s="195"/>
      <c r="D92" s="195"/>
      <c r="E92" s="198"/>
      <c r="F92" s="198"/>
      <c r="G92" s="238"/>
      <c r="H92" s="294"/>
      <c r="I92" s="195"/>
      <c r="J92" s="236"/>
      <c r="K92" s="195"/>
      <c r="L92" s="195"/>
      <c r="M92" s="195"/>
      <c r="N92" s="197"/>
    </row>
    <row r="93" spans="1:14" x14ac:dyDescent="0.25">
      <c r="A93" s="222"/>
      <c r="B93" s="183"/>
      <c r="C93" s="183"/>
      <c r="D93" s="183"/>
      <c r="E93" s="258"/>
      <c r="F93" s="258"/>
      <c r="G93" s="238"/>
      <c r="H93" s="260"/>
      <c r="I93" s="194"/>
      <c r="J93" s="255"/>
      <c r="K93" s="194"/>
      <c r="L93" s="194"/>
      <c r="M93" s="194"/>
      <c r="N93" s="193"/>
    </row>
    <row r="94" spans="1:14" x14ac:dyDescent="0.25">
      <c r="A94" s="222"/>
      <c r="B94" s="183"/>
      <c r="C94" s="183"/>
      <c r="D94" s="183"/>
      <c r="E94" s="258"/>
      <c r="F94" s="258"/>
      <c r="G94" s="238"/>
      <c r="H94" s="260"/>
      <c r="I94" s="194"/>
      <c r="J94" s="255"/>
      <c r="K94" s="194"/>
      <c r="L94" s="194"/>
      <c r="M94" s="194"/>
      <c r="N94" s="193"/>
    </row>
    <row r="95" spans="1:14" x14ac:dyDescent="0.25">
      <c r="A95" s="222"/>
      <c r="B95" s="183"/>
      <c r="C95" s="183"/>
      <c r="D95" s="183"/>
      <c r="E95" s="258"/>
      <c r="F95" s="258"/>
      <c r="G95" s="238"/>
      <c r="H95" s="260"/>
      <c r="I95" s="194"/>
      <c r="J95" s="255"/>
      <c r="K95" s="194"/>
      <c r="L95" s="194"/>
      <c r="M95" s="194"/>
      <c r="N95" s="193"/>
    </row>
    <row r="96" spans="1:14" x14ac:dyDescent="0.25">
      <c r="A96" s="222"/>
      <c r="B96" s="183"/>
      <c r="C96" s="183"/>
      <c r="D96" s="183"/>
      <c r="E96" s="258"/>
      <c r="F96" s="258"/>
      <c r="G96" s="238"/>
      <c r="H96" s="213"/>
      <c r="I96" s="194"/>
      <c r="J96" s="255"/>
      <c r="K96" s="194"/>
      <c r="L96" s="194"/>
      <c r="M96" s="194"/>
      <c r="N96" s="193"/>
    </row>
    <row r="97" spans="1:14" x14ac:dyDescent="0.25">
      <c r="A97" s="222"/>
      <c r="B97" s="183"/>
      <c r="C97" s="183"/>
      <c r="D97" s="183"/>
      <c r="E97" s="258"/>
      <c r="F97" s="258"/>
      <c r="G97" s="238"/>
      <c r="H97" s="213"/>
      <c r="I97" s="194"/>
      <c r="J97" s="255"/>
      <c r="K97" s="194"/>
      <c r="L97" s="194"/>
      <c r="M97" s="194"/>
      <c r="N97" s="193"/>
    </row>
    <row r="98" spans="1:14" x14ac:dyDescent="0.25">
      <c r="A98" s="222"/>
      <c r="B98" s="183"/>
      <c r="C98" s="183"/>
      <c r="D98" s="183"/>
      <c r="E98" s="258"/>
      <c r="F98" s="258"/>
      <c r="G98" s="238"/>
      <c r="H98" s="213"/>
      <c r="I98" s="194"/>
      <c r="J98" s="255"/>
      <c r="K98" s="194"/>
      <c r="L98" s="194"/>
      <c r="M98" s="194"/>
      <c r="N98" s="193"/>
    </row>
    <row r="99" spans="1:14" x14ac:dyDescent="0.25">
      <c r="A99" s="222"/>
      <c r="B99" s="183"/>
      <c r="C99" s="183"/>
      <c r="D99" s="183"/>
      <c r="E99" s="258"/>
      <c r="F99" s="258"/>
      <c r="G99" s="238"/>
      <c r="H99" s="213"/>
      <c r="I99" s="194"/>
      <c r="J99" s="255"/>
      <c r="K99" s="194"/>
      <c r="L99" s="194"/>
      <c r="M99" s="194"/>
      <c r="N99" s="193"/>
    </row>
    <row r="100" spans="1:14" x14ac:dyDescent="0.25">
      <c r="A100" s="222"/>
      <c r="B100" s="183"/>
      <c r="C100" s="183"/>
      <c r="D100" s="183"/>
      <c r="E100" s="258"/>
      <c r="F100" s="258"/>
      <c r="G100" s="238"/>
      <c r="H100" s="213"/>
      <c r="I100" s="194"/>
      <c r="J100" s="255"/>
      <c r="K100" s="194"/>
      <c r="L100" s="194"/>
      <c r="M100" s="194"/>
      <c r="N100" s="193"/>
    </row>
    <row r="101" spans="1:14" x14ac:dyDescent="0.25">
      <c r="A101" s="183"/>
      <c r="B101" s="183"/>
      <c r="C101" s="183"/>
      <c r="D101" s="183"/>
      <c r="E101" s="234"/>
      <c r="F101" s="234"/>
      <c r="G101" s="238"/>
      <c r="H101" s="213"/>
      <c r="I101" s="194"/>
      <c r="J101" s="194"/>
      <c r="K101" s="194"/>
      <c r="L101" s="194"/>
      <c r="M101" s="194"/>
      <c r="N101" s="193"/>
    </row>
    <row r="102" spans="1:14" x14ac:dyDescent="0.25">
      <c r="A102" s="183"/>
      <c r="B102" s="183"/>
      <c r="C102" s="183"/>
      <c r="D102" s="183"/>
      <c r="E102" s="183"/>
      <c r="F102" s="259"/>
      <c r="G102" s="238"/>
      <c r="H102" s="213"/>
      <c r="I102" s="194"/>
      <c r="J102" s="194"/>
      <c r="K102" s="194"/>
      <c r="L102" s="194"/>
      <c r="M102" s="194"/>
      <c r="N102" s="193"/>
    </row>
    <row r="103" spans="1:14" x14ac:dyDescent="0.25">
      <c r="A103" s="183"/>
      <c r="B103" s="183"/>
      <c r="C103" s="183"/>
      <c r="D103" s="183"/>
      <c r="E103" s="183"/>
      <c r="F103" s="183"/>
      <c r="G103" s="238"/>
      <c r="H103" s="213"/>
      <c r="I103" s="194"/>
      <c r="J103" s="194"/>
      <c r="K103" s="194"/>
      <c r="L103" s="194"/>
      <c r="M103" s="194"/>
      <c r="N103" s="193"/>
    </row>
    <row r="104" spans="1:14" x14ac:dyDescent="0.25">
      <c r="A104" s="26"/>
      <c r="B104" s="26"/>
      <c r="C104" s="26"/>
      <c r="D104" s="26"/>
      <c r="E104" s="26"/>
      <c r="F104" s="26"/>
      <c r="G104" s="238"/>
      <c r="H104" s="26"/>
      <c r="I104" s="119"/>
      <c r="J104" s="119"/>
      <c r="K104" s="119"/>
      <c r="L104" s="119"/>
      <c r="M104" s="26"/>
      <c r="N104" s="25"/>
    </row>
    <row r="105" spans="1:14" x14ac:dyDescent="0.25">
      <c r="A105" s="26"/>
      <c r="B105" s="26"/>
      <c r="C105" s="26"/>
      <c r="D105" s="26"/>
      <c r="E105" s="26"/>
      <c r="F105" s="26"/>
      <c r="G105" s="238"/>
      <c r="H105" s="26"/>
      <c r="I105" s="119"/>
      <c r="J105" s="119"/>
      <c r="K105" s="119"/>
      <c r="L105" s="119"/>
      <c r="M105" s="26"/>
      <c r="N105" s="25"/>
    </row>
    <row r="106" spans="1:14" x14ac:dyDescent="0.25">
      <c r="A106" s="26"/>
      <c r="B106" s="26"/>
      <c r="C106" s="26"/>
      <c r="D106" s="26"/>
      <c r="E106" s="26"/>
      <c r="F106" s="26"/>
      <c r="G106" s="238"/>
      <c r="H106" s="26"/>
      <c r="I106" s="119"/>
      <c r="J106" s="119"/>
      <c r="K106" s="119"/>
      <c r="L106" s="119"/>
      <c r="M106" s="26"/>
      <c r="N106" s="25"/>
    </row>
    <row r="107" spans="1:14" x14ac:dyDescent="0.25">
      <c r="A107" s="26"/>
      <c r="B107" s="26"/>
      <c r="C107" s="26"/>
      <c r="D107" s="26"/>
      <c r="E107" s="26"/>
      <c r="F107" s="26"/>
      <c r="G107" s="238"/>
      <c r="H107" s="26"/>
      <c r="I107" s="119"/>
      <c r="J107" s="119"/>
      <c r="K107" s="119"/>
      <c r="L107" s="119"/>
      <c r="M107" s="26"/>
      <c r="N107" s="25"/>
    </row>
    <row r="108" spans="1:14" x14ac:dyDescent="0.25">
      <c r="A108" s="26"/>
      <c r="B108" s="26"/>
      <c r="C108" s="26"/>
      <c r="D108" s="26"/>
      <c r="E108" s="26"/>
      <c r="F108" s="26"/>
      <c r="G108" s="238"/>
      <c r="H108" s="26"/>
      <c r="I108" s="119"/>
      <c r="J108" s="119"/>
      <c r="K108" s="119"/>
      <c r="L108" s="119"/>
      <c r="M108" s="26"/>
      <c r="N108" s="25"/>
    </row>
    <row r="109" spans="1:14" x14ac:dyDescent="0.25">
      <c r="A109" s="26"/>
      <c r="B109" s="26"/>
      <c r="C109" s="26"/>
      <c r="D109" s="26"/>
      <c r="E109" s="26"/>
      <c r="F109" s="26"/>
      <c r="G109" s="238"/>
      <c r="H109" s="26"/>
      <c r="I109" s="119"/>
      <c r="J109" s="119"/>
      <c r="K109" s="119"/>
      <c r="L109" s="119"/>
      <c r="M109" s="26"/>
      <c r="N109" s="25"/>
    </row>
    <row r="110" spans="1:14" x14ac:dyDescent="0.25">
      <c r="A110" s="26"/>
      <c r="B110" s="26"/>
      <c r="C110" s="26"/>
      <c r="D110" s="26"/>
      <c r="E110" s="26"/>
      <c r="F110" s="26"/>
      <c r="G110" s="238"/>
      <c r="H110" s="26"/>
      <c r="I110" s="119"/>
      <c r="J110" s="119"/>
      <c r="K110" s="119"/>
      <c r="L110" s="119"/>
      <c r="M110" s="26"/>
      <c r="N110" s="25"/>
    </row>
    <row r="111" spans="1:14" x14ac:dyDescent="0.25">
      <c r="A111" s="26"/>
      <c r="B111" s="26"/>
      <c r="C111" s="26"/>
      <c r="D111" s="26"/>
      <c r="E111" s="26"/>
      <c r="F111" s="26"/>
      <c r="G111" s="238"/>
      <c r="H111" s="26"/>
      <c r="I111" s="119"/>
      <c r="J111" s="119"/>
      <c r="K111" s="119"/>
      <c r="L111" s="119"/>
      <c r="M111" s="26"/>
      <c r="N111" s="25"/>
    </row>
    <row r="112" spans="1:14" x14ac:dyDescent="0.25">
      <c r="A112" s="26"/>
      <c r="B112" s="26"/>
      <c r="C112" s="26"/>
      <c r="D112" s="26"/>
      <c r="E112" s="26"/>
      <c r="F112" s="26"/>
      <c r="G112" s="238"/>
      <c r="H112" s="26"/>
      <c r="I112" s="119"/>
      <c r="J112" s="119"/>
      <c r="K112" s="119"/>
      <c r="L112" s="119"/>
      <c r="M112" s="26"/>
      <c r="N112" s="25"/>
    </row>
    <row r="113" spans="1:14" x14ac:dyDescent="0.25">
      <c r="A113" s="26"/>
      <c r="B113" s="26"/>
      <c r="C113" s="26"/>
      <c r="D113" s="26"/>
      <c r="E113" s="26"/>
      <c r="F113" s="26"/>
      <c r="G113" s="238"/>
      <c r="H113" s="26"/>
      <c r="I113" s="119"/>
      <c r="J113" s="119"/>
      <c r="K113" s="119"/>
      <c r="L113" s="119"/>
      <c r="M113" s="26"/>
      <c r="N113" s="25"/>
    </row>
    <row r="114" spans="1:14" x14ac:dyDescent="0.25">
      <c r="G114" s="238"/>
      <c r="I114" s="118"/>
      <c r="J114" s="118"/>
      <c r="K114" s="118"/>
      <c r="L114" s="118"/>
    </row>
    <row r="115" spans="1:14" x14ac:dyDescent="0.25">
      <c r="G115" s="238"/>
      <c r="I115" s="118"/>
      <c r="J115" s="118"/>
      <c r="K115" s="118"/>
      <c r="L115" s="118"/>
    </row>
    <row r="116" spans="1:14" x14ac:dyDescent="0.25">
      <c r="G116" s="238"/>
      <c r="I116" s="118"/>
      <c r="J116" s="118"/>
      <c r="K116" s="118"/>
      <c r="L116" s="118"/>
    </row>
    <row r="117" spans="1:14" x14ac:dyDescent="0.25">
      <c r="G117" s="238"/>
      <c r="I117" s="118"/>
      <c r="J117" s="118"/>
      <c r="K117" s="118"/>
      <c r="L117" s="118"/>
    </row>
    <row r="118" spans="1:14" x14ac:dyDescent="0.25">
      <c r="G118" s="238"/>
      <c r="I118" s="118"/>
      <c r="J118" s="118"/>
      <c r="K118" s="118"/>
      <c r="L118" s="118"/>
    </row>
    <row r="119" spans="1:14" x14ac:dyDescent="0.25">
      <c r="G119" s="238"/>
      <c r="I119" s="118"/>
      <c r="J119" s="118"/>
      <c r="K119" s="118"/>
      <c r="L119" s="118"/>
    </row>
    <row r="120" spans="1:14" x14ac:dyDescent="0.25">
      <c r="G120" s="238"/>
      <c r="I120" s="118"/>
      <c r="J120" s="118"/>
      <c r="K120" s="118"/>
      <c r="L120" s="118"/>
    </row>
    <row r="121" spans="1:14" x14ac:dyDescent="0.25">
      <c r="G121" s="238"/>
      <c r="I121" s="118"/>
      <c r="J121" s="118"/>
      <c r="K121" s="118"/>
      <c r="L121" s="118"/>
    </row>
    <row r="122" spans="1:14" x14ac:dyDescent="0.25">
      <c r="G122" s="238"/>
      <c r="I122" s="118"/>
      <c r="J122" s="118"/>
      <c r="K122" s="118"/>
      <c r="L122" s="118"/>
    </row>
    <row r="123" spans="1:14" x14ac:dyDescent="0.25">
      <c r="G123" s="238"/>
      <c r="I123" s="118"/>
      <c r="J123" s="118"/>
      <c r="K123" s="118"/>
      <c r="L123" s="118"/>
    </row>
    <row r="124" spans="1:14" x14ac:dyDescent="0.25">
      <c r="G124" s="238"/>
      <c r="I124" s="118"/>
      <c r="J124" s="118"/>
      <c r="K124" s="118"/>
      <c r="L124" s="118"/>
    </row>
    <row r="125" spans="1:14" x14ac:dyDescent="0.25">
      <c r="G125" s="238"/>
      <c r="I125" s="118"/>
      <c r="J125" s="118"/>
      <c r="K125" s="118"/>
      <c r="L125" s="118"/>
    </row>
    <row r="126" spans="1:14" x14ac:dyDescent="0.25">
      <c r="G126" s="238"/>
      <c r="I126" s="118"/>
      <c r="J126" s="118"/>
      <c r="K126" s="118"/>
      <c r="L126" s="118"/>
    </row>
    <row r="127" spans="1:14" x14ac:dyDescent="0.25">
      <c r="G127" s="238"/>
      <c r="I127" s="118"/>
      <c r="J127" s="118"/>
      <c r="K127" s="118"/>
      <c r="L127" s="118"/>
    </row>
    <row r="128" spans="1:14" x14ac:dyDescent="0.25">
      <c r="G128" s="238"/>
      <c r="I128" s="118"/>
      <c r="J128" s="118"/>
      <c r="K128" s="118"/>
      <c r="L128" s="118"/>
    </row>
    <row r="129" spans="7:12" x14ac:dyDescent="0.25">
      <c r="G129" s="238"/>
      <c r="I129" s="118"/>
      <c r="J129" s="118"/>
      <c r="K129" s="118"/>
      <c r="L129" s="118"/>
    </row>
    <row r="130" spans="7:12" x14ac:dyDescent="0.25">
      <c r="G130" s="238"/>
      <c r="I130" s="118"/>
      <c r="J130" s="118"/>
      <c r="K130" s="118"/>
      <c r="L130" s="118"/>
    </row>
    <row r="131" spans="7:12" x14ac:dyDescent="0.25">
      <c r="G131" s="238"/>
      <c r="I131" s="118"/>
      <c r="J131" s="118"/>
      <c r="K131" s="118"/>
      <c r="L131" s="118"/>
    </row>
    <row r="132" spans="7:12" x14ac:dyDescent="0.25">
      <c r="G132" s="238"/>
      <c r="I132" s="118"/>
      <c r="J132" s="118"/>
      <c r="K132" s="118"/>
      <c r="L132" s="118"/>
    </row>
    <row r="133" spans="7:12" x14ac:dyDescent="0.25">
      <c r="G133" s="238"/>
      <c r="I133" s="118"/>
      <c r="J133" s="118"/>
      <c r="K133" s="118"/>
      <c r="L133" s="118"/>
    </row>
    <row r="134" spans="7:12" x14ac:dyDescent="0.25">
      <c r="G134" s="238"/>
      <c r="I134" s="118"/>
      <c r="J134" s="118"/>
      <c r="K134" s="118"/>
      <c r="L134" s="118"/>
    </row>
    <row r="135" spans="7:12" x14ac:dyDescent="0.25">
      <c r="G135" s="238"/>
      <c r="I135" s="118"/>
      <c r="J135" s="118"/>
      <c r="K135" s="118"/>
      <c r="L135" s="118"/>
    </row>
    <row r="136" spans="7:12" x14ac:dyDescent="0.25">
      <c r="G136" s="238"/>
      <c r="I136" s="118"/>
      <c r="J136" s="118"/>
      <c r="K136" s="118"/>
      <c r="L136" s="118"/>
    </row>
    <row r="137" spans="7:12" x14ac:dyDescent="0.25">
      <c r="G137" s="238"/>
      <c r="I137" s="118"/>
      <c r="J137" s="118"/>
      <c r="K137" s="118"/>
      <c r="L137" s="118"/>
    </row>
    <row r="138" spans="7:12" x14ac:dyDescent="0.25">
      <c r="G138" s="238"/>
      <c r="I138" s="118"/>
      <c r="J138" s="118"/>
      <c r="K138" s="118"/>
      <c r="L138" s="118"/>
    </row>
    <row r="139" spans="7:12" x14ac:dyDescent="0.25">
      <c r="G139" s="238"/>
      <c r="I139" s="118"/>
      <c r="J139" s="118"/>
      <c r="K139" s="118"/>
      <c r="L139" s="118"/>
    </row>
    <row r="140" spans="7:12" x14ac:dyDescent="0.25">
      <c r="G140" s="238"/>
      <c r="I140" s="118"/>
      <c r="J140" s="118"/>
      <c r="K140" s="118"/>
      <c r="L140" s="118"/>
    </row>
    <row r="141" spans="7:12" x14ac:dyDescent="0.25">
      <c r="G141" s="238"/>
      <c r="I141" s="118"/>
      <c r="J141" s="118"/>
      <c r="K141" s="118"/>
      <c r="L141" s="118"/>
    </row>
    <row r="142" spans="7:12" x14ac:dyDescent="0.25">
      <c r="G142" s="238"/>
      <c r="I142" s="118"/>
      <c r="J142" s="118"/>
      <c r="K142" s="118"/>
      <c r="L142" s="118"/>
    </row>
    <row r="143" spans="7:12" x14ac:dyDescent="0.25">
      <c r="G143" s="238"/>
      <c r="I143" s="118"/>
      <c r="J143" s="118"/>
      <c r="K143" s="118"/>
      <c r="L143" s="118"/>
    </row>
    <row r="144" spans="7:12" x14ac:dyDescent="0.25">
      <c r="G144" s="238"/>
      <c r="I144" s="118"/>
      <c r="J144" s="118"/>
      <c r="K144" s="118"/>
      <c r="L144" s="118"/>
    </row>
    <row r="145" spans="7:12" x14ac:dyDescent="0.25">
      <c r="G145" s="238"/>
      <c r="I145" s="118"/>
      <c r="J145" s="118"/>
      <c r="K145" s="118"/>
      <c r="L145" s="118"/>
    </row>
    <row r="146" spans="7:12" x14ac:dyDescent="0.25">
      <c r="G146" s="238"/>
      <c r="I146" s="118"/>
      <c r="J146" s="118"/>
      <c r="K146" s="118"/>
      <c r="L146" s="118"/>
    </row>
    <row r="147" spans="7:12" x14ac:dyDescent="0.25">
      <c r="G147" s="238"/>
      <c r="I147" s="118"/>
      <c r="J147" s="118"/>
      <c r="K147" s="118"/>
      <c r="L147" s="118"/>
    </row>
    <row r="148" spans="7:12" x14ac:dyDescent="0.25">
      <c r="G148" s="238"/>
      <c r="I148" s="118"/>
      <c r="J148" s="118"/>
      <c r="K148" s="118"/>
      <c r="L148" s="118"/>
    </row>
    <row r="149" spans="7:12" x14ac:dyDescent="0.25">
      <c r="G149" s="238"/>
      <c r="I149" s="118"/>
      <c r="J149" s="118"/>
      <c r="K149" s="118"/>
      <c r="L149" s="118"/>
    </row>
    <row r="150" spans="7:12" x14ac:dyDescent="0.25">
      <c r="G150" s="238"/>
      <c r="I150" s="118"/>
      <c r="J150" s="118"/>
      <c r="K150" s="118"/>
      <c r="L150" s="118"/>
    </row>
    <row r="151" spans="7:12" x14ac:dyDescent="0.25">
      <c r="G151" s="238"/>
      <c r="I151" s="118"/>
      <c r="J151" s="118"/>
      <c r="K151" s="118"/>
      <c r="L151" s="118"/>
    </row>
    <row r="152" spans="7:12" x14ac:dyDescent="0.25">
      <c r="G152" s="238"/>
      <c r="I152" s="118"/>
      <c r="J152" s="118"/>
      <c r="K152" s="118"/>
      <c r="L152" s="118"/>
    </row>
    <row r="153" spans="7:12" x14ac:dyDescent="0.25">
      <c r="G153" s="238"/>
      <c r="I153" s="118"/>
      <c r="J153" s="118"/>
      <c r="K153" s="118"/>
      <c r="L153" s="118"/>
    </row>
    <row r="154" spans="7:12" x14ac:dyDescent="0.25">
      <c r="G154" s="238"/>
      <c r="I154" s="118"/>
      <c r="J154" s="118"/>
      <c r="K154" s="118"/>
      <c r="L154" s="118"/>
    </row>
    <row r="155" spans="7:12" x14ac:dyDescent="0.25">
      <c r="G155" s="238"/>
      <c r="I155" s="118"/>
      <c r="J155" s="118"/>
      <c r="K155" s="118"/>
      <c r="L155" s="118"/>
    </row>
    <row r="156" spans="7:12" x14ac:dyDescent="0.25">
      <c r="G156" s="238"/>
      <c r="I156" s="118"/>
      <c r="J156" s="118"/>
      <c r="K156" s="118"/>
      <c r="L156" s="118"/>
    </row>
    <row r="157" spans="7:12" x14ac:dyDescent="0.25">
      <c r="G157" s="238"/>
      <c r="I157" s="118"/>
      <c r="J157" s="118"/>
      <c r="K157" s="118"/>
      <c r="L157" s="118"/>
    </row>
    <row r="158" spans="7:12" x14ac:dyDescent="0.25">
      <c r="G158" s="238"/>
      <c r="I158" s="118"/>
      <c r="J158" s="118"/>
      <c r="K158" s="118"/>
      <c r="L158" s="118"/>
    </row>
    <row r="159" spans="7:12" x14ac:dyDescent="0.25">
      <c r="G159" s="238"/>
      <c r="I159" s="118"/>
      <c r="J159" s="118"/>
      <c r="K159" s="118"/>
      <c r="L159" s="118"/>
    </row>
    <row r="160" spans="7:12" x14ac:dyDescent="0.25">
      <c r="G160" s="238"/>
      <c r="I160" s="118"/>
      <c r="J160" s="118"/>
      <c r="K160" s="118"/>
      <c r="L160" s="118"/>
    </row>
    <row r="161" spans="7:12" x14ac:dyDescent="0.25">
      <c r="G161" s="238"/>
      <c r="I161" s="118"/>
      <c r="J161" s="118"/>
      <c r="K161" s="118"/>
      <c r="L161" s="118"/>
    </row>
    <row r="162" spans="7:12" x14ac:dyDescent="0.25">
      <c r="G162" s="238"/>
      <c r="I162" s="118"/>
      <c r="J162" s="118"/>
      <c r="K162" s="118"/>
      <c r="L162" s="118"/>
    </row>
    <row r="163" spans="7:12" x14ac:dyDescent="0.25">
      <c r="G163" s="238"/>
      <c r="I163" s="118"/>
      <c r="J163" s="118"/>
      <c r="K163" s="118"/>
      <c r="L163" s="118"/>
    </row>
    <row r="164" spans="7:12" x14ac:dyDescent="0.25">
      <c r="G164" s="238"/>
      <c r="I164" s="118"/>
      <c r="J164" s="118"/>
      <c r="K164" s="118"/>
      <c r="L164" s="118"/>
    </row>
    <row r="165" spans="7:12" x14ac:dyDescent="0.25">
      <c r="G165" s="238"/>
      <c r="I165" s="118"/>
      <c r="J165" s="118"/>
      <c r="K165" s="118"/>
      <c r="L165" s="118"/>
    </row>
    <row r="166" spans="7:12" x14ac:dyDescent="0.25">
      <c r="G166" s="238"/>
      <c r="I166" s="118"/>
      <c r="J166" s="118"/>
      <c r="K166" s="118"/>
      <c r="L166" s="118"/>
    </row>
    <row r="167" spans="7:12" x14ac:dyDescent="0.25">
      <c r="G167" s="238"/>
      <c r="I167" s="118"/>
      <c r="J167" s="118"/>
      <c r="K167" s="118"/>
      <c r="L167" s="118"/>
    </row>
    <row r="168" spans="7:12" x14ac:dyDescent="0.25">
      <c r="G168" s="238"/>
      <c r="I168" s="118"/>
      <c r="J168" s="118"/>
      <c r="K168" s="118"/>
      <c r="L168" s="118"/>
    </row>
    <row r="169" spans="7:12" x14ac:dyDescent="0.25">
      <c r="G169" s="238"/>
      <c r="I169" s="118"/>
      <c r="J169" s="118"/>
      <c r="K169" s="118"/>
      <c r="L169" s="118"/>
    </row>
    <row r="170" spans="7:12" x14ac:dyDescent="0.25">
      <c r="I170" s="118"/>
      <c r="J170" s="118"/>
      <c r="K170" s="118"/>
      <c r="L170" s="118"/>
    </row>
    <row r="171" spans="7:12" x14ac:dyDescent="0.25">
      <c r="I171" s="118"/>
      <c r="J171" s="118"/>
      <c r="K171" s="118"/>
      <c r="L171" s="118"/>
    </row>
    <row r="172" spans="7:12" x14ac:dyDescent="0.25">
      <c r="I172" s="118"/>
      <c r="J172" s="118"/>
      <c r="K172" s="118"/>
      <c r="L172" s="118"/>
    </row>
    <row r="173" spans="7:12" x14ac:dyDescent="0.25">
      <c r="I173" s="118"/>
      <c r="J173" s="118"/>
      <c r="K173" s="118"/>
      <c r="L173" s="118"/>
    </row>
    <row r="174" spans="7:12" x14ac:dyDescent="0.25">
      <c r="I174" s="118"/>
      <c r="J174" s="118"/>
      <c r="K174" s="118"/>
      <c r="L174" s="118"/>
    </row>
    <row r="175" spans="7:12" x14ac:dyDescent="0.25">
      <c r="I175" s="118"/>
      <c r="J175" s="118"/>
      <c r="K175" s="118"/>
      <c r="L175" s="118"/>
    </row>
    <row r="176" spans="7: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row r="4429" spans="9:12" x14ac:dyDescent="0.25">
      <c r="I4429" s="118"/>
      <c r="J4429" s="118"/>
      <c r="K4429" s="118"/>
      <c r="L4429" s="118"/>
    </row>
    <row r="4430" spans="9:12" x14ac:dyDescent="0.25">
      <c r="I4430" s="118"/>
      <c r="J4430" s="118"/>
      <c r="K4430" s="118"/>
      <c r="L4430" s="118"/>
    </row>
    <row r="4431" spans="9:12" x14ac:dyDescent="0.25">
      <c r="I4431" s="118"/>
      <c r="J4431" s="118"/>
      <c r="K4431" s="118"/>
      <c r="L4431" s="118"/>
    </row>
    <row r="4432" spans="9:12" x14ac:dyDescent="0.25">
      <c r="I4432" s="118"/>
      <c r="J4432" s="118"/>
      <c r="K4432" s="118"/>
      <c r="L4432" s="118"/>
    </row>
    <row r="4433" spans="9:12" x14ac:dyDescent="0.25">
      <c r="I4433" s="118"/>
      <c r="J4433" s="118"/>
      <c r="K4433" s="118"/>
      <c r="L4433" s="118"/>
    </row>
    <row r="4434" spans="9:12" x14ac:dyDescent="0.25">
      <c r="I4434" s="118"/>
      <c r="J4434" s="118"/>
      <c r="K4434" s="118"/>
      <c r="L4434" s="118"/>
    </row>
    <row r="4435" spans="9:12" x14ac:dyDescent="0.25">
      <c r="I4435" s="118"/>
      <c r="J4435" s="118"/>
      <c r="K4435" s="118"/>
      <c r="L4435" s="118"/>
    </row>
    <row r="4436" spans="9:12" x14ac:dyDescent="0.25">
      <c r="I4436" s="118"/>
      <c r="J4436" s="118"/>
      <c r="K4436" s="118"/>
      <c r="L4436" s="118"/>
    </row>
    <row r="4437" spans="9:12" x14ac:dyDescent="0.25">
      <c r="I4437" s="118"/>
      <c r="J4437" s="118"/>
      <c r="K4437" s="118"/>
      <c r="L4437" s="118"/>
    </row>
    <row r="4438" spans="9:12" x14ac:dyDescent="0.25">
      <c r="I4438" s="118"/>
      <c r="J4438" s="118"/>
      <c r="K4438" s="118"/>
      <c r="L4438" s="118"/>
    </row>
    <row r="4439" spans="9:12" x14ac:dyDescent="0.25">
      <c r="I4439" s="118"/>
      <c r="J4439" s="118"/>
      <c r="K4439" s="118"/>
      <c r="L4439" s="118"/>
    </row>
    <row r="4440" spans="9:12" x14ac:dyDescent="0.25">
      <c r="I4440" s="118"/>
      <c r="J4440" s="118"/>
      <c r="K4440" s="118"/>
      <c r="L4440" s="118"/>
    </row>
    <row r="4441" spans="9:12" x14ac:dyDescent="0.25">
      <c r="I4441" s="118"/>
      <c r="J4441" s="118"/>
      <c r="K4441" s="118"/>
      <c r="L4441" s="118"/>
    </row>
    <row r="4442" spans="9:12" x14ac:dyDescent="0.25">
      <c r="I4442" s="118"/>
      <c r="J4442" s="118"/>
      <c r="K4442" s="118"/>
      <c r="L4442" s="118"/>
    </row>
    <row r="4443" spans="9:12" x14ac:dyDescent="0.25">
      <c r="I4443" s="118"/>
      <c r="J4443" s="118"/>
      <c r="K4443" s="118"/>
      <c r="L4443" s="118"/>
    </row>
    <row r="4444" spans="9:12" x14ac:dyDescent="0.25">
      <c r="I4444" s="118"/>
      <c r="J4444" s="118"/>
      <c r="K4444" s="118"/>
      <c r="L4444" s="118"/>
    </row>
    <row r="4445" spans="9:12" x14ac:dyDescent="0.25">
      <c r="I4445" s="118"/>
      <c r="J4445" s="118"/>
      <c r="K4445" s="118"/>
      <c r="L4445" s="118"/>
    </row>
    <row r="4446" spans="9:12" x14ac:dyDescent="0.25">
      <c r="I4446" s="118"/>
      <c r="J4446" s="118"/>
      <c r="K4446" s="118"/>
      <c r="L4446" s="118"/>
    </row>
    <row r="4447" spans="9:12" x14ac:dyDescent="0.25">
      <c r="I4447" s="118"/>
      <c r="J4447" s="118"/>
      <c r="K4447" s="118"/>
      <c r="L4447" s="118"/>
    </row>
    <row r="4448" spans="9:12" x14ac:dyDescent="0.25">
      <c r="I4448" s="118"/>
      <c r="J4448" s="118"/>
      <c r="K4448" s="118"/>
      <c r="L4448" s="118"/>
    </row>
    <row r="4449" spans="9:12" x14ac:dyDescent="0.25">
      <c r="I4449" s="118"/>
      <c r="J4449" s="118"/>
      <c r="K4449" s="118"/>
      <c r="L4449" s="118"/>
    </row>
    <row r="4450" spans="9:12" x14ac:dyDescent="0.25">
      <c r="I4450" s="118"/>
      <c r="J4450" s="118"/>
      <c r="K4450" s="118"/>
      <c r="L4450" s="118"/>
    </row>
    <row r="4451" spans="9:12" x14ac:dyDescent="0.25">
      <c r="I4451" s="118"/>
      <c r="J4451" s="118"/>
      <c r="K4451" s="118"/>
      <c r="L4451" s="118"/>
    </row>
    <row r="4452" spans="9:12" x14ac:dyDescent="0.25">
      <c r="I4452" s="118"/>
      <c r="J4452" s="118"/>
      <c r="K4452" s="118"/>
      <c r="L4452" s="118"/>
    </row>
    <row r="4453" spans="9:12" x14ac:dyDescent="0.25">
      <c r="I4453" s="118"/>
      <c r="J4453" s="118"/>
      <c r="K4453" s="118"/>
      <c r="L4453" s="118"/>
    </row>
  </sheetData>
  <autoFilter ref="A1:N72"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470"/>
  <sheetViews>
    <sheetView topLeftCell="A32" zoomScale="110" zoomScaleNormal="85" workbookViewId="0">
      <selection activeCell="F19" sqref="F19"/>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4" s="84" customFormat="1" ht="31.5" x14ac:dyDescent="0.25">
      <c r="A1" s="888" t="s">
        <v>45</v>
      </c>
      <c r="B1" s="888"/>
      <c r="C1" s="888"/>
      <c r="D1" s="888"/>
      <c r="E1" s="888"/>
      <c r="F1" s="888"/>
      <c r="G1" s="888"/>
      <c r="H1" s="888"/>
      <c r="I1" s="888"/>
      <c r="J1" s="888"/>
      <c r="K1" s="888"/>
      <c r="L1" s="888"/>
      <c r="M1" s="888"/>
      <c r="N1" s="888"/>
    </row>
    <row r="2" spans="1:14" s="84" customFormat="1" ht="18.75" x14ac:dyDescent="0.25">
      <c r="A2" s="889" t="s">
        <v>106</v>
      </c>
      <c r="B2" s="889"/>
      <c r="C2" s="889"/>
      <c r="D2" s="889"/>
      <c r="E2" s="889"/>
      <c r="F2" s="889"/>
      <c r="G2" s="889"/>
      <c r="H2" s="889"/>
      <c r="I2" s="889"/>
      <c r="J2" s="889"/>
      <c r="K2" s="889"/>
      <c r="L2" s="889"/>
      <c r="M2" s="889"/>
      <c r="N2" s="889"/>
    </row>
    <row r="3" spans="1:14" s="84" customFormat="1" ht="45.75" thickBot="1" x14ac:dyDescent="0.3">
      <c r="A3" s="85" t="s">
        <v>0</v>
      </c>
      <c r="B3" s="86" t="s">
        <v>5</v>
      </c>
      <c r="C3" s="86" t="s">
        <v>10</v>
      </c>
      <c r="D3" s="87" t="s">
        <v>8</v>
      </c>
      <c r="E3" s="87" t="s">
        <v>13</v>
      </c>
      <c r="F3" s="88" t="s">
        <v>34</v>
      </c>
      <c r="G3" s="87" t="s">
        <v>41</v>
      </c>
      <c r="H3" s="87" t="s">
        <v>2</v>
      </c>
      <c r="I3" s="87" t="s">
        <v>3</v>
      </c>
      <c r="J3" s="86" t="s">
        <v>9</v>
      </c>
      <c r="K3" s="86" t="s">
        <v>1</v>
      </c>
      <c r="L3" s="86" t="s">
        <v>4</v>
      </c>
      <c r="M3" s="86" t="s">
        <v>12</v>
      </c>
      <c r="N3" s="88" t="s">
        <v>11</v>
      </c>
    </row>
    <row r="4" spans="1:14" s="23" customFormat="1" ht="27.95" customHeight="1" x14ac:dyDescent="0.25">
      <c r="A4" s="286">
        <v>44378</v>
      </c>
      <c r="B4" s="287" t="s">
        <v>165</v>
      </c>
      <c r="C4" s="288"/>
      <c r="D4" s="289"/>
      <c r="E4" s="290"/>
      <c r="F4" s="599"/>
      <c r="G4" s="623">
        <v>30000</v>
      </c>
      <c r="H4" s="291"/>
      <c r="I4" s="600" t="s">
        <v>18</v>
      </c>
      <c r="J4" s="601"/>
      <c r="K4" s="602" t="s">
        <v>72</v>
      </c>
      <c r="L4" s="601" t="s">
        <v>46</v>
      </c>
      <c r="M4" s="292"/>
      <c r="N4" s="293"/>
    </row>
    <row r="5" spans="1:14" s="23" customFormat="1" ht="18" customHeight="1" x14ac:dyDescent="0.25">
      <c r="A5" s="691">
        <v>44390</v>
      </c>
      <c r="B5" s="254" t="s">
        <v>104</v>
      </c>
      <c r="C5" s="390" t="s">
        <v>50</v>
      </c>
      <c r="D5" s="833" t="s">
        <v>90</v>
      </c>
      <c r="E5" s="633"/>
      <c r="F5" s="248">
        <v>60000</v>
      </c>
      <c r="G5" s="699">
        <f>G4-E5+F5</f>
        <v>90000</v>
      </c>
      <c r="H5" s="388" t="s">
        <v>71</v>
      </c>
      <c r="I5" s="758" t="s">
        <v>18</v>
      </c>
      <c r="J5" s="666" t="s">
        <v>204</v>
      </c>
      <c r="K5" s="386" t="s">
        <v>72</v>
      </c>
      <c r="L5" s="666" t="s">
        <v>46</v>
      </c>
      <c r="M5" s="391"/>
      <c r="N5" s="392"/>
    </row>
    <row r="6" spans="1:14" s="23" customFormat="1" ht="17.25" customHeight="1" x14ac:dyDescent="0.25">
      <c r="A6" s="227">
        <v>44391</v>
      </c>
      <c r="B6" s="228" t="s">
        <v>68</v>
      </c>
      <c r="C6" s="394" t="s">
        <v>67</v>
      </c>
      <c r="D6" s="825" t="s">
        <v>90</v>
      </c>
      <c r="E6" s="207">
        <v>25000</v>
      </c>
      <c r="F6" s="204"/>
      <c r="G6" s="252">
        <f t="shared" ref="G6:G8" si="0">G5-E6+F6</f>
        <v>65000</v>
      </c>
      <c r="H6" s="278" t="s">
        <v>71</v>
      </c>
      <c r="I6" s="690" t="s">
        <v>18</v>
      </c>
      <c r="J6" s="732" t="s">
        <v>204</v>
      </c>
      <c r="K6" s="283" t="s">
        <v>72</v>
      </c>
      <c r="L6" s="621" t="s">
        <v>46</v>
      </c>
      <c r="M6" s="232"/>
      <c r="N6" s="233" t="s">
        <v>209</v>
      </c>
    </row>
    <row r="7" spans="1:14" s="23" customFormat="1" ht="18" customHeight="1" x14ac:dyDescent="0.25">
      <c r="A7" s="227">
        <v>44391</v>
      </c>
      <c r="B7" s="228" t="s">
        <v>68</v>
      </c>
      <c r="C7" s="394" t="s">
        <v>67</v>
      </c>
      <c r="D7" s="825" t="s">
        <v>90</v>
      </c>
      <c r="E7" s="207">
        <v>25000</v>
      </c>
      <c r="F7" s="204"/>
      <c r="G7" s="252">
        <f t="shared" si="0"/>
        <v>40000</v>
      </c>
      <c r="H7" s="278" t="s">
        <v>71</v>
      </c>
      <c r="I7" s="690" t="s">
        <v>18</v>
      </c>
      <c r="J7" s="732" t="s">
        <v>204</v>
      </c>
      <c r="K7" s="283" t="s">
        <v>72</v>
      </c>
      <c r="L7" s="621" t="s">
        <v>46</v>
      </c>
      <c r="M7" s="232"/>
      <c r="N7" s="233" t="s">
        <v>210</v>
      </c>
    </row>
    <row r="8" spans="1:14" s="23" customFormat="1" ht="14.25" customHeight="1" x14ac:dyDescent="0.25">
      <c r="A8" s="227">
        <v>44391</v>
      </c>
      <c r="B8" s="228" t="s">
        <v>92</v>
      </c>
      <c r="C8" s="394" t="s">
        <v>92</v>
      </c>
      <c r="D8" s="825" t="s">
        <v>90</v>
      </c>
      <c r="E8" s="207">
        <v>8000</v>
      </c>
      <c r="F8" s="204"/>
      <c r="G8" s="252">
        <f t="shared" si="0"/>
        <v>32000</v>
      </c>
      <c r="H8" s="278" t="s">
        <v>71</v>
      </c>
      <c r="I8" s="690" t="s">
        <v>18</v>
      </c>
      <c r="J8" s="732" t="s">
        <v>204</v>
      </c>
      <c r="K8" s="283" t="s">
        <v>72</v>
      </c>
      <c r="L8" s="621" t="s">
        <v>46</v>
      </c>
      <c r="M8" s="232"/>
      <c r="N8" s="233"/>
    </row>
    <row r="9" spans="1:14" s="23" customFormat="1" ht="14.25" customHeight="1" x14ac:dyDescent="0.25">
      <c r="A9" s="227">
        <v>44391</v>
      </c>
      <c r="B9" s="228" t="s">
        <v>92</v>
      </c>
      <c r="C9" s="394" t="s">
        <v>92</v>
      </c>
      <c r="D9" s="825" t="s">
        <v>90</v>
      </c>
      <c r="E9" s="207">
        <v>2000</v>
      </c>
      <c r="F9" s="190"/>
      <c r="G9" s="190">
        <f>G8-E9+F9</f>
        <v>30000</v>
      </c>
      <c r="H9" s="640" t="s">
        <v>71</v>
      </c>
      <c r="I9" s="640" t="s">
        <v>18</v>
      </c>
      <c r="J9" s="732" t="s">
        <v>204</v>
      </c>
      <c r="K9" s="283" t="s">
        <v>72</v>
      </c>
      <c r="L9" s="283" t="s">
        <v>46</v>
      </c>
      <c r="M9" s="179"/>
      <c r="N9" s="237"/>
    </row>
    <row r="10" spans="1:14" s="23" customFormat="1" ht="16.5" customHeight="1" x14ac:dyDescent="0.25">
      <c r="A10" s="691">
        <v>44393</v>
      </c>
      <c r="B10" s="254" t="s">
        <v>104</v>
      </c>
      <c r="C10" s="254" t="s">
        <v>50</v>
      </c>
      <c r="D10" s="692" t="s">
        <v>90</v>
      </c>
      <c r="E10" s="250"/>
      <c r="F10" s="250">
        <v>70000</v>
      </c>
      <c r="G10" s="253">
        <f>G9-E10+F10</f>
        <v>100000</v>
      </c>
      <c r="H10" s="581" t="s">
        <v>71</v>
      </c>
      <c r="I10" s="581" t="s">
        <v>18</v>
      </c>
      <c r="J10" s="666" t="s">
        <v>219</v>
      </c>
      <c r="K10" s="386" t="s">
        <v>72</v>
      </c>
      <c r="L10" s="386" t="s">
        <v>46</v>
      </c>
      <c r="M10" s="384"/>
      <c r="N10" s="385"/>
    </row>
    <row r="11" spans="1:14" s="23" customFormat="1" ht="15" customHeight="1" x14ac:dyDescent="0.25">
      <c r="A11" s="227">
        <v>44393</v>
      </c>
      <c r="B11" s="228" t="s">
        <v>68</v>
      </c>
      <c r="C11" s="228" t="s">
        <v>67</v>
      </c>
      <c r="D11" s="229" t="s">
        <v>90</v>
      </c>
      <c r="E11" s="211">
        <v>30000</v>
      </c>
      <c r="F11" s="190"/>
      <c r="G11" s="205">
        <f t="shared" ref="G11:G25" si="1">G10-E11+F11</f>
        <v>70000</v>
      </c>
      <c r="H11" s="441" t="s">
        <v>71</v>
      </c>
      <c r="I11" s="441" t="s">
        <v>18</v>
      </c>
      <c r="J11" s="732" t="s">
        <v>219</v>
      </c>
      <c r="K11" s="283" t="s">
        <v>72</v>
      </c>
      <c r="L11" s="283" t="s">
        <v>46</v>
      </c>
      <c r="M11" s="179"/>
      <c r="N11" s="237" t="s">
        <v>220</v>
      </c>
    </row>
    <row r="12" spans="1:14" s="23" customFormat="1" ht="15" customHeight="1" x14ac:dyDescent="0.25">
      <c r="A12" s="227">
        <v>44393</v>
      </c>
      <c r="B12" s="228" t="s">
        <v>68</v>
      </c>
      <c r="C12" s="228" t="s">
        <v>67</v>
      </c>
      <c r="D12" s="229" t="s">
        <v>90</v>
      </c>
      <c r="E12" s="190">
        <v>30000</v>
      </c>
      <c r="F12" s="190"/>
      <c r="G12" s="205">
        <f t="shared" si="1"/>
        <v>40000</v>
      </c>
      <c r="H12" s="441" t="s">
        <v>71</v>
      </c>
      <c r="I12" s="441" t="s">
        <v>18</v>
      </c>
      <c r="J12" s="732" t="s">
        <v>219</v>
      </c>
      <c r="K12" s="283" t="s">
        <v>72</v>
      </c>
      <c r="L12" s="283" t="s">
        <v>46</v>
      </c>
      <c r="M12" s="179"/>
      <c r="N12" s="237" t="s">
        <v>221</v>
      </c>
    </row>
    <row r="13" spans="1:14" s="96" customFormat="1" x14ac:dyDescent="0.25">
      <c r="A13" s="227">
        <v>44393</v>
      </c>
      <c r="B13" s="228" t="s">
        <v>92</v>
      </c>
      <c r="C13" s="228" t="s">
        <v>92</v>
      </c>
      <c r="D13" s="229" t="s">
        <v>90</v>
      </c>
      <c r="E13" s="190">
        <v>8000</v>
      </c>
      <c r="F13" s="190"/>
      <c r="G13" s="205">
        <f t="shared" si="1"/>
        <v>32000</v>
      </c>
      <c r="H13" s="441" t="s">
        <v>71</v>
      </c>
      <c r="I13" s="441" t="s">
        <v>18</v>
      </c>
      <c r="J13" s="732" t="s">
        <v>219</v>
      </c>
      <c r="K13" s="283" t="s">
        <v>72</v>
      </c>
      <c r="L13" s="283" t="s">
        <v>46</v>
      </c>
      <c r="M13" s="179"/>
      <c r="N13" s="237"/>
    </row>
    <row r="14" spans="1:14" s="96" customFormat="1" x14ac:dyDescent="0.25">
      <c r="A14" s="227">
        <v>44393</v>
      </c>
      <c r="B14" s="228" t="s">
        <v>92</v>
      </c>
      <c r="C14" s="228" t="s">
        <v>92</v>
      </c>
      <c r="D14" s="229" t="s">
        <v>90</v>
      </c>
      <c r="E14" s="190">
        <v>2000</v>
      </c>
      <c r="F14" s="190"/>
      <c r="G14" s="205">
        <f t="shared" si="1"/>
        <v>30000</v>
      </c>
      <c r="H14" s="441" t="s">
        <v>71</v>
      </c>
      <c r="I14" s="441" t="s">
        <v>18</v>
      </c>
      <c r="J14" s="732" t="s">
        <v>219</v>
      </c>
      <c r="K14" s="283" t="s">
        <v>72</v>
      </c>
      <c r="L14" s="283" t="s">
        <v>46</v>
      </c>
      <c r="M14" s="179"/>
      <c r="N14" s="237"/>
    </row>
    <row r="15" spans="1:14" x14ac:dyDescent="0.25">
      <c r="A15" s="691">
        <v>44399</v>
      </c>
      <c r="B15" s="254" t="s">
        <v>104</v>
      </c>
      <c r="C15" s="254" t="s">
        <v>50</v>
      </c>
      <c r="D15" s="692" t="s">
        <v>90</v>
      </c>
      <c r="E15" s="253"/>
      <c r="F15" s="253">
        <v>70000</v>
      </c>
      <c r="G15" s="253">
        <f t="shared" si="1"/>
        <v>100000</v>
      </c>
      <c r="H15" s="383" t="s">
        <v>71</v>
      </c>
      <c r="I15" s="383" t="s">
        <v>18</v>
      </c>
      <c r="J15" s="666" t="s">
        <v>222</v>
      </c>
      <c r="K15" s="386" t="s">
        <v>72</v>
      </c>
      <c r="L15" s="386" t="s">
        <v>46</v>
      </c>
      <c r="M15" s="834"/>
      <c r="N15" s="835"/>
    </row>
    <row r="16" spans="1:14" ht="18" customHeight="1" x14ac:dyDescent="0.25">
      <c r="A16" s="227">
        <v>44399</v>
      </c>
      <c r="B16" s="228" t="s">
        <v>68</v>
      </c>
      <c r="C16" s="228" t="s">
        <v>67</v>
      </c>
      <c r="D16" s="229" t="s">
        <v>90</v>
      </c>
      <c r="E16" s="204">
        <v>30000</v>
      </c>
      <c r="F16" s="190"/>
      <c r="G16" s="205">
        <f t="shared" si="1"/>
        <v>70000</v>
      </c>
      <c r="H16" s="441" t="s">
        <v>71</v>
      </c>
      <c r="I16" s="441" t="s">
        <v>18</v>
      </c>
      <c r="J16" s="732" t="s">
        <v>222</v>
      </c>
      <c r="K16" s="283" t="s">
        <v>72</v>
      </c>
      <c r="L16" s="283" t="s">
        <v>46</v>
      </c>
      <c r="M16" s="208"/>
      <c r="N16" s="209" t="s">
        <v>223</v>
      </c>
    </row>
    <row r="17" spans="1:14" ht="15" customHeight="1" x14ac:dyDescent="0.25">
      <c r="A17" s="227">
        <v>44399</v>
      </c>
      <c r="B17" s="228" t="s">
        <v>68</v>
      </c>
      <c r="C17" s="228" t="s">
        <v>67</v>
      </c>
      <c r="D17" s="229" t="s">
        <v>90</v>
      </c>
      <c r="E17" s="205">
        <v>30000</v>
      </c>
      <c r="F17" s="190"/>
      <c r="G17" s="205">
        <f t="shared" si="1"/>
        <v>40000</v>
      </c>
      <c r="H17" s="640" t="s">
        <v>71</v>
      </c>
      <c r="I17" s="640" t="s">
        <v>18</v>
      </c>
      <c r="J17" s="732" t="s">
        <v>222</v>
      </c>
      <c r="K17" s="283" t="s">
        <v>72</v>
      </c>
      <c r="L17" s="283" t="s">
        <v>46</v>
      </c>
      <c r="M17" s="264"/>
      <c r="N17" s="231" t="s">
        <v>224</v>
      </c>
    </row>
    <row r="18" spans="1:14" ht="15" customHeight="1" x14ac:dyDescent="0.25">
      <c r="A18" s="227">
        <v>44399</v>
      </c>
      <c r="B18" s="228" t="s">
        <v>92</v>
      </c>
      <c r="C18" s="228" t="s">
        <v>92</v>
      </c>
      <c r="D18" s="229" t="s">
        <v>90</v>
      </c>
      <c r="E18" s="238">
        <v>2000</v>
      </c>
      <c r="F18" s="190"/>
      <c r="G18" s="205">
        <f t="shared" si="1"/>
        <v>38000</v>
      </c>
      <c r="H18" s="640" t="s">
        <v>71</v>
      </c>
      <c r="I18" s="640" t="s">
        <v>18</v>
      </c>
      <c r="J18" s="732" t="s">
        <v>222</v>
      </c>
      <c r="K18" s="283" t="s">
        <v>72</v>
      </c>
      <c r="L18" s="283" t="s">
        <v>46</v>
      </c>
      <c r="M18" s="264"/>
      <c r="N18" s="231"/>
    </row>
    <row r="19" spans="1:14" ht="12.75" customHeight="1" x14ac:dyDescent="0.25">
      <c r="A19" s="227">
        <v>44399</v>
      </c>
      <c r="B19" s="228" t="s">
        <v>92</v>
      </c>
      <c r="C19" s="228" t="s">
        <v>92</v>
      </c>
      <c r="D19" s="229" t="s">
        <v>90</v>
      </c>
      <c r="E19" s="211">
        <v>4000</v>
      </c>
      <c r="F19" s="190"/>
      <c r="G19" s="205">
        <f t="shared" si="1"/>
        <v>34000</v>
      </c>
      <c r="H19" s="441" t="s">
        <v>71</v>
      </c>
      <c r="I19" s="441" t="s">
        <v>18</v>
      </c>
      <c r="J19" s="732" t="s">
        <v>222</v>
      </c>
      <c r="K19" s="283" t="s">
        <v>72</v>
      </c>
      <c r="L19" s="283" t="s">
        <v>46</v>
      </c>
      <c r="M19" s="195"/>
      <c r="N19" s="197"/>
    </row>
    <row r="20" spans="1:14" ht="14.25" customHeight="1" x14ac:dyDescent="0.25">
      <c r="A20" s="227">
        <v>44399</v>
      </c>
      <c r="B20" s="228" t="s">
        <v>92</v>
      </c>
      <c r="C20" s="228" t="s">
        <v>92</v>
      </c>
      <c r="D20" s="229" t="s">
        <v>90</v>
      </c>
      <c r="E20" s="205">
        <v>2000</v>
      </c>
      <c r="F20" s="204"/>
      <c r="G20" s="205">
        <f t="shared" si="1"/>
        <v>32000</v>
      </c>
      <c r="H20" s="441" t="s">
        <v>71</v>
      </c>
      <c r="I20" s="441" t="s">
        <v>18</v>
      </c>
      <c r="J20" s="732" t="s">
        <v>222</v>
      </c>
      <c r="K20" s="283" t="s">
        <v>72</v>
      </c>
      <c r="L20" s="283" t="s">
        <v>46</v>
      </c>
      <c r="M20" s="264"/>
      <c r="N20" s="231"/>
    </row>
    <row r="21" spans="1:14" ht="14.25" customHeight="1" x14ac:dyDescent="0.25">
      <c r="A21" s="245">
        <v>44404</v>
      </c>
      <c r="B21" s="254" t="s">
        <v>104</v>
      </c>
      <c r="C21" s="254" t="s">
        <v>50</v>
      </c>
      <c r="D21" s="692" t="s">
        <v>90</v>
      </c>
      <c r="E21" s="253"/>
      <c r="F21" s="248">
        <v>80000</v>
      </c>
      <c r="G21" s="253">
        <f t="shared" si="1"/>
        <v>112000</v>
      </c>
      <c r="H21" s="839" t="s">
        <v>71</v>
      </c>
      <c r="I21" s="383" t="s">
        <v>18</v>
      </c>
      <c r="J21" s="666" t="s">
        <v>235</v>
      </c>
      <c r="K21" s="386" t="s">
        <v>72</v>
      </c>
      <c r="L21" s="386" t="s">
        <v>46</v>
      </c>
      <c r="M21" s="837"/>
      <c r="N21" s="380"/>
    </row>
    <row r="22" spans="1:14" ht="14.25" customHeight="1" x14ac:dyDescent="0.25">
      <c r="A22" s="196">
        <v>44404</v>
      </c>
      <c r="B22" s="228" t="s">
        <v>68</v>
      </c>
      <c r="C22" s="228" t="s">
        <v>67</v>
      </c>
      <c r="D22" s="665" t="s">
        <v>90</v>
      </c>
      <c r="E22" s="205">
        <v>35000</v>
      </c>
      <c r="F22" s="204"/>
      <c r="G22" s="205">
        <f t="shared" si="1"/>
        <v>77000</v>
      </c>
      <c r="H22" s="294" t="s">
        <v>71</v>
      </c>
      <c r="I22" s="441" t="s">
        <v>18</v>
      </c>
      <c r="J22" s="732" t="s">
        <v>235</v>
      </c>
      <c r="K22" s="283" t="s">
        <v>72</v>
      </c>
      <c r="L22" s="283" t="s">
        <v>46</v>
      </c>
      <c r="M22" s="264"/>
      <c r="N22" s="231" t="s">
        <v>236</v>
      </c>
    </row>
    <row r="23" spans="1:14" x14ac:dyDescent="0.25">
      <c r="A23" s="196">
        <v>44404</v>
      </c>
      <c r="B23" s="228" t="s">
        <v>68</v>
      </c>
      <c r="C23" s="228" t="s">
        <v>67</v>
      </c>
      <c r="D23" s="665" t="s">
        <v>90</v>
      </c>
      <c r="E23" s="205">
        <v>35000</v>
      </c>
      <c r="F23" s="205"/>
      <c r="G23" s="205">
        <f t="shared" si="1"/>
        <v>42000</v>
      </c>
      <c r="H23" s="294" t="s">
        <v>71</v>
      </c>
      <c r="I23" s="441" t="s">
        <v>18</v>
      </c>
      <c r="J23" s="732" t="s">
        <v>235</v>
      </c>
      <c r="K23" s="283" t="s">
        <v>72</v>
      </c>
      <c r="L23" s="283" t="s">
        <v>46</v>
      </c>
      <c r="M23" s="264"/>
      <c r="N23" s="231" t="s">
        <v>237</v>
      </c>
    </row>
    <row r="24" spans="1:14" x14ac:dyDescent="0.25">
      <c r="A24" s="196">
        <v>44404</v>
      </c>
      <c r="B24" s="197" t="s">
        <v>234</v>
      </c>
      <c r="C24" s="197" t="s">
        <v>150</v>
      </c>
      <c r="D24" s="261" t="s">
        <v>91</v>
      </c>
      <c r="E24" s="205">
        <v>2000</v>
      </c>
      <c r="F24" s="238"/>
      <c r="G24" s="205">
        <f t="shared" si="1"/>
        <v>40000</v>
      </c>
      <c r="H24" s="294" t="s">
        <v>71</v>
      </c>
      <c r="I24" s="441" t="s">
        <v>18</v>
      </c>
      <c r="J24" s="732" t="s">
        <v>235</v>
      </c>
      <c r="K24" s="283" t="s">
        <v>72</v>
      </c>
      <c r="L24" s="283" t="s">
        <v>46</v>
      </c>
      <c r="M24" s="264"/>
      <c r="N24" s="231"/>
    </row>
    <row r="25" spans="1:14" ht="15" customHeight="1" x14ac:dyDescent="0.25">
      <c r="A25" s="196">
        <v>44404</v>
      </c>
      <c r="B25" s="197" t="s">
        <v>92</v>
      </c>
      <c r="C25" s="197" t="s">
        <v>92</v>
      </c>
      <c r="D25" s="261" t="s">
        <v>91</v>
      </c>
      <c r="E25" s="205">
        <v>5000</v>
      </c>
      <c r="F25" s="238"/>
      <c r="G25" s="205">
        <f t="shared" si="1"/>
        <v>35000</v>
      </c>
      <c r="H25" s="448" t="s">
        <v>71</v>
      </c>
      <c r="I25" s="640" t="s">
        <v>18</v>
      </c>
      <c r="J25" s="732" t="s">
        <v>235</v>
      </c>
      <c r="K25" s="283" t="s">
        <v>72</v>
      </c>
      <c r="L25" s="283" t="s">
        <v>46</v>
      </c>
      <c r="M25" s="264"/>
      <c r="N25" s="231"/>
    </row>
    <row r="26" spans="1:14" ht="17.25" customHeight="1" x14ac:dyDescent="0.25">
      <c r="A26" s="196">
        <v>44404</v>
      </c>
      <c r="B26" s="197" t="s">
        <v>92</v>
      </c>
      <c r="C26" s="197" t="s">
        <v>92</v>
      </c>
      <c r="D26" s="261" t="s">
        <v>91</v>
      </c>
      <c r="E26" s="204">
        <v>2000</v>
      </c>
      <c r="F26" s="211"/>
      <c r="G26" s="190">
        <f t="shared" ref="G26:G35" si="2">G25-E26+F26</f>
        <v>33000</v>
      </c>
      <c r="H26" s="294" t="s">
        <v>71</v>
      </c>
      <c r="I26" s="441" t="s">
        <v>18</v>
      </c>
      <c r="J26" s="732" t="s">
        <v>235</v>
      </c>
      <c r="K26" s="283" t="s">
        <v>72</v>
      </c>
      <c r="L26" s="231" t="s">
        <v>46</v>
      </c>
      <c r="M26" s="264"/>
      <c r="N26" s="197"/>
    </row>
    <row r="27" spans="1:14" x14ac:dyDescent="0.25">
      <c r="A27" s="850">
        <v>44407</v>
      </c>
      <c r="B27" s="380" t="s">
        <v>104</v>
      </c>
      <c r="C27" s="380" t="s">
        <v>50</v>
      </c>
      <c r="D27" s="655" t="s">
        <v>90</v>
      </c>
      <c r="E27" s="250"/>
      <c r="F27" s="250">
        <v>130000</v>
      </c>
      <c r="G27" s="250">
        <f t="shared" si="2"/>
        <v>163000</v>
      </c>
      <c r="H27" s="839" t="s">
        <v>71</v>
      </c>
      <c r="I27" s="383" t="s">
        <v>18</v>
      </c>
      <c r="J27" s="666" t="s">
        <v>254</v>
      </c>
      <c r="K27" s="386" t="s">
        <v>72</v>
      </c>
      <c r="L27" s="380" t="s">
        <v>46</v>
      </c>
      <c r="M27" s="837"/>
      <c r="N27" s="246"/>
    </row>
    <row r="28" spans="1:14" x14ac:dyDescent="0.25">
      <c r="A28" s="624">
        <v>44407</v>
      </c>
      <c r="B28" s="231" t="s">
        <v>68</v>
      </c>
      <c r="C28" s="231" t="s">
        <v>67</v>
      </c>
      <c r="D28" s="295" t="s">
        <v>90</v>
      </c>
      <c r="E28" s="205">
        <v>30000</v>
      </c>
      <c r="F28" s="190"/>
      <c r="G28" s="190">
        <f t="shared" si="2"/>
        <v>133000</v>
      </c>
      <c r="H28" s="294" t="s">
        <v>71</v>
      </c>
      <c r="I28" s="441" t="s">
        <v>18</v>
      </c>
      <c r="J28" s="732" t="s">
        <v>254</v>
      </c>
      <c r="K28" s="283" t="s">
        <v>72</v>
      </c>
      <c r="L28" s="231" t="s">
        <v>46</v>
      </c>
      <c r="M28" s="264"/>
      <c r="N28" s="197" t="s">
        <v>283</v>
      </c>
    </row>
    <row r="29" spans="1:14" x14ac:dyDescent="0.25">
      <c r="A29" s="624">
        <v>44407</v>
      </c>
      <c r="B29" s="231" t="s">
        <v>68</v>
      </c>
      <c r="C29" s="231" t="s">
        <v>67</v>
      </c>
      <c r="D29" s="295" t="s">
        <v>90</v>
      </c>
      <c r="E29" s="205">
        <v>50000</v>
      </c>
      <c r="F29" s="190"/>
      <c r="G29" s="190">
        <f t="shared" si="2"/>
        <v>83000</v>
      </c>
      <c r="H29" s="294" t="s">
        <v>71</v>
      </c>
      <c r="I29" s="441" t="s">
        <v>18</v>
      </c>
      <c r="J29" s="732" t="s">
        <v>254</v>
      </c>
      <c r="K29" s="283" t="s">
        <v>72</v>
      </c>
      <c r="L29" s="231" t="s">
        <v>46</v>
      </c>
      <c r="M29" s="264"/>
      <c r="N29" s="197" t="s">
        <v>284</v>
      </c>
    </row>
    <row r="30" spans="1:14" x14ac:dyDescent="0.25">
      <c r="A30" s="624">
        <v>44407</v>
      </c>
      <c r="B30" s="231" t="s">
        <v>68</v>
      </c>
      <c r="C30" s="231" t="s">
        <v>67</v>
      </c>
      <c r="D30" s="295" t="s">
        <v>90</v>
      </c>
      <c r="E30" s="205">
        <v>15000</v>
      </c>
      <c r="F30" s="190"/>
      <c r="G30" s="190">
        <f t="shared" si="2"/>
        <v>68000</v>
      </c>
      <c r="H30" s="294" t="s">
        <v>71</v>
      </c>
      <c r="I30" s="441" t="s">
        <v>18</v>
      </c>
      <c r="J30" s="732" t="s">
        <v>254</v>
      </c>
      <c r="K30" s="283" t="s">
        <v>72</v>
      </c>
      <c r="L30" s="231" t="s">
        <v>46</v>
      </c>
      <c r="M30" s="264"/>
      <c r="N30" s="197" t="s">
        <v>285</v>
      </c>
    </row>
    <row r="31" spans="1:14" ht="17.25" customHeight="1" x14ac:dyDescent="0.25">
      <c r="A31" s="624">
        <v>44407</v>
      </c>
      <c r="B31" s="231" t="s">
        <v>68</v>
      </c>
      <c r="C31" s="231" t="s">
        <v>67</v>
      </c>
      <c r="D31" s="295" t="s">
        <v>90</v>
      </c>
      <c r="E31" s="205">
        <v>15000</v>
      </c>
      <c r="F31" s="625"/>
      <c r="G31" s="190">
        <f t="shared" si="2"/>
        <v>53000</v>
      </c>
      <c r="H31" s="448" t="s">
        <v>71</v>
      </c>
      <c r="I31" s="640" t="s">
        <v>18</v>
      </c>
      <c r="J31" s="732" t="s">
        <v>254</v>
      </c>
      <c r="K31" s="283" t="s">
        <v>72</v>
      </c>
      <c r="L31" s="231" t="s">
        <v>46</v>
      </c>
      <c r="M31" s="264"/>
      <c r="N31" s="271" t="s">
        <v>286</v>
      </c>
    </row>
    <row r="32" spans="1:14" ht="17.25" customHeight="1" x14ac:dyDescent="0.25">
      <c r="A32" s="624">
        <v>44407</v>
      </c>
      <c r="B32" s="228" t="s">
        <v>92</v>
      </c>
      <c r="C32" s="228" t="s">
        <v>92</v>
      </c>
      <c r="D32" s="665" t="s">
        <v>90</v>
      </c>
      <c r="E32" s="204">
        <v>10000</v>
      </c>
      <c r="F32" s="625"/>
      <c r="G32" s="190">
        <f t="shared" si="2"/>
        <v>43000</v>
      </c>
      <c r="H32" s="448" t="s">
        <v>71</v>
      </c>
      <c r="I32" s="640" t="s">
        <v>18</v>
      </c>
      <c r="J32" s="732" t="s">
        <v>254</v>
      </c>
      <c r="K32" s="283" t="s">
        <v>72</v>
      </c>
      <c r="L32" s="231" t="s">
        <v>46</v>
      </c>
      <c r="M32" s="264"/>
      <c r="N32" s="271"/>
    </row>
    <row r="33" spans="1:14" ht="17.25" customHeight="1" x14ac:dyDescent="0.25">
      <c r="A33" s="624">
        <v>44407</v>
      </c>
      <c r="B33" s="228" t="s">
        <v>92</v>
      </c>
      <c r="C33" s="228" t="s">
        <v>92</v>
      </c>
      <c r="D33" s="665" t="s">
        <v>90</v>
      </c>
      <c r="E33" s="204">
        <v>2000</v>
      </c>
      <c r="F33" s="625"/>
      <c r="G33" s="190">
        <f t="shared" si="2"/>
        <v>41000</v>
      </c>
      <c r="H33" s="301" t="s">
        <v>71</v>
      </c>
      <c r="I33" s="282" t="s">
        <v>18</v>
      </c>
      <c r="J33" s="732" t="s">
        <v>254</v>
      </c>
      <c r="K33" s="263" t="s">
        <v>72</v>
      </c>
      <c r="L33" s="231" t="s">
        <v>46</v>
      </c>
      <c r="M33" s="264"/>
      <c r="N33" s="271"/>
    </row>
    <row r="34" spans="1:14" ht="17.25" customHeight="1" x14ac:dyDescent="0.25">
      <c r="A34" s="624">
        <v>44407</v>
      </c>
      <c r="B34" s="228" t="s">
        <v>92</v>
      </c>
      <c r="C34" s="228" t="s">
        <v>92</v>
      </c>
      <c r="D34" s="665" t="s">
        <v>90</v>
      </c>
      <c r="E34" s="204">
        <v>4000</v>
      </c>
      <c r="F34" s="625"/>
      <c r="G34" s="190">
        <f t="shared" si="2"/>
        <v>37000</v>
      </c>
      <c r="H34" s="301" t="s">
        <v>71</v>
      </c>
      <c r="I34" s="282" t="s">
        <v>18</v>
      </c>
      <c r="J34" s="732" t="s">
        <v>254</v>
      </c>
      <c r="K34" s="263" t="s">
        <v>72</v>
      </c>
      <c r="L34" s="231" t="s">
        <v>46</v>
      </c>
      <c r="M34" s="264"/>
      <c r="N34" s="271"/>
    </row>
    <row r="35" spans="1:14" ht="17.25" customHeight="1" thickBot="1" x14ac:dyDescent="0.3">
      <c r="A35" s="624">
        <v>44407</v>
      </c>
      <c r="B35" s="228" t="s">
        <v>92</v>
      </c>
      <c r="C35" s="228" t="s">
        <v>92</v>
      </c>
      <c r="D35" s="665" t="s">
        <v>90</v>
      </c>
      <c r="E35" s="204">
        <v>4000</v>
      </c>
      <c r="F35" s="625"/>
      <c r="G35" s="190">
        <f t="shared" si="2"/>
        <v>33000</v>
      </c>
      <c r="H35" s="448" t="s">
        <v>71</v>
      </c>
      <c r="I35" s="640" t="s">
        <v>18</v>
      </c>
      <c r="J35" s="732" t="s">
        <v>254</v>
      </c>
      <c r="K35" s="283" t="s">
        <v>72</v>
      </c>
      <c r="L35" s="231" t="s">
        <v>46</v>
      </c>
      <c r="M35" s="264"/>
      <c r="N35" s="271"/>
    </row>
    <row r="36" spans="1:14" ht="15.75" thickBot="1" x14ac:dyDescent="0.3">
      <c r="A36" s="196"/>
      <c r="B36" s="195"/>
      <c r="C36" s="195"/>
      <c r="D36" s="210"/>
      <c r="E36" s="404">
        <f>SUM(E4:E35)</f>
        <v>407000</v>
      </c>
      <c r="F36" s="404">
        <f>SUM(F4:F35)+G4</f>
        <v>440000</v>
      </c>
      <c r="G36" s="740">
        <f>F36-E36</f>
        <v>33000</v>
      </c>
      <c r="H36" s="212"/>
      <c r="I36" s="195"/>
      <c r="J36" s="283"/>
      <c r="K36" s="228"/>
      <c r="L36" s="195"/>
      <c r="M36" s="195"/>
      <c r="N36" s="197"/>
    </row>
    <row r="37" spans="1:14" x14ac:dyDescent="0.25">
      <c r="A37" s="196"/>
      <c r="B37" s="194"/>
      <c r="C37" s="194"/>
      <c r="D37" s="194"/>
      <c r="E37" s="444"/>
      <c r="F37" s="211"/>
      <c r="G37" s="238"/>
      <c r="H37" s="212"/>
      <c r="I37" s="195"/>
      <c r="J37" s="283"/>
      <c r="K37" s="228"/>
      <c r="L37" s="195"/>
      <c r="M37" s="195"/>
      <c r="N37" s="197"/>
    </row>
    <row r="38" spans="1:14" x14ac:dyDescent="0.25">
      <c r="A38" s="196"/>
      <c r="B38" s="194"/>
      <c r="C38" s="194"/>
      <c r="D38" s="194"/>
      <c r="E38" s="402"/>
      <c r="F38" s="190"/>
      <c r="G38" s="205"/>
      <c r="H38" s="212"/>
      <c r="I38" s="195"/>
      <c r="J38" s="283"/>
      <c r="K38" s="228"/>
      <c r="L38" s="195"/>
      <c r="M38" s="195"/>
      <c r="N38" s="197"/>
    </row>
    <row r="39" spans="1:14" ht="15" customHeight="1" x14ac:dyDescent="0.25">
      <c r="A39" s="196"/>
      <c r="B39" s="231"/>
      <c r="C39" s="231"/>
      <c r="D39" s="231"/>
      <c r="E39" s="446"/>
      <c r="F39" s="204"/>
      <c r="G39" s="205"/>
      <c r="H39" s="638"/>
      <c r="I39" s="264"/>
      <c r="J39" s="283"/>
      <c r="K39" s="263"/>
      <c r="L39" s="195"/>
      <c r="M39" s="264"/>
      <c r="N39" s="231"/>
    </row>
    <row r="40" spans="1:14" x14ac:dyDescent="0.25">
      <c r="A40" s="196"/>
      <c r="B40" s="197"/>
      <c r="C40" s="197"/>
      <c r="D40" s="197"/>
      <c r="E40" s="217"/>
      <c r="F40" s="190"/>
      <c r="G40" s="205"/>
      <c r="H40" s="212"/>
      <c r="I40" s="195"/>
      <c r="J40" s="283"/>
      <c r="K40" s="228"/>
      <c r="L40" s="195"/>
      <c r="M40" s="195"/>
      <c r="N40" s="197"/>
    </row>
    <row r="41" spans="1:14" x14ac:dyDescent="0.25">
      <c r="A41" s="196"/>
      <c r="B41" s="197"/>
      <c r="C41" s="197"/>
      <c r="D41" s="197"/>
      <c r="E41" s="190"/>
      <c r="F41" s="190"/>
      <c r="G41" s="205"/>
      <c r="H41" s="212"/>
      <c r="I41" s="195"/>
      <c r="J41" s="283"/>
      <c r="K41" s="596"/>
      <c r="L41" s="195"/>
      <c r="M41" s="195"/>
      <c r="N41" s="197"/>
    </row>
    <row r="42" spans="1:14" x14ac:dyDescent="0.25">
      <c r="A42" s="196"/>
      <c r="B42" s="197"/>
      <c r="C42" s="197"/>
      <c r="D42" s="197"/>
      <c r="E42" s="402"/>
      <c r="F42" s="211"/>
      <c r="G42" s="205"/>
      <c r="H42" s="212"/>
      <c r="I42" s="195"/>
      <c r="J42" s="283"/>
      <c r="K42" s="228"/>
      <c r="L42" s="195"/>
      <c r="M42" s="195"/>
      <c r="N42" s="197"/>
    </row>
    <row r="43" spans="1:14" x14ac:dyDescent="0.25">
      <c r="A43" s="612"/>
      <c r="B43" s="203"/>
      <c r="C43" s="203"/>
      <c r="D43" s="613"/>
      <c r="E43" s="190"/>
      <c r="F43" s="190"/>
      <c r="G43" s="205"/>
      <c r="H43" s="212"/>
      <c r="I43" s="195"/>
      <c r="J43" s="283"/>
      <c r="K43" s="596"/>
      <c r="L43" s="195"/>
      <c r="M43" s="195"/>
      <c r="N43" s="197"/>
    </row>
    <row r="44" spans="1:14" ht="17.25" customHeight="1" x14ac:dyDescent="0.25">
      <c r="A44" s="612"/>
      <c r="B44" s="203"/>
      <c r="C44" s="203"/>
      <c r="D44" s="613"/>
      <c r="E44" s="205"/>
      <c r="F44" s="205"/>
      <c r="G44" s="205"/>
      <c r="H44" s="212"/>
      <c r="I44" s="195"/>
      <c r="J44" s="283"/>
      <c r="K44" s="596"/>
      <c r="L44" s="195"/>
      <c r="M44" s="195"/>
      <c r="N44" s="197"/>
    </row>
    <row r="45" spans="1:14" ht="17.25" customHeight="1" x14ac:dyDescent="0.25">
      <c r="A45" s="612"/>
      <c r="B45" s="231"/>
      <c r="C45" s="231"/>
      <c r="D45" s="295"/>
      <c r="E45" s="217"/>
      <c r="F45" s="190"/>
      <c r="G45" s="205"/>
      <c r="H45" s="212"/>
      <c r="I45" s="195"/>
      <c r="J45" s="283"/>
      <c r="K45" s="596"/>
      <c r="L45" s="195"/>
      <c r="M45" s="195"/>
      <c r="N45" s="197"/>
    </row>
    <row r="46" spans="1:14" x14ac:dyDescent="0.25">
      <c r="A46" s="196"/>
      <c r="B46" s="197"/>
      <c r="C46" s="197"/>
      <c r="D46" s="261"/>
      <c r="E46" s="402"/>
      <c r="F46" s="402"/>
      <c r="G46" s="205"/>
      <c r="H46" s="212"/>
      <c r="I46" s="195"/>
      <c r="J46" s="283"/>
      <c r="K46" s="596"/>
      <c r="L46" s="195"/>
      <c r="M46" s="195"/>
      <c r="N46" s="197"/>
    </row>
    <row r="47" spans="1:14" x14ac:dyDescent="0.25">
      <c r="A47" s="196"/>
      <c r="B47" s="231"/>
      <c r="C47" s="231"/>
      <c r="D47" s="295"/>
      <c r="E47" s="190"/>
      <c r="F47" s="190"/>
      <c r="G47" s="205"/>
      <c r="H47" s="212"/>
      <c r="I47" s="195"/>
      <c r="J47" s="283"/>
      <c r="K47" s="596"/>
      <c r="L47" s="195"/>
      <c r="M47" s="195"/>
      <c r="N47" s="197"/>
    </row>
    <row r="48" spans="1:14" x14ac:dyDescent="0.25">
      <c r="A48" s="196"/>
      <c r="B48" s="231"/>
      <c r="C48" s="231"/>
      <c r="D48" s="231"/>
      <c r="E48" s="190"/>
      <c r="F48" s="190"/>
      <c r="G48" s="205"/>
      <c r="H48" s="212"/>
      <c r="I48" s="195"/>
      <c r="J48" s="283"/>
      <c r="K48" s="596"/>
      <c r="L48" s="195"/>
      <c r="M48" s="195"/>
      <c r="N48" s="197"/>
    </row>
    <row r="49" spans="1:14" x14ac:dyDescent="0.25">
      <c r="A49" s="612"/>
      <c r="B49" s="195"/>
      <c r="C49" s="195"/>
      <c r="D49" s="195"/>
      <c r="E49" s="190"/>
      <c r="F49" s="190"/>
      <c r="G49" s="205"/>
      <c r="H49" s="212"/>
      <c r="I49" s="195"/>
      <c r="J49" s="283"/>
      <c r="K49" s="596"/>
      <c r="L49" s="195"/>
      <c r="M49" s="195"/>
      <c r="N49" s="197"/>
    </row>
    <row r="50" spans="1:14" x14ac:dyDescent="0.25">
      <c r="A50" s="612"/>
      <c r="B50" s="195"/>
      <c r="C50" s="195"/>
      <c r="D50" s="195"/>
      <c r="E50" s="190"/>
      <c r="F50" s="190"/>
      <c r="G50" s="205"/>
      <c r="H50" s="212"/>
      <c r="I50" s="195"/>
      <c r="J50" s="283"/>
      <c r="K50" s="596"/>
      <c r="L50" s="195"/>
      <c r="M50" s="195"/>
      <c r="N50" s="197"/>
    </row>
    <row r="51" spans="1:14" x14ac:dyDescent="0.25">
      <c r="A51" s="612"/>
      <c r="B51" s="195"/>
      <c r="C51" s="195"/>
      <c r="D51" s="195"/>
      <c r="E51" s="190"/>
      <c r="F51" s="190"/>
      <c r="G51" s="205"/>
      <c r="H51" s="212"/>
      <c r="I51" s="195"/>
      <c r="J51" s="283"/>
      <c r="K51" s="596"/>
      <c r="L51" s="195"/>
      <c r="M51" s="195"/>
      <c r="N51" s="197"/>
    </row>
    <row r="52" spans="1:14" x14ac:dyDescent="0.25">
      <c r="A52" s="612"/>
      <c r="B52" s="195"/>
      <c r="C52" s="195"/>
      <c r="D52" s="195"/>
      <c r="E52" s="207"/>
      <c r="F52" s="207"/>
      <c r="G52" s="205"/>
      <c r="H52" s="212"/>
      <c r="I52" s="195"/>
      <c r="J52" s="283"/>
      <c r="K52" s="596"/>
      <c r="L52" s="195"/>
      <c r="M52" s="195"/>
      <c r="N52" s="197"/>
    </row>
    <row r="53" spans="1:14" x14ac:dyDescent="0.25">
      <c r="A53" s="612"/>
      <c r="B53" s="195"/>
      <c r="C53" s="195"/>
      <c r="D53" s="210"/>
      <c r="E53" s="190"/>
      <c r="F53" s="190"/>
      <c r="G53" s="205"/>
      <c r="H53" s="212"/>
      <c r="I53" s="195"/>
      <c r="J53" s="283"/>
      <c r="K53" s="596"/>
      <c r="L53" s="195"/>
      <c r="M53" s="195"/>
      <c r="N53" s="197"/>
    </row>
    <row r="54" spans="1:14" x14ac:dyDescent="0.25">
      <c r="A54" s="612"/>
      <c r="B54" s="195"/>
      <c r="C54" s="195"/>
      <c r="D54" s="210"/>
      <c r="E54" s="217"/>
      <c r="F54" s="211"/>
      <c r="G54" s="190"/>
      <c r="H54" s="212"/>
      <c r="I54" s="195"/>
      <c r="J54" s="283"/>
      <c r="K54" s="596"/>
      <c r="L54" s="195"/>
      <c r="M54" s="195"/>
      <c r="N54" s="197"/>
    </row>
    <row r="55" spans="1:14" x14ac:dyDescent="0.25">
      <c r="A55" s="612"/>
      <c r="B55" s="195"/>
      <c r="C55" s="195"/>
      <c r="D55" s="210"/>
      <c r="E55" s="190"/>
      <c r="F55" s="190"/>
      <c r="G55" s="190"/>
      <c r="H55" s="212"/>
      <c r="I55" s="195"/>
      <c r="J55" s="283"/>
      <c r="K55" s="596"/>
      <c r="L55" s="195"/>
      <c r="M55" s="195"/>
      <c r="N55" s="197"/>
    </row>
    <row r="56" spans="1:14" ht="15.75" customHeight="1" x14ac:dyDescent="0.25">
      <c r="A56" s="612"/>
      <c r="B56" s="195"/>
      <c r="C56" s="195"/>
      <c r="D56" s="210"/>
      <c r="E56" s="205"/>
      <c r="F56" s="205"/>
      <c r="G56" s="190"/>
      <c r="H56" s="212"/>
      <c r="I56" s="195"/>
      <c r="J56" s="283"/>
      <c r="K56" s="596"/>
      <c r="L56" s="195"/>
      <c r="M56" s="195"/>
      <c r="N56" s="197"/>
    </row>
    <row r="57" spans="1:14" x14ac:dyDescent="0.25">
      <c r="A57" s="612"/>
      <c r="B57" s="195"/>
      <c r="C57" s="195"/>
      <c r="D57" s="210"/>
      <c r="E57" s="190"/>
      <c r="F57" s="190"/>
      <c r="G57" s="190"/>
      <c r="H57" s="212"/>
      <c r="I57" s="195"/>
      <c r="J57" s="283"/>
      <c r="K57" s="596"/>
      <c r="L57" s="195"/>
      <c r="M57" s="195"/>
      <c r="N57" s="197"/>
    </row>
    <row r="58" spans="1:14" x14ac:dyDescent="0.25">
      <c r="A58" s="612"/>
      <c r="B58" s="195"/>
      <c r="C58" s="195"/>
      <c r="D58" s="195"/>
      <c r="E58" s="190"/>
      <c r="F58" s="190"/>
      <c r="G58" s="190"/>
      <c r="H58" s="212"/>
      <c r="I58" s="195"/>
      <c r="J58" s="283"/>
      <c r="K58" s="596"/>
      <c r="L58" s="195"/>
      <c r="M58" s="195"/>
      <c r="N58" s="197"/>
    </row>
    <row r="59" spans="1:14" x14ac:dyDescent="0.25">
      <c r="A59" s="201"/>
      <c r="B59" s="195"/>
      <c r="C59" s="195"/>
      <c r="D59" s="195"/>
      <c r="E59" s="190"/>
      <c r="F59" s="190"/>
      <c r="G59" s="190"/>
      <c r="H59" s="212"/>
      <c r="I59" s="195"/>
      <c r="J59" s="195"/>
      <c r="K59" s="596"/>
      <c r="L59" s="195"/>
      <c r="M59" s="195"/>
      <c r="N59" s="197"/>
    </row>
    <row r="60" spans="1:14" x14ac:dyDescent="0.25">
      <c r="A60" s="201"/>
      <c r="B60" s="195"/>
      <c r="C60" s="195"/>
      <c r="D60" s="195"/>
      <c r="E60" s="190"/>
      <c r="F60" s="190"/>
      <c r="G60" s="190"/>
      <c r="H60" s="212"/>
      <c r="I60" s="195"/>
      <c r="J60" s="283"/>
      <c r="K60" s="596"/>
      <c r="L60" s="195"/>
      <c r="M60" s="195"/>
      <c r="N60" s="197"/>
    </row>
    <row r="61" spans="1:14" x14ac:dyDescent="0.25">
      <c r="A61" s="201"/>
      <c r="B61" s="195"/>
      <c r="C61" s="195"/>
      <c r="D61" s="195"/>
      <c r="E61" s="190"/>
      <c r="F61" s="190"/>
      <c r="G61" s="190"/>
      <c r="H61" s="212"/>
      <c r="I61" s="195"/>
      <c r="J61" s="283"/>
      <c r="K61" s="596"/>
      <c r="L61" s="195"/>
      <c r="M61" s="195"/>
      <c r="N61" s="197"/>
    </row>
    <row r="62" spans="1:14" x14ac:dyDescent="0.25">
      <c r="A62" s="201"/>
      <c r="B62" s="195"/>
      <c r="C62" s="195"/>
      <c r="D62" s="195"/>
      <c r="E62" s="190"/>
      <c r="F62" s="190"/>
      <c r="G62" s="190"/>
      <c r="H62" s="212"/>
      <c r="I62" s="195"/>
      <c r="J62" s="283"/>
      <c r="K62" s="596"/>
      <c r="L62" s="195"/>
      <c r="M62" s="195"/>
      <c r="N62" s="197"/>
    </row>
    <row r="63" spans="1:14" x14ac:dyDescent="0.25">
      <c r="A63" s="201"/>
      <c r="B63" s="195"/>
      <c r="C63" s="195"/>
      <c r="D63" s="195"/>
      <c r="E63" s="190"/>
      <c r="F63" s="190"/>
      <c r="G63" s="190"/>
      <c r="H63" s="212"/>
      <c r="I63" s="195"/>
      <c r="J63" s="283"/>
      <c r="K63" s="596"/>
      <c r="L63" s="195"/>
      <c r="M63" s="195"/>
      <c r="N63" s="197"/>
    </row>
    <row r="64" spans="1:14" x14ac:dyDescent="0.25">
      <c r="A64" s="201"/>
      <c r="B64" s="195"/>
      <c r="C64" s="195"/>
      <c r="D64" s="195"/>
      <c r="E64" s="190"/>
      <c r="F64" s="190"/>
      <c r="G64" s="190"/>
      <c r="H64" s="212"/>
      <c r="I64" s="195"/>
      <c r="J64" s="283"/>
      <c r="K64" s="596"/>
      <c r="L64" s="195"/>
      <c r="M64" s="195"/>
      <c r="N64" s="197"/>
    </row>
    <row r="65" spans="1:15" x14ac:dyDescent="0.25">
      <c r="A65" s="201"/>
      <c r="B65" s="195"/>
      <c r="C65" s="195"/>
      <c r="D65" s="195"/>
      <c r="E65" s="190"/>
      <c r="F65" s="190"/>
      <c r="G65" s="190"/>
      <c r="H65" s="212"/>
      <c r="I65" s="195"/>
      <c r="J65" s="283"/>
      <c r="K65" s="596"/>
      <c r="L65" s="195"/>
      <c r="M65" s="195"/>
      <c r="N65" s="197"/>
    </row>
    <row r="66" spans="1:15" x14ac:dyDescent="0.25">
      <c r="A66" s="201"/>
      <c r="B66" s="195"/>
      <c r="C66" s="195"/>
      <c r="D66" s="195"/>
      <c r="E66" s="190"/>
      <c r="F66" s="190"/>
      <c r="G66" s="190"/>
      <c r="H66" s="212"/>
      <c r="I66" s="195"/>
      <c r="J66" s="283"/>
      <c r="K66" s="596"/>
      <c r="L66" s="195"/>
      <c r="M66" s="195"/>
      <c r="N66" s="197"/>
    </row>
    <row r="67" spans="1:15" x14ac:dyDescent="0.25">
      <c r="A67" s="279"/>
      <c r="B67" s="231"/>
      <c r="C67" s="231"/>
      <c r="D67" s="231"/>
      <c r="E67" s="400"/>
      <c r="F67" s="190"/>
      <c r="G67" s="205"/>
      <c r="H67" s="638"/>
      <c r="I67" s="264"/>
      <c r="J67" s="264"/>
      <c r="K67" s="283"/>
      <c r="L67" s="264"/>
      <c r="M67" s="264"/>
      <c r="N67" s="231"/>
      <c r="O67" s="256"/>
    </row>
    <row r="68" spans="1:15" x14ac:dyDescent="0.25">
      <c r="A68" s="201"/>
      <c r="B68" s="195"/>
      <c r="C68" s="195"/>
      <c r="D68" s="195"/>
      <c r="E68" s="190"/>
      <c r="F68" s="190"/>
      <c r="G68" s="190"/>
      <c r="H68" s="212"/>
      <c r="I68" s="195"/>
      <c r="J68" s="283"/>
      <c r="K68" s="596"/>
      <c r="L68" s="195"/>
      <c r="M68" s="195"/>
      <c r="N68" s="197"/>
    </row>
    <row r="69" spans="1:15" x14ac:dyDescent="0.25">
      <c r="A69" s="201"/>
      <c r="B69" s="195"/>
      <c r="C69" s="195"/>
      <c r="D69" s="195"/>
      <c r="E69" s="190"/>
      <c r="F69" s="190"/>
      <c r="G69" s="190"/>
      <c r="H69" s="212"/>
      <c r="I69" s="195"/>
      <c r="J69" s="283"/>
      <c r="K69" s="596"/>
      <c r="L69" s="195"/>
      <c r="M69" s="195"/>
      <c r="N69" s="197"/>
    </row>
    <row r="70" spans="1:15" x14ac:dyDescent="0.25">
      <c r="A70" s="201"/>
      <c r="B70" s="195"/>
      <c r="C70" s="195"/>
      <c r="D70" s="195"/>
      <c r="E70" s="190"/>
      <c r="F70" s="190"/>
      <c r="G70" s="190"/>
      <c r="H70" s="212"/>
      <c r="I70" s="195"/>
      <c r="J70" s="283"/>
      <c r="K70" s="596"/>
      <c r="L70" s="195"/>
      <c r="M70" s="195"/>
      <c r="N70" s="197"/>
    </row>
    <row r="71" spans="1:15" x14ac:dyDescent="0.25">
      <c r="A71" s="201"/>
      <c r="B71" s="195"/>
      <c r="C71" s="195"/>
      <c r="D71" s="195"/>
      <c r="E71" s="190"/>
      <c r="F71" s="190"/>
      <c r="G71" s="190"/>
      <c r="H71" s="212"/>
      <c r="I71" s="195"/>
      <c r="J71" s="195"/>
      <c r="K71" s="596"/>
      <c r="L71" s="195"/>
      <c r="M71" s="195"/>
      <c r="N71" s="197"/>
    </row>
    <row r="72" spans="1:15" x14ac:dyDescent="0.25">
      <c r="A72" s="201"/>
      <c r="B72" s="195"/>
      <c r="C72" s="195"/>
      <c r="D72" s="195"/>
      <c r="E72" s="190"/>
      <c r="F72" s="190"/>
      <c r="G72" s="190"/>
      <c r="H72" s="212"/>
      <c r="I72" s="195"/>
      <c r="J72" s="596"/>
      <c r="K72" s="596"/>
      <c r="L72" s="195"/>
      <c r="M72" s="195"/>
      <c r="N72" s="197"/>
    </row>
    <row r="73" spans="1:15" x14ac:dyDescent="0.25">
      <c r="A73" s="196"/>
      <c r="B73" s="197"/>
      <c r="C73" s="197"/>
      <c r="D73" s="197"/>
      <c r="E73" s="217"/>
      <c r="F73" s="190"/>
      <c r="G73" s="190"/>
      <c r="H73" s="195"/>
      <c r="I73" s="195"/>
      <c r="J73" s="596"/>
      <c r="K73" s="195"/>
      <c r="L73" s="195"/>
      <c r="M73" s="195"/>
      <c r="N73" s="197"/>
    </row>
    <row r="74" spans="1:15" x14ac:dyDescent="0.25">
      <c r="A74" s="201"/>
      <c r="B74" s="195"/>
      <c r="C74" s="195"/>
      <c r="D74" s="195"/>
      <c r="E74" s="190"/>
      <c r="F74" s="190"/>
      <c r="G74" s="190"/>
      <c r="H74" s="195"/>
      <c r="I74" s="195"/>
      <c r="J74" s="596"/>
      <c r="K74" s="195"/>
      <c r="L74" s="195"/>
      <c r="M74" s="195"/>
      <c r="N74" s="197"/>
    </row>
    <row r="75" spans="1:15" x14ac:dyDescent="0.25">
      <c r="A75" s="201"/>
      <c r="B75" s="195"/>
      <c r="C75" s="195"/>
      <c r="D75" s="195"/>
      <c r="E75" s="190"/>
      <c r="F75" s="190"/>
      <c r="G75" s="190"/>
      <c r="H75" s="195"/>
      <c r="I75" s="195"/>
      <c r="J75" s="596"/>
      <c r="K75" s="195"/>
      <c r="L75" s="195"/>
      <c r="M75" s="195"/>
      <c r="N75" s="197"/>
    </row>
    <row r="76" spans="1:15" x14ac:dyDescent="0.25">
      <c r="A76" s="201"/>
      <c r="B76" s="195"/>
      <c r="C76" s="195"/>
      <c r="D76" s="195"/>
      <c r="E76" s="190"/>
      <c r="F76" s="190"/>
      <c r="G76" s="190"/>
      <c r="H76" s="195"/>
      <c r="I76" s="195"/>
      <c r="J76" s="596"/>
      <c r="K76" s="195"/>
      <c r="L76" s="195"/>
      <c r="M76" s="195"/>
      <c r="N76" s="197"/>
    </row>
    <row r="77" spans="1:15" x14ac:dyDescent="0.25">
      <c r="A77" s="201"/>
      <c r="B77" s="195"/>
      <c r="C77" s="195"/>
      <c r="D77" s="195"/>
      <c r="E77" s="190"/>
      <c r="F77" s="190"/>
      <c r="G77" s="190"/>
      <c r="H77" s="195"/>
      <c r="I77" s="195"/>
      <c r="J77" s="596"/>
      <c r="K77" s="195"/>
      <c r="L77" s="195"/>
      <c r="M77" s="195"/>
      <c r="N77" s="197"/>
    </row>
    <row r="78" spans="1:15" x14ac:dyDescent="0.25">
      <c r="A78" s="201"/>
      <c r="B78" s="197"/>
      <c r="C78" s="197"/>
      <c r="D78" s="197"/>
      <c r="E78" s="400"/>
      <c r="F78" s="190"/>
      <c r="G78" s="190"/>
      <c r="H78" s="195"/>
      <c r="I78" s="195"/>
      <c r="J78" s="596"/>
      <c r="K78" s="195"/>
      <c r="L78" s="195"/>
      <c r="M78" s="195"/>
      <c r="N78" s="197"/>
    </row>
    <row r="79" spans="1:15" x14ac:dyDescent="0.25">
      <c r="A79" s="201"/>
      <c r="B79" s="197"/>
      <c r="C79" s="197"/>
      <c r="D79" s="197"/>
      <c r="E79" s="190"/>
      <c r="F79" s="190"/>
      <c r="G79" s="190"/>
      <c r="H79" s="195"/>
      <c r="I79" s="195"/>
      <c r="J79" s="596"/>
      <c r="K79" s="195"/>
      <c r="L79" s="195"/>
      <c r="M79" s="195"/>
      <c r="N79" s="197"/>
    </row>
    <row r="80" spans="1:15" ht="15.75" thickBot="1" x14ac:dyDescent="0.3">
      <c r="A80" s="201"/>
      <c r="B80" s="197"/>
      <c r="C80" s="197"/>
      <c r="D80" s="197"/>
      <c r="E80" s="207"/>
      <c r="F80" s="207"/>
      <c r="G80" s="207"/>
      <c r="H80" s="195"/>
      <c r="I80" s="195"/>
      <c r="J80" s="596"/>
      <c r="K80" s="195"/>
      <c r="L80" s="195"/>
      <c r="M80" s="195"/>
      <c r="N80" s="197"/>
    </row>
    <row r="81" spans="1:15" ht="15.75" thickBot="1" x14ac:dyDescent="0.3">
      <c r="A81" s="201"/>
      <c r="B81" s="195"/>
      <c r="C81" s="195"/>
      <c r="D81" s="210"/>
      <c r="E81" s="718"/>
      <c r="F81" s="718"/>
      <c r="G81" s="719"/>
      <c r="H81" s="212"/>
      <c r="I81" s="195"/>
      <c r="J81" s="596"/>
      <c r="K81" s="195"/>
      <c r="L81" s="195"/>
      <c r="M81" s="195"/>
      <c r="N81" s="197"/>
    </row>
    <row r="82" spans="1:15" x14ac:dyDescent="0.25">
      <c r="A82" s="201"/>
      <c r="B82" s="195"/>
      <c r="C82" s="195"/>
      <c r="D82" s="195"/>
      <c r="E82" s="211"/>
      <c r="F82" s="211"/>
      <c r="G82" s="211"/>
      <c r="H82" s="195"/>
      <c r="I82" s="195"/>
      <c r="J82" s="228"/>
      <c r="K82" s="195"/>
      <c r="L82" s="195"/>
      <c r="M82" s="195"/>
      <c r="N82" s="197"/>
      <c r="O82" s="106"/>
    </row>
    <row r="83" spans="1:15" x14ac:dyDescent="0.25">
      <c r="A83" s="201"/>
      <c r="B83" s="195"/>
      <c r="C83" s="195"/>
      <c r="D83" s="195"/>
      <c r="E83" s="190"/>
      <c r="F83" s="190"/>
      <c r="G83" s="190"/>
      <c r="H83" s="195"/>
      <c r="I83" s="195"/>
      <c r="J83" s="228"/>
      <c r="K83" s="195"/>
      <c r="L83" s="195"/>
      <c r="M83" s="195"/>
      <c r="N83" s="197"/>
      <c r="O83" s="106"/>
    </row>
    <row r="84" spans="1:15" x14ac:dyDescent="0.25">
      <c r="A84" s="201"/>
      <c r="B84" s="195"/>
      <c r="C84" s="195"/>
      <c r="D84" s="195"/>
      <c r="E84" s="190"/>
      <c r="F84" s="190"/>
      <c r="G84" s="190"/>
      <c r="H84" s="195"/>
      <c r="I84" s="195"/>
      <c r="J84" s="228"/>
      <c r="K84" s="195"/>
      <c r="L84" s="195"/>
      <c r="M84" s="195"/>
      <c r="N84" s="197"/>
      <c r="O84" s="106"/>
    </row>
    <row r="85" spans="1:15" x14ac:dyDescent="0.25">
      <c r="A85" s="201"/>
      <c r="B85" s="195"/>
      <c r="C85" s="195"/>
      <c r="D85" s="195"/>
      <c r="E85" s="190"/>
      <c r="F85" s="190"/>
      <c r="G85" s="190"/>
      <c r="H85" s="195"/>
      <c r="I85" s="195"/>
      <c r="J85" s="228"/>
      <c r="K85" s="195"/>
      <c r="L85" s="195"/>
      <c r="M85" s="195"/>
      <c r="N85" s="197"/>
      <c r="O85" s="106"/>
    </row>
    <row r="86" spans="1:15" x14ac:dyDescent="0.25">
      <c r="A86" s="201"/>
      <c r="B86" s="195"/>
      <c r="C86" s="195"/>
      <c r="D86" s="195"/>
      <c r="E86" s="190"/>
      <c r="F86" s="190"/>
      <c r="G86" s="190"/>
      <c r="H86" s="195"/>
      <c r="I86" s="195"/>
      <c r="J86" s="228"/>
      <c r="K86" s="195"/>
      <c r="L86" s="195"/>
      <c r="M86" s="195"/>
      <c r="N86" s="197"/>
      <c r="O86" s="106"/>
    </row>
    <row r="87" spans="1:15" x14ac:dyDescent="0.25">
      <c r="A87" s="201"/>
      <c r="B87" s="195"/>
      <c r="C87" s="195"/>
      <c r="D87" s="195"/>
      <c r="E87" s="190"/>
      <c r="F87" s="190"/>
      <c r="G87" s="190"/>
      <c r="H87" s="195"/>
      <c r="I87" s="195"/>
      <c r="J87" s="228"/>
      <c r="K87" s="195"/>
      <c r="L87" s="195"/>
      <c r="M87" s="195"/>
      <c r="N87" s="197"/>
      <c r="O87" s="106"/>
    </row>
    <row r="88" spans="1:15" x14ac:dyDescent="0.25">
      <c r="A88" s="201"/>
      <c r="B88" s="195"/>
      <c r="C88" s="195"/>
      <c r="D88" s="195"/>
      <c r="E88" s="190"/>
      <c r="F88" s="190"/>
      <c r="G88" s="190"/>
      <c r="H88" s="195"/>
      <c r="I88" s="195"/>
      <c r="J88" s="228"/>
      <c r="K88" s="195"/>
      <c r="L88" s="195"/>
      <c r="M88" s="195"/>
      <c r="N88" s="197"/>
      <c r="O88" s="106"/>
    </row>
    <row r="89" spans="1:15" x14ac:dyDescent="0.25">
      <c r="A89" s="585"/>
      <c r="B89" s="193"/>
      <c r="C89" s="193"/>
      <c r="D89" s="193"/>
      <c r="E89" s="592"/>
      <c r="F89" s="593"/>
      <c r="G89" s="190"/>
      <c r="H89" s="194"/>
      <c r="I89" s="194"/>
      <c r="J89" s="590"/>
      <c r="K89" s="194"/>
      <c r="L89" s="194"/>
      <c r="M89" s="194"/>
      <c r="N89" s="193"/>
      <c r="O89" s="106"/>
    </row>
    <row r="90" spans="1:15" x14ac:dyDescent="0.25">
      <c r="A90" s="201"/>
      <c r="B90" s="195"/>
      <c r="C90" s="195"/>
      <c r="D90" s="210"/>
      <c r="E90" s="190"/>
      <c r="F90" s="190"/>
      <c r="G90" s="190"/>
      <c r="H90" s="212"/>
      <c r="I90" s="195"/>
      <c r="J90" s="228"/>
      <c r="K90" s="195"/>
      <c r="L90" s="195"/>
      <c r="M90" s="195"/>
      <c r="N90" s="197"/>
      <c r="O90" s="106"/>
    </row>
    <row r="91" spans="1:15" x14ac:dyDescent="0.25">
      <c r="A91" s="201"/>
      <c r="B91" s="195"/>
      <c r="C91" s="195"/>
      <c r="D91" s="210"/>
      <c r="E91" s="211"/>
      <c r="F91" s="211"/>
      <c r="G91" s="190"/>
      <c r="H91" s="195"/>
      <c r="I91" s="195"/>
      <c r="J91" s="228"/>
      <c r="K91" s="195"/>
      <c r="L91" s="195"/>
      <c r="M91" s="195"/>
      <c r="N91" s="197"/>
      <c r="O91" s="106"/>
    </row>
    <row r="92" spans="1:15" x14ac:dyDescent="0.25">
      <c r="A92" s="201"/>
      <c r="B92" s="195"/>
      <c r="C92" s="195"/>
      <c r="D92" s="210"/>
      <c r="E92" s="190"/>
      <c r="F92" s="190"/>
      <c r="G92" s="190"/>
      <c r="H92" s="195"/>
      <c r="I92" s="195"/>
      <c r="J92" s="228"/>
      <c r="K92" s="195"/>
      <c r="L92" s="195"/>
      <c r="M92" s="195"/>
      <c r="N92" s="197"/>
      <c r="O92" s="106"/>
    </row>
    <row r="93" spans="1:15" x14ac:dyDescent="0.25">
      <c r="A93" s="201"/>
      <c r="B93" s="195"/>
      <c r="C93" s="195"/>
      <c r="D93" s="210"/>
      <c r="E93" s="190"/>
      <c r="F93" s="190"/>
      <c r="G93" s="190"/>
      <c r="H93" s="195"/>
      <c r="I93" s="195"/>
      <c r="J93" s="228"/>
      <c r="K93" s="195"/>
      <c r="L93" s="195"/>
      <c r="M93" s="195"/>
      <c r="N93" s="197"/>
      <c r="O93" s="106"/>
    </row>
    <row r="94" spans="1:15" x14ac:dyDescent="0.25">
      <c r="A94" s="201"/>
      <c r="B94" s="195"/>
      <c r="C94" s="195"/>
      <c r="D94" s="210"/>
      <c r="E94" s="190"/>
      <c r="F94" s="190"/>
      <c r="G94" s="190"/>
      <c r="H94" s="195"/>
      <c r="I94" s="195"/>
      <c r="J94" s="228"/>
      <c r="K94" s="195"/>
      <c r="L94" s="195"/>
      <c r="M94" s="195"/>
      <c r="N94" s="197"/>
      <c r="O94" s="106"/>
    </row>
    <row r="95" spans="1:15" x14ac:dyDescent="0.25">
      <c r="A95" s="201"/>
      <c r="B95" s="195"/>
      <c r="C95" s="195"/>
      <c r="D95" s="195"/>
      <c r="E95" s="190"/>
      <c r="F95" s="190"/>
      <c r="G95" s="190"/>
      <c r="H95" s="195"/>
      <c r="I95" s="195"/>
      <c r="J95" s="228"/>
      <c r="K95" s="195"/>
      <c r="L95" s="195"/>
      <c r="M95" s="195"/>
      <c r="N95" s="197"/>
      <c r="O95" s="106"/>
    </row>
    <row r="96" spans="1:15" x14ac:dyDescent="0.25">
      <c r="A96" s="201"/>
      <c r="B96" s="195"/>
      <c r="C96" s="195"/>
      <c r="D96" s="194"/>
      <c r="E96" s="185"/>
      <c r="F96" s="185"/>
      <c r="G96" s="190"/>
      <c r="H96" s="195"/>
      <c r="I96" s="195"/>
      <c r="J96" s="228"/>
      <c r="K96" s="195"/>
      <c r="L96" s="195"/>
      <c r="M96" s="195"/>
      <c r="N96" s="197"/>
      <c r="O96" s="106"/>
    </row>
    <row r="97" spans="1:15" ht="15.75" thickBot="1" x14ac:dyDescent="0.3">
      <c r="A97" s="201"/>
      <c r="B97" s="195"/>
      <c r="C97" s="195"/>
      <c r="D97" s="194"/>
      <c r="E97" s="284"/>
      <c r="F97" s="284"/>
      <c r="G97" s="190"/>
      <c r="H97" s="195"/>
      <c r="I97" s="195"/>
      <c r="J97" s="228"/>
      <c r="K97" s="195"/>
      <c r="L97" s="195"/>
      <c r="M97" s="195"/>
      <c r="N97" s="197"/>
      <c r="O97" s="106"/>
    </row>
    <row r="98" spans="1:15" ht="15.75" thickBot="1" x14ac:dyDescent="0.3">
      <c r="A98" s="201"/>
      <c r="B98" s="195"/>
      <c r="C98" s="195"/>
      <c r="D98" s="460"/>
      <c r="E98" s="404"/>
      <c r="F98" s="405"/>
      <c r="G98" s="190"/>
      <c r="H98" s="212"/>
      <c r="I98" s="195"/>
      <c r="J98" s="283"/>
      <c r="K98" s="195"/>
      <c r="L98" s="195"/>
      <c r="M98" s="195"/>
      <c r="N98" s="197"/>
      <c r="O98" s="106"/>
    </row>
    <row r="99" spans="1:15" x14ac:dyDescent="0.25">
      <c r="A99" s="201"/>
      <c r="B99" s="195"/>
      <c r="C99" s="195"/>
      <c r="D99" s="195"/>
      <c r="E99" s="211"/>
      <c r="F99" s="211"/>
      <c r="G99" s="190"/>
      <c r="H99" s="195"/>
      <c r="I99" s="195"/>
      <c r="J99" s="283"/>
      <c r="K99" s="195"/>
      <c r="L99" s="195"/>
      <c r="M99" s="195"/>
      <c r="N99" s="197"/>
      <c r="O99" s="106"/>
    </row>
    <row r="100" spans="1:15" x14ac:dyDescent="0.25">
      <c r="A100" s="201"/>
      <c r="B100" s="195"/>
      <c r="C100" s="195"/>
      <c r="D100" s="195"/>
      <c r="E100" s="190"/>
      <c r="F100" s="190"/>
      <c r="G100" s="190"/>
      <c r="H100" s="195"/>
      <c r="I100" s="195"/>
      <c r="J100" s="283"/>
      <c r="K100" s="195"/>
      <c r="L100" s="195"/>
      <c r="M100" s="195"/>
      <c r="N100" s="197"/>
      <c r="O100" s="106"/>
    </row>
    <row r="101" spans="1:15" x14ac:dyDescent="0.25">
      <c r="A101" s="201"/>
      <c r="B101" s="195"/>
      <c r="C101" s="195"/>
      <c r="D101" s="195"/>
      <c r="E101" s="190"/>
      <c r="F101" s="190"/>
      <c r="G101" s="190"/>
      <c r="H101" s="195"/>
      <c r="I101" s="195"/>
      <c r="J101" s="283"/>
      <c r="K101" s="195"/>
      <c r="L101" s="195"/>
      <c r="M101" s="195"/>
      <c r="N101" s="197"/>
      <c r="O101" s="106"/>
    </row>
    <row r="102" spans="1:15" x14ac:dyDescent="0.25">
      <c r="A102" s="201"/>
      <c r="B102" s="195"/>
      <c r="C102" s="195"/>
      <c r="D102" s="195"/>
      <c r="E102" s="190"/>
      <c r="F102" s="190"/>
      <c r="G102" s="190"/>
      <c r="H102" s="195"/>
      <c r="I102" s="195"/>
      <c r="J102" s="283"/>
      <c r="K102" s="195"/>
      <c r="L102" s="195"/>
      <c r="M102" s="195"/>
      <c r="N102" s="197"/>
      <c r="O102" s="106"/>
    </row>
    <row r="103" spans="1:15" x14ac:dyDescent="0.25">
      <c r="A103" s="201"/>
      <c r="B103" s="195"/>
      <c r="C103" s="195"/>
      <c r="D103" s="195"/>
      <c r="E103" s="190"/>
      <c r="F103" s="190"/>
      <c r="G103" s="190"/>
      <c r="H103" s="195"/>
      <c r="I103" s="195"/>
      <c r="J103" s="283"/>
      <c r="K103" s="195"/>
      <c r="L103" s="195"/>
      <c r="M103" s="195"/>
      <c r="N103" s="197"/>
      <c r="O103" s="106"/>
    </row>
    <row r="104" spans="1:15" x14ac:dyDescent="0.25">
      <c r="A104" s="196"/>
      <c r="B104" s="197"/>
      <c r="C104" s="197"/>
      <c r="D104" s="197"/>
      <c r="E104" s="190"/>
      <c r="F104" s="190"/>
      <c r="G104" s="190"/>
      <c r="H104" s="195"/>
      <c r="I104" s="195"/>
      <c r="J104" s="283"/>
      <c r="K104" s="195"/>
      <c r="L104" s="195"/>
      <c r="M104" s="195"/>
      <c r="N104" s="197"/>
      <c r="O104" s="106"/>
    </row>
    <row r="105" spans="1:15" x14ac:dyDescent="0.25">
      <c r="A105" s="201"/>
      <c r="B105" s="195"/>
      <c r="C105" s="195"/>
      <c r="D105" s="195"/>
      <c r="E105" s="190"/>
      <c r="F105" s="190"/>
      <c r="G105" s="190"/>
      <c r="H105" s="195"/>
      <c r="I105" s="195"/>
      <c r="J105" s="283"/>
      <c r="K105" s="195"/>
      <c r="L105" s="195"/>
      <c r="M105" s="195"/>
      <c r="N105" s="197"/>
      <c r="O105" s="106"/>
    </row>
    <row r="106" spans="1:15" x14ac:dyDescent="0.25">
      <c r="A106" s="195"/>
      <c r="B106" s="195"/>
      <c r="C106" s="195"/>
      <c r="D106" s="195"/>
      <c r="E106" s="190"/>
      <c r="F106" s="190"/>
      <c r="G106" s="190"/>
      <c r="H106" s="195"/>
      <c r="I106" s="195"/>
      <c r="J106" s="195"/>
      <c r="K106" s="195"/>
      <c r="L106" s="195"/>
      <c r="M106" s="195"/>
      <c r="N106" s="197"/>
      <c r="O106" s="106"/>
    </row>
    <row r="107" spans="1:15" x14ac:dyDescent="0.25">
      <c r="A107" s="195"/>
      <c r="B107" s="195"/>
      <c r="C107" s="195"/>
      <c r="D107" s="195"/>
      <c r="E107" s="195"/>
      <c r="F107" s="195"/>
      <c r="G107" s="190"/>
      <c r="H107" s="195"/>
      <c r="I107" s="195"/>
      <c r="J107" s="195"/>
      <c r="K107" s="195"/>
      <c r="L107" s="195"/>
      <c r="M107" s="195"/>
      <c r="N107" s="197"/>
      <c r="O107" s="106"/>
    </row>
    <row r="108" spans="1:15" x14ac:dyDescent="0.25">
      <c r="A108" s="195"/>
      <c r="B108" s="195"/>
      <c r="C108" s="195"/>
      <c r="D108" s="195"/>
      <c r="E108" s="195"/>
      <c r="F108" s="195"/>
      <c r="G108" s="190"/>
      <c r="H108" s="195"/>
      <c r="I108" s="195"/>
      <c r="J108" s="195"/>
      <c r="K108" s="195"/>
      <c r="L108" s="195"/>
      <c r="M108" s="195"/>
      <c r="N108" s="197"/>
      <c r="O108" s="106"/>
    </row>
    <row r="109" spans="1:15" x14ac:dyDescent="0.25">
      <c r="A109" s="195"/>
      <c r="B109" s="195"/>
      <c r="C109" s="195"/>
      <c r="D109" s="195"/>
      <c r="E109" s="195"/>
      <c r="F109" s="195"/>
      <c r="G109" s="190"/>
      <c r="H109" s="195"/>
      <c r="I109" s="195"/>
      <c r="J109" s="195"/>
      <c r="K109" s="195"/>
      <c r="L109" s="195"/>
      <c r="M109" s="195"/>
      <c r="N109" s="197"/>
      <c r="O109" s="106"/>
    </row>
    <row r="110" spans="1:15" x14ac:dyDescent="0.25">
      <c r="A110" s="195"/>
      <c r="B110" s="195"/>
      <c r="C110" s="195"/>
      <c r="D110" s="195"/>
      <c r="E110" s="195"/>
      <c r="F110" s="195"/>
      <c r="G110" s="190"/>
      <c r="H110" s="195"/>
      <c r="I110" s="195"/>
      <c r="J110" s="195"/>
      <c r="K110" s="195"/>
      <c r="L110" s="195"/>
      <c r="M110" s="195"/>
      <c r="N110" s="197"/>
      <c r="O110" s="106"/>
    </row>
    <row r="111" spans="1:15" x14ac:dyDescent="0.25">
      <c r="A111" s="195"/>
      <c r="B111" s="195"/>
      <c r="C111" s="195"/>
      <c r="D111" s="195"/>
      <c r="E111" s="195"/>
      <c r="F111" s="195"/>
      <c r="G111" s="190"/>
      <c r="H111" s="195"/>
      <c r="I111" s="195"/>
      <c r="J111" s="195"/>
      <c r="K111" s="195"/>
      <c r="L111" s="195"/>
      <c r="M111" s="195"/>
      <c r="N111" s="197"/>
      <c r="O111" s="106"/>
    </row>
    <row r="112" spans="1:15" x14ac:dyDescent="0.25">
      <c r="A112" s="195"/>
      <c r="B112" s="195"/>
      <c r="C112" s="195"/>
      <c r="D112" s="195"/>
      <c r="E112" s="195"/>
      <c r="F112" s="195"/>
      <c r="G112" s="190"/>
      <c r="H112" s="195"/>
      <c r="I112" s="195"/>
      <c r="J112" s="195"/>
      <c r="K112" s="195"/>
      <c r="L112" s="195"/>
      <c r="M112" s="195"/>
      <c r="N112" s="197"/>
      <c r="O112" s="106"/>
    </row>
    <row r="113" spans="1:15" x14ac:dyDescent="0.25">
      <c r="A113" s="195"/>
      <c r="B113" s="195"/>
      <c r="C113" s="195"/>
      <c r="D113" s="195"/>
      <c r="E113" s="195"/>
      <c r="F113" s="195"/>
      <c r="G113" s="190"/>
      <c r="H113" s="195"/>
      <c r="I113" s="195"/>
      <c r="J113" s="195"/>
      <c r="K113" s="195"/>
      <c r="L113" s="195"/>
      <c r="M113" s="195"/>
      <c r="N113" s="197"/>
      <c r="O113" s="106"/>
    </row>
    <row r="114" spans="1:15" x14ac:dyDescent="0.25">
      <c r="A114" s="195"/>
      <c r="B114" s="195"/>
      <c r="C114" s="195"/>
      <c r="D114" s="195"/>
      <c r="E114" s="195"/>
      <c r="F114" s="195"/>
      <c r="G114" s="190"/>
      <c r="H114" s="195"/>
      <c r="I114" s="195"/>
      <c r="J114" s="195"/>
      <c r="K114" s="195"/>
      <c r="L114" s="195"/>
      <c r="M114" s="195"/>
      <c r="N114" s="197"/>
      <c r="O114" s="106"/>
    </row>
    <row r="115" spans="1:15" x14ac:dyDescent="0.25">
      <c r="A115" s="195"/>
      <c r="B115" s="195"/>
      <c r="C115" s="195"/>
      <c r="D115" s="195"/>
      <c r="E115" s="195"/>
      <c r="F115" s="195"/>
      <c r="G115" s="190"/>
      <c r="H115" s="195"/>
      <c r="I115" s="195"/>
      <c r="J115" s="195"/>
      <c r="K115" s="195"/>
      <c r="L115" s="195"/>
      <c r="M115" s="195"/>
      <c r="N115" s="197"/>
      <c r="O115" s="106"/>
    </row>
    <row r="116" spans="1:15" x14ac:dyDescent="0.25">
      <c r="A116" s="195"/>
      <c r="B116" s="195"/>
      <c r="C116" s="195"/>
      <c r="D116" s="195"/>
      <c r="E116" s="195"/>
      <c r="F116" s="195"/>
      <c r="G116" s="190"/>
      <c r="H116" s="195"/>
      <c r="I116" s="195"/>
      <c r="J116" s="195"/>
      <c r="K116" s="195"/>
      <c r="L116" s="195"/>
      <c r="M116" s="195"/>
      <c r="N116" s="197"/>
      <c r="O116" s="106"/>
    </row>
    <row r="117" spans="1:15" x14ac:dyDescent="0.25">
      <c r="A117" s="195"/>
      <c r="B117" s="195"/>
      <c r="C117" s="195"/>
      <c r="D117" s="195"/>
      <c r="E117" s="195"/>
      <c r="F117" s="195"/>
      <c r="G117" s="190"/>
      <c r="H117" s="195"/>
      <c r="I117" s="195"/>
      <c r="J117" s="195"/>
      <c r="K117" s="195"/>
      <c r="L117" s="195"/>
      <c r="M117" s="195"/>
      <c r="N117" s="197"/>
      <c r="O117" s="106"/>
    </row>
    <row r="118" spans="1:15" x14ac:dyDescent="0.25">
      <c r="A118" s="195"/>
      <c r="B118" s="195"/>
      <c r="C118" s="195"/>
      <c r="D118" s="195"/>
      <c r="E118" s="195"/>
      <c r="F118" s="195"/>
      <c r="G118" s="190"/>
      <c r="H118" s="195"/>
      <c r="I118" s="195"/>
      <c r="J118" s="195"/>
      <c r="K118" s="195"/>
      <c r="L118" s="195"/>
      <c r="M118" s="195"/>
      <c r="N118" s="197"/>
      <c r="O118" s="106"/>
    </row>
    <row r="119" spans="1:15" x14ac:dyDescent="0.25">
      <c r="A119" s="195"/>
      <c r="B119" s="195"/>
      <c r="C119" s="195"/>
      <c r="D119" s="195"/>
      <c r="E119" s="195"/>
      <c r="F119" s="195"/>
      <c r="G119" s="190"/>
      <c r="H119" s="195"/>
      <c r="I119" s="195"/>
      <c r="J119" s="195"/>
      <c r="K119" s="195"/>
      <c r="L119" s="195"/>
      <c r="M119" s="195"/>
      <c r="N119" s="197"/>
      <c r="O119" s="106"/>
    </row>
    <row r="120" spans="1:15" x14ac:dyDescent="0.25">
      <c r="A120" s="195"/>
      <c r="B120" s="195"/>
      <c r="C120" s="195"/>
      <c r="D120" s="195"/>
      <c r="E120" s="195"/>
      <c r="F120" s="195"/>
      <c r="G120" s="190"/>
      <c r="H120" s="195"/>
      <c r="I120" s="195"/>
      <c r="J120" s="195"/>
      <c r="K120" s="195"/>
      <c r="L120" s="195"/>
      <c r="M120" s="195"/>
      <c r="N120" s="197"/>
      <c r="O120" s="106"/>
    </row>
    <row r="121" spans="1:15" x14ac:dyDescent="0.25">
      <c r="A121" s="195"/>
      <c r="B121" s="195"/>
      <c r="C121" s="195"/>
      <c r="D121" s="195"/>
      <c r="E121" s="195"/>
      <c r="F121" s="195"/>
      <c r="G121" s="190"/>
      <c r="H121" s="195"/>
      <c r="I121" s="195"/>
      <c r="J121" s="195"/>
      <c r="K121" s="195"/>
      <c r="L121" s="195"/>
      <c r="M121" s="195"/>
      <c r="N121" s="197"/>
      <c r="O121" s="106"/>
    </row>
    <row r="122" spans="1:15" x14ac:dyDescent="0.25">
      <c r="A122" s="183"/>
      <c r="B122" s="183"/>
      <c r="C122" s="183"/>
      <c r="D122" s="183"/>
      <c r="E122" s="183"/>
      <c r="F122" s="183"/>
      <c r="G122" s="190"/>
      <c r="H122" s="183"/>
      <c r="I122" s="183"/>
      <c r="J122" s="183"/>
      <c r="K122" s="183"/>
      <c r="L122" s="183"/>
      <c r="M122" s="183"/>
      <c r="N122" s="107"/>
      <c r="O122" s="106"/>
    </row>
    <row r="123" spans="1:15" x14ac:dyDescent="0.25">
      <c r="A123" s="183"/>
      <c r="B123" s="183"/>
      <c r="C123" s="183"/>
      <c r="D123" s="183"/>
      <c r="E123" s="183"/>
      <c r="F123" s="183"/>
      <c r="G123" s="190"/>
      <c r="H123" s="183"/>
      <c r="I123" s="183"/>
      <c r="J123" s="183"/>
      <c r="K123" s="183"/>
      <c r="L123" s="183"/>
      <c r="M123" s="183"/>
      <c r="N123" s="107"/>
      <c r="O123" s="106"/>
    </row>
    <row r="124" spans="1:15" x14ac:dyDescent="0.25">
      <c r="A124" s="106"/>
      <c r="B124" s="106"/>
      <c r="C124" s="106"/>
      <c r="D124" s="106"/>
      <c r="E124" s="106"/>
      <c r="F124" s="106"/>
      <c r="G124" s="190"/>
      <c r="H124" s="106"/>
      <c r="I124" s="106"/>
      <c r="J124" s="106"/>
      <c r="K124" s="106"/>
      <c r="L124" s="106"/>
      <c r="M124" s="106"/>
      <c r="N124" s="594"/>
      <c r="O124" s="106"/>
    </row>
    <row r="125" spans="1:15" x14ac:dyDescent="0.25">
      <c r="A125" s="106"/>
      <c r="B125" s="106"/>
      <c r="C125" s="106"/>
      <c r="D125" s="106"/>
      <c r="E125" s="106"/>
      <c r="F125" s="106"/>
      <c r="G125" s="190"/>
      <c r="H125" s="106"/>
      <c r="I125" s="106"/>
      <c r="J125" s="106"/>
      <c r="K125" s="106"/>
      <c r="L125" s="106"/>
      <c r="M125" s="106"/>
      <c r="N125" s="594"/>
      <c r="O125" s="106"/>
    </row>
    <row r="126" spans="1:15" x14ac:dyDescent="0.25">
      <c r="A126" s="106"/>
      <c r="B126" s="106"/>
      <c r="C126" s="106"/>
      <c r="D126" s="106"/>
      <c r="E126" s="106"/>
      <c r="F126" s="106"/>
      <c r="G126" s="190"/>
      <c r="H126" s="106"/>
      <c r="I126" s="106"/>
      <c r="J126" s="106"/>
      <c r="K126" s="106"/>
      <c r="L126" s="106"/>
      <c r="M126" s="106"/>
      <c r="N126" s="594"/>
      <c r="O126" s="106"/>
    </row>
    <row r="127" spans="1:15" x14ac:dyDescent="0.25">
      <c r="A127" s="106"/>
      <c r="B127" s="106"/>
      <c r="C127" s="106"/>
      <c r="D127" s="106"/>
      <c r="E127" s="106"/>
      <c r="F127" s="106"/>
      <c r="G127" s="190"/>
      <c r="H127" s="106"/>
      <c r="I127" s="106"/>
      <c r="J127" s="106"/>
      <c r="K127" s="106"/>
      <c r="L127" s="106"/>
      <c r="M127" s="106"/>
      <c r="N127" s="594"/>
      <c r="O127" s="106"/>
    </row>
    <row r="128" spans="1:15" x14ac:dyDescent="0.25">
      <c r="A128" s="106"/>
      <c r="B128" s="106"/>
      <c r="C128" s="106"/>
      <c r="D128" s="106"/>
      <c r="E128" s="106"/>
      <c r="F128" s="106"/>
      <c r="G128" s="190"/>
      <c r="H128" s="106"/>
      <c r="I128" s="106"/>
      <c r="J128" s="106"/>
      <c r="K128" s="106"/>
      <c r="L128" s="106"/>
      <c r="M128" s="106"/>
      <c r="N128" s="594"/>
      <c r="O128" s="106"/>
    </row>
    <row r="129" spans="1:15" x14ac:dyDescent="0.25">
      <c r="A129" s="106"/>
      <c r="B129" s="106"/>
      <c r="C129" s="106"/>
      <c r="D129" s="106"/>
      <c r="E129" s="106"/>
      <c r="F129" s="106"/>
      <c r="G129" s="190"/>
      <c r="H129" s="106"/>
      <c r="I129" s="106"/>
      <c r="J129" s="106"/>
      <c r="K129" s="106"/>
      <c r="L129" s="106"/>
      <c r="M129" s="106"/>
      <c r="N129" s="594"/>
      <c r="O129" s="106"/>
    </row>
    <row r="130" spans="1:15" x14ac:dyDescent="0.25">
      <c r="A130" s="106"/>
      <c r="B130" s="106"/>
      <c r="C130" s="106"/>
      <c r="D130" s="106"/>
      <c r="E130" s="106"/>
      <c r="F130" s="106"/>
      <c r="G130" s="190"/>
      <c r="H130" s="106"/>
      <c r="I130" s="106"/>
      <c r="J130" s="106"/>
      <c r="K130" s="106"/>
      <c r="L130" s="106"/>
      <c r="M130" s="106"/>
      <c r="N130" s="594"/>
      <c r="O130" s="106"/>
    </row>
    <row r="131" spans="1:15" x14ac:dyDescent="0.25">
      <c r="A131" s="106"/>
      <c r="B131" s="106"/>
      <c r="C131" s="106"/>
      <c r="D131" s="106"/>
      <c r="E131" s="106"/>
      <c r="F131" s="106"/>
      <c r="G131" s="190"/>
      <c r="H131" s="106"/>
      <c r="I131" s="106"/>
      <c r="J131" s="106"/>
      <c r="K131" s="106"/>
      <c r="L131" s="106"/>
      <c r="M131" s="106"/>
      <c r="N131" s="594"/>
      <c r="O131" s="106"/>
    </row>
    <row r="132" spans="1:15" x14ac:dyDescent="0.25">
      <c r="A132" s="106"/>
      <c r="B132" s="106"/>
      <c r="C132" s="106"/>
      <c r="D132" s="106"/>
      <c r="E132" s="106"/>
      <c r="F132" s="106"/>
      <c r="G132" s="190"/>
      <c r="H132" s="106"/>
      <c r="I132" s="106"/>
      <c r="J132" s="106"/>
      <c r="K132" s="106"/>
      <c r="L132" s="106"/>
      <c r="M132" s="106"/>
      <c r="N132" s="594"/>
      <c r="O132" s="106"/>
    </row>
    <row r="133" spans="1:15" x14ac:dyDescent="0.25">
      <c r="A133" s="106"/>
      <c r="B133" s="106"/>
      <c r="C133" s="106"/>
      <c r="D133" s="106"/>
      <c r="E133" s="106"/>
      <c r="F133" s="106"/>
      <c r="G133" s="190"/>
      <c r="H133" s="106"/>
      <c r="I133" s="106"/>
      <c r="J133" s="106"/>
      <c r="K133" s="106"/>
      <c r="L133" s="106"/>
      <c r="M133" s="106"/>
      <c r="N133" s="594"/>
      <c r="O133" s="106"/>
    </row>
    <row r="134" spans="1:15" x14ac:dyDescent="0.25">
      <c r="A134" s="106"/>
      <c r="B134" s="106"/>
      <c r="C134" s="106"/>
      <c r="D134" s="106"/>
      <c r="E134" s="106"/>
      <c r="F134" s="106"/>
      <c r="G134" s="190"/>
      <c r="H134" s="106"/>
      <c r="I134" s="106"/>
      <c r="J134" s="106"/>
      <c r="K134" s="106"/>
      <c r="L134" s="106"/>
      <c r="M134" s="106"/>
      <c r="N134" s="594"/>
      <c r="O134" s="106"/>
    </row>
    <row r="135" spans="1:15" x14ac:dyDescent="0.25">
      <c r="A135" s="106"/>
      <c r="B135" s="106"/>
      <c r="C135" s="106"/>
      <c r="D135" s="106"/>
      <c r="E135" s="106"/>
      <c r="F135" s="106"/>
      <c r="G135" s="190"/>
      <c r="H135" s="106"/>
      <c r="I135" s="106"/>
      <c r="J135" s="106"/>
      <c r="K135" s="106"/>
      <c r="L135" s="106"/>
      <c r="M135" s="106"/>
      <c r="N135" s="594"/>
      <c r="O135" s="106"/>
    </row>
    <row r="136" spans="1:15" x14ac:dyDescent="0.25">
      <c r="A136" s="106"/>
      <c r="B136" s="106"/>
      <c r="C136" s="106"/>
      <c r="D136" s="106"/>
      <c r="E136" s="106"/>
      <c r="F136" s="106"/>
      <c r="G136" s="190"/>
      <c r="H136" s="106"/>
      <c r="I136" s="106"/>
      <c r="J136" s="106"/>
      <c r="K136" s="106"/>
      <c r="L136" s="106"/>
      <c r="M136" s="106"/>
      <c r="N136" s="594"/>
      <c r="O136" s="106"/>
    </row>
    <row r="137" spans="1:15" x14ac:dyDescent="0.25">
      <c r="A137" s="106"/>
      <c r="B137" s="106"/>
      <c r="C137" s="106"/>
      <c r="D137" s="106"/>
      <c r="E137" s="106"/>
      <c r="F137" s="106"/>
      <c r="G137" s="190"/>
      <c r="H137" s="106"/>
      <c r="I137" s="106"/>
      <c r="J137" s="106"/>
      <c r="K137" s="106"/>
      <c r="L137" s="106"/>
      <c r="M137" s="106"/>
      <c r="N137" s="594"/>
      <c r="O137" s="106"/>
    </row>
    <row r="138" spans="1:15" x14ac:dyDescent="0.25">
      <c r="A138" s="106"/>
      <c r="B138" s="106"/>
      <c r="C138" s="106"/>
      <c r="D138" s="106"/>
      <c r="E138" s="106"/>
      <c r="F138" s="106"/>
      <c r="G138" s="190"/>
      <c r="H138" s="106"/>
      <c r="I138" s="106"/>
      <c r="J138" s="106"/>
      <c r="K138" s="106"/>
      <c r="L138" s="106"/>
      <c r="M138" s="106"/>
      <c r="N138" s="594"/>
      <c r="O138" s="106"/>
    </row>
    <row r="139" spans="1:15" x14ac:dyDescent="0.25">
      <c r="A139" s="106"/>
      <c r="B139" s="106"/>
      <c r="C139" s="106"/>
      <c r="D139" s="106"/>
      <c r="E139" s="106"/>
      <c r="F139" s="106"/>
      <c r="G139" s="190"/>
      <c r="H139" s="106"/>
      <c r="I139" s="106"/>
      <c r="J139" s="106"/>
      <c r="K139" s="106"/>
      <c r="L139" s="106"/>
      <c r="M139" s="106"/>
      <c r="N139" s="594"/>
      <c r="O139" s="106"/>
    </row>
    <row r="140" spans="1:15" x14ac:dyDescent="0.25">
      <c r="A140" s="106"/>
      <c r="B140" s="106"/>
      <c r="C140" s="106"/>
      <c r="D140" s="106"/>
      <c r="E140" s="106"/>
      <c r="F140" s="106"/>
      <c r="G140" s="190"/>
      <c r="H140" s="106"/>
      <c r="I140" s="106"/>
      <c r="J140" s="106"/>
      <c r="K140" s="106"/>
      <c r="L140" s="106"/>
      <c r="M140" s="106"/>
      <c r="N140" s="594"/>
      <c r="O140" s="106"/>
    </row>
    <row r="141" spans="1:15" x14ac:dyDescent="0.25">
      <c r="A141" s="106"/>
      <c r="B141" s="106"/>
      <c r="C141" s="106"/>
      <c r="D141" s="106"/>
      <c r="E141" s="106"/>
      <c r="F141" s="106"/>
      <c r="G141" s="190"/>
      <c r="H141" s="106"/>
      <c r="I141" s="106"/>
      <c r="J141" s="106"/>
      <c r="K141" s="106"/>
      <c r="L141" s="106"/>
      <c r="M141" s="106"/>
      <c r="N141" s="594"/>
      <c r="O141" s="106"/>
    </row>
    <row r="142" spans="1:15" x14ac:dyDescent="0.25">
      <c r="A142" s="106"/>
      <c r="B142" s="106"/>
      <c r="C142" s="106"/>
      <c r="D142" s="106"/>
      <c r="E142" s="106"/>
      <c r="F142" s="106"/>
      <c r="G142" s="190"/>
      <c r="H142" s="106"/>
      <c r="I142" s="106"/>
      <c r="J142" s="106"/>
      <c r="K142" s="106"/>
      <c r="L142" s="106"/>
      <c r="M142" s="106"/>
      <c r="N142" s="594"/>
      <c r="O142" s="106"/>
    </row>
    <row r="143" spans="1:15" x14ac:dyDescent="0.25">
      <c r="A143" s="106"/>
      <c r="B143" s="106"/>
      <c r="C143" s="106"/>
      <c r="D143" s="106"/>
      <c r="E143" s="106"/>
      <c r="F143" s="106"/>
      <c r="G143" s="190"/>
      <c r="H143" s="106"/>
      <c r="I143" s="106"/>
      <c r="J143" s="106"/>
      <c r="K143" s="106"/>
      <c r="L143" s="106"/>
      <c r="M143" s="106"/>
      <c r="N143" s="594"/>
      <c r="O143" s="106"/>
    </row>
    <row r="144" spans="1:15" x14ac:dyDescent="0.25">
      <c r="A144" s="106"/>
      <c r="B144" s="106"/>
      <c r="C144" s="106"/>
      <c r="D144" s="106"/>
      <c r="E144" s="106"/>
      <c r="F144" s="106"/>
      <c r="G144" s="190"/>
      <c r="H144" s="106"/>
      <c r="I144" s="106"/>
      <c r="J144" s="106"/>
      <c r="K144" s="106"/>
      <c r="L144" s="106"/>
      <c r="M144" s="106"/>
      <c r="N144" s="594"/>
      <c r="O144" s="106"/>
    </row>
    <row r="145" spans="1:15" x14ac:dyDescent="0.25">
      <c r="A145" s="106"/>
      <c r="B145" s="106"/>
      <c r="C145" s="106"/>
      <c r="D145" s="106"/>
      <c r="E145" s="106"/>
      <c r="F145" s="106"/>
      <c r="G145" s="190"/>
      <c r="H145" s="106"/>
      <c r="I145" s="106"/>
      <c r="J145" s="106"/>
      <c r="K145" s="106"/>
      <c r="L145" s="106"/>
      <c r="M145" s="106"/>
      <c r="N145" s="594"/>
      <c r="O145" s="106"/>
    </row>
    <row r="146" spans="1:15" x14ac:dyDescent="0.25">
      <c r="A146" s="106"/>
      <c r="B146" s="106"/>
      <c r="C146" s="106"/>
      <c r="D146" s="106"/>
      <c r="E146" s="106"/>
      <c r="F146" s="106"/>
      <c r="G146" s="190"/>
      <c r="H146" s="106"/>
      <c r="I146" s="106"/>
      <c r="J146" s="106"/>
      <c r="K146" s="106"/>
      <c r="L146" s="106"/>
      <c r="M146" s="106"/>
      <c r="N146" s="594"/>
      <c r="O146" s="106"/>
    </row>
    <row r="147" spans="1:15" x14ac:dyDescent="0.25">
      <c r="A147" s="106"/>
      <c r="B147" s="106"/>
      <c r="C147" s="106"/>
      <c r="D147" s="106"/>
      <c r="E147" s="106"/>
      <c r="F147" s="106"/>
      <c r="G147" s="190"/>
      <c r="H147" s="106"/>
      <c r="I147" s="106"/>
      <c r="J147" s="106"/>
      <c r="K147" s="106"/>
      <c r="L147" s="106"/>
      <c r="M147" s="106"/>
      <c r="N147" s="594"/>
      <c r="O147" s="106"/>
    </row>
    <row r="148" spans="1:15" x14ac:dyDescent="0.25">
      <c r="A148" s="106"/>
      <c r="B148" s="106"/>
      <c r="C148" s="106"/>
      <c r="D148" s="106"/>
      <c r="E148" s="106"/>
      <c r="F148" s="106"/>
      <c r="G148" s="190"/>
      <c r="H148" s="106"/>
      <c r="I148" s="106"/>
      <c r="J148" s="106"/>
      <c r="K148" s="106"/>
      <c r="L148" s="106"/>
      <c r="M148" s="106"/>
      <c r="N148" s="594"/>
      <c r="O148" s="106"/>
    </row>
    <row r="149" spans="1:15" x14ac:dyDescent="0.25">
      <c r="A149" s="106"/>
      <c r="B149" s="106"/>
      <c r="C149" s="106"/>
      <c r="D149" s="106"/>
      <c r="E149" s="106"/>
      <c r="F149" s="106"/>
      <c r="G149" s="190"/>
      <c r="H149" s="106"/>
      <c r="I149" s="106"/>
      <c r="J149" s="106"/>
      <c r="K149" s="106"/>
      <c r="L149" s="106"/>
      <c r="M149" s="106"/>
      <c r="N149" s="594"/>
      <c r="O149" s="106"/>
    </row>
    <row r="150" spans="1:15" x14ac:dyDescent="0.25">
      <c r="A150" s="106"/>
      <c r="B150" s="106"/>
      <c r="C150" s="106"/>
      <c r="D150" s="106"/>
      <c r="E150" s="106"/>
      <c r="F150" s="106"/>
      <c r="G150" s="190"/>
      <c r="H150" s="106"/>
      <c r="I150" s="106"/>
      <c r="J150" s="106"/>
      <c r="K150" s="106"/>
      <c r="L150" s="106"/>
      <c r="M150" s="106"/>
      <c r="N150" s="594"/>
      <c r="O150" s="106"/>
    </row>
    <row r="151" spans="1:15" x14ac:dyDescent="0.25">
      <c r="A151" s="106"/>
      <c r="B151" s="106"/>
      <c r="C151" s="106"/>
      <c r="D151" s="106"/>
      <c r="E151" s="106"/>
      <c r="F151" s="106"/>
      <c r="G151" s="190"/>
      <c r="H151" s="106"/>
      <c r="I151" s="106"/>
      <c r="J151" s="106"/>
      <c r="K151" s="106"/>
      <c r="L151" s="106"/>
      <c r="M151" s="106"/>
      <c r="N151" s="594"/>
      <c r="O151" s="106"/>
    </row>
    <row r="152" spans="1:15" x14ac:dyDescent="0.25">
      <c r="A152" s="106"/>
      <c r="B152" s="106"/>
      <c r="C152" s="106"/>
      <c r="D152" s="106"/>
      <c r="E152" s="106"/>
      <c r="F152" s="106"/>
      <c r="G152" s="190"/>
      <c r="H152" s="106"/>
      <c r="I152" s="106"/>
      <c r="J152" s="106"/>
      <c r="K152" s="106"/>
      <c r="L152" s="106"/>
      <c r="M152" s="106"/>
      <c r="N152" s="594"/>
      <c r="O152" s="106"/>
    </row>
    <row r="153" spans="1:15" x14ac:dyDescent="0.25">
      <c r="G153" s="190"/>
      <c r="I153" s="118"/>
      <c r="J153" s="118"/>
      <c r="K153" s="118"/>
      <c r="L153" s="118"/>
    </row>
    <row r="154" spans="1:15" x14ac:dyDescent="0.25">
      <c r="G154" s="190"/>
      <c r="I154" s="118"/>
      <c r="J154" s="118"/>
      <c r="K154" s="118"/>
      <c r="L154" s="118"/>
    </row>
    <row r="155" spans="1:15" x14ac:dyDescent="0.25">
      <c r="G155" s="190"/>
      <c r="I155" s="118"/>
      <c r="J155" s="118"/>
      <c r="K155" s="118"/>
      <c r="L155" s="118"/>
    </row>
    <row r="156" spans="1:15" x14ac:dyDescent="0.25">
      <c r="G156" s="190"/>
      <c r="I156" s="118"/>
      <c r="J156" s="118"/>
      <c r="K156" s="118"/>
      <c r="L156" s="118"/>
    </row>
    <row r="157" spans="1:15" x14ac:dyDescent="0.25">
      <c r="G157" s="190"/>
      <c r="I157" s="118"/>
      <c r="J157" s="118"/>
      <c r="K157" s="118"/>
      <c r="L157" s="118"/>
    </row>
    <row r="158" spans="1:15" x14ac:dyDescent="0.25">
      <c r="G158" s="190"/>
      <c r="I158" s="118"/>
      <c r="J158" s="118"/>
      <c r="K158" s="118"/>
      <c r="L158" s="118"/>
    </row>
    <row r="159" spans="1:15" x14ac:dyDescent="0.25">
      <c r="G159" s="190"/>
      <c r="I159" s="118"/>
      <c r="J159" s="118"/>
      <c r="K159" s="118"/>
      <c r="L159" s="118"/>
    </row>
    <row r="160" spans="1:15" x14ac:dyDescent="0.25">
      <c r="G160" s="190"/>
      <c r="I160" s="118"/>
      <c r="J160" s="118"/>
      <c r="K160" s="118"/>
      <c r="L160" s="118"/>
    </row>
    <row r="161" spans="7:12" x14ac:dyDescent="0.25">
      <c r="G161" s="190"/>
      <c r="I161" s="118"/>
      <c r="J161" s="118"/>
      <c r="K161" s="118"/>
      <c r="L161" s="118"/>
    </row>
    <row r="162" spans="7:12" x14ac:dyDescent="0.25">
      <c r="G162" s="190"/>
      <c r="I162" s="118"/>
      <c r="J162" s="118"/>
      <c r="K162" s="118"/>
      <c r="L162" s="118"/>
    </row>
    <row r="163" spans="7:12" x14ac:dyDescent="0.25">
      <c r="G163" s="190"/>
      <c r="I163" s="118"/>
      <c r="J163" s="118"/>
      <c r="K163" s="118"/>
      <c r="L163" s="118"/>
    </row>
    <row r="164" spans="7:12" x14ac:dyDescent="0.25">
      <c r="G164" s="190"/>
      <c r="I164" s="118"/>
      <c r="J164" s="118"/>
      <c r="K164" s="118"/>
      <c r="L164" s="118"/>
    </row>
    <row r="165" spans="7:12" x14ac:dyDescent="0.25">
      <c r="G165" s="190"/>
      <c r="I165" s="118"/>
      <c r="J165" s="118"/>
      <c r="K165" s="118"/>
      <c r="L165" s="118"/>
    </row>
    <row r="166" spans="7:12" x14ac:dyDescent="0.25">
      <c r="G166" s="190"/>
      <c r="I166" s="118"/>
      <c r="J166" s="118"/>
      <c r="K166" s="118"/>
      <c r="L166" s="118"/>
    </row>
    <row r="167" spans="7:12" x14ac:dyDescent="0.25">
      <c r="G167" s="190"/>
      <c r="I167" s="118"/>
      <c r="J167" s="118"/>
      <c r="K167" s="118"/>
      <c r="L167" s="118"/>
    </row>
    <row r="168" spans="7:12" x14ac:dyDescent="0.25">
      <c r="G168" s="190"/>
      <c r="I168" s="118"/>
      <c r="J168" s="118"/>
      <c r="K168" s="118"/>
      <c r="L168" s="118"/>
    </row>
    <row r="169" spans="7:12" x14ac:dyDescent="0.25">
      <c r="G169" s="190"/>
      <c r="I169" s="118"/>
      <c r="J169" s="118"/>
      <c r="K169" s="118"/>
      <c r="L169" s="118"/>
    </row>
    <row r="170" spans="7:12" x14ac:dyDescent="0.25">
      <c r="G170" s="190"/>
      <c r="I170" s="118"/>
      <c r="J170" s="118"/>
      <c r="K170" s="118"/>
      <c r="L170" s="118"/>
    </row>
    <row r="171" spans="7:12" x14ac:dyDescent="0.25">
      <c r="G171" s="200"/>
      <c r="I171" s="118"/>
      <c r="J171" s="118"/>
      <c r="K171" s="118"/>
      <c r="L171" s="118"/>
    </row>
    <row r="172" spans="7:12" x14ac:dyDescent="0.25">
      <c r="G172" s="200"/>
      <c r="I172" s="118"/>
      <c r="J172" s="118"/>
      <c r="K172" s="118"/>
      <c r="L172" s="118"/>
    </row>
    <row r="173" spans="7:12" x14ac:dyDescent="0.25">
      <c r="G173" s="200"/>
      <c r="I173" s="118"/>
      <c r="J173" s="118"/>
      <c r="K173" s="118"/>
      <c r="L173" s="118"/>
    </row>
    <row r="174" spans="7:12" x14ac:dyDescent="0.25">
      <c r="G174" s="200"/>
      <c r="I174" s="118"/>
      <c r="J174" s="118"/>
      <c r="K174" s="118"/>
      <c r="L174" s="118"/>
    </row>
    <row r="175" spans="7:12" x14ac:dyDescent="0.25">
      <c r="G175" s="200"/>
      <c r="I175" s="118"/>
      <c r="J175" s="118"/>
      <c r="K175" s="118"/>
      <c r="L175" s="118"/>
    </row>
    <row r="176" spans="7:12" x14ac:dyDescent="0.25">
      <c r="G176" s="200"/>
      <c r="I176" s="118"/>
      <c r="J176" s="118"/>
      <c r="K176" s="118"/>
      <c r="L176" s="118"/>
    </row>
    <row r="177" spans="7:12" x14ac:dyDescent="0.25">
      <c r="G177" s="200"/>
      <c r="I177" s="118"/>
      <c r="J177" s="118"/>
      <c r="K177" s="118"/>
      <c r="L177" s="118"/>
    </row>
    <row r="178" spans="7:12" x14ac:dyDescent="0.25">
      <c r="G178" s="200"/>
      <c r="I178" s="118"/>
      <c r="J178" s="118"/>
      <c r="K178" s="118"/>
      <c r="L178" s="118"/>
    </row>
    <row r="179" spans="7:12" x14ac:dyDescent="0.25">
      <c r="G179" s="200"/>
      <c r="I179" s="118"/>
      <c r="J179" s="118"/>
      <c r="K179" s="118"/>
      <c r="L179" s="118"/>
    </row>
    <row r="180" spans="7:12" x14ac:dyDescent="0.25">
      <c r="G180" s="200"/>
      <c r="I180" s="118"/>
      <c r="J180" s="118"/>
      <c r="K180" s="118"/>
      <c r="L180" s="118"/>
    </row>
    <row r="181" spans="7:12" x14ac:dyDescent="0.25">
      <c r="G181" s="200"/>
      <c r="I181" s="118"/>
      <c r="J181" s="118"/>
      <c r="K181" s="118"/>
      <c r="L181" s="118"/>
    </row>
    <row r="182" spans="7:12" x14ac:dyDescent="0.25">
      <c r="G182" s="200"/>
      <c r="I182" s="118"/>
      <c r="J182" s="118"/>
      <c r="K182" s="118"/>
      <c r="L182" s="118"/>
    </row>
    <row r="183" spans="7:12" x14ac:dyDescent="0.25">
      <c r="G183" s="200"/>
      <c r="I183" s="118"/>
      <c r="J183" s="118"/>
      <c r="K183" s="118"/>
      <c r="L183" s="118"/>
    </row>
    <row r="184" spans="7:12" x14ac:dyDescent="0.25">
      <c r="G184" s="200"/>
      <c r="I184" s="118"/>
      <c r="J184" s="118"/>
      <c r="K184" s="118"/>
      <c r="L184" s="118"/>
    </row>
    <row r="185" spans="7:12" x14ac:dyDescent="0.25">
      <c r="G185" s="200"/>
      <c r="I185" s="118"/>
      <c r="J185" s="118"/>
      <c r="K185" s="118"/>
      <c r="L185" s="118"/>
    </row>
    <row r="186" spans="7:12" x14ac:dyDescent="0.25">
      <c r="G186" s="200"/>
      <c r="I186" s="118"/>
      <c r="J186" s="118"/>
      <c r="K186" s="118"/>
      <c r="L186" s="118"/>
    </row>
    <row r="187" spans="7:12" x14ac:dyDescent="0.25">
      <c r="G187" s="200"/>
      <c r="I187" s="118"/>
      <c r="J187" s="118"/>
      <c r="K187" s="118"/>
      <c r="L187" s="118"/>
    </row>
    <row r="188" spans="7:12" x14ac:dyDescent="0.25">
      <c r="G188" s="200"/>
      <c r="I188" s="118"/>
      <c r="J188" s="118"/>
      <c r="K188" s="118"/>
      <c r="L188" s="118"/>
    </row>
    <row r="189" spans="7:12" x14ac:dyDescent="0.25">
      <c r="G189" s="200"/>
      <c r="I189" s="118"/>
      <c r="J189" s="118"/>
      <c r="K189" s="118"/>
      <c r="L189" s="118"/>
    </row>
    <row r="190" spans="7:12" x14ac:dyDescent="0.25">
      <c r="G190" s="200"/>
      <c r="I190" s="118"/>
      <c r="J190" s="118"/>
      <c r="K190" s="118"/>
      <c r="L190" s="118"/>
    </row>
    <row r="191" spans="7:12" x14ac:dyDescent="0.25">
      <c r="G191" s="200"/>
      <c r="I191" s="118"/>
      <c r="J191" s="118"/>
      <c r="K191" s="118"/>
      <c r="L191" s="118"/>
    </row>
    <row r="192" spans="7:12" x14ac:dyDescent="0.25">
      <c r="G192" s="200"/>
      <c r="I192" s="118"/>
      <c r="J192" s="118"/>
      <c r="K192" s="118"/>
      <c r="L192" s="118"/>
    </row>
    <row r="193" spans="7:12" x14ac:dyDescent="0.25">
      <c r="G193" s="200"/>
      <c r="I193" s="118"/>
      <c r="J193" s="118"/>
      <c r="K193" s="118"/>
      <c r="L193" s="118"/>
    </row>
    <row r="194" spans="7:12" x14ac:dyDescent="0.25">
      <c r="G194" s="200"/>
      <c r="I194" s="118"/>
      <c r="J194" s="118"/>
      <c r="K194" s="118"/>
      <c r="L194" s="118"/>
    </row>
    <row r="195" spans="7:12" x14ac:dyDescent="0.25">
      <c r="G195" s="200"/>
      <c r="I195" s="118"/>
      <c r="J195" s="118"/>
      <c r="K195" s="118"/>
      <c r="L195" s="118"/>
    </row>
    <row r="196" spans="7:12" x14ac:dyDescent="0.25">
      <c r="G196" s="200"/>
      <c r="I196" s="118"/>
      <c r="J196" s="118"/>
      <c r="K196" s="118"/>
      <c r="L196" s="118"/>
    </row>
    <row r="197" spans="7:12" x14ac:dyDescent="0.25">
      <c r="G197" s="200"/>
      <c r="I197" s="118"/>
      <c r="J197" s="118"/>
      <c r="K197" s="118"/>
      <c r="L197" s="118"/>
    </row>
    <row r="198" spans="7:12" x14ac:dyDescent="0.25">
      <c r="G198" s="200"/>
      <c r="I198" s="118"/>
      <c r="J198" s="118"/>
      <c r="K198" s="118"/>
      <c r="L198" s="118"/>
    </row>
    <row r="199" spans="7:12" x14ac:dyDescent="0.25">
      <c r="G199" s="200"/>
      <c r="I199" s="118"/>
      <c r="J199" s="118"/>
      <c r="K199" s="118"/>
      <c r="L199" s="118"/>
    </row>
    <row r="200" spans="7:12" x14ac:dyDescent="0.25">
      <c r="G200" s="200"/>
      <c r="I200" s="118"/>
      <c r="J200" s="118"/>
      <c r="K200" s="118"/>
      <c r="L200" s="118"/>
    </row>
    <row r="201" spans="7:12" x14ac:dyDescent="0.25">
      <c r="G201" s="200"/>
      <c r="I201" s="118"/>
      <c r="J201" s="118"/>
      <c r="K201" s="118"/>
      <c r="L201" s="118"/>
    </row>
    <row r="202" spans="7:12" x14ac:dyDescent="0.25">
      <c r="G202" s="200"/>
      <c r="I202" s="118"/>
      <c r="J202" s="118"/>
      <c r="K202" s="118"/>
      <c r="L202" s="118"/>
    </row>
    <row r="203" spans="7:12" x14ac:dyDescent="0.25">
      <c r="G203" s="200"/>
      <c r="I203" s="118"/>
      <c r="J203" s="118"/>
      <c r="K203" s="118"/>
      <c r="L203" s="118"/>
    </row>
    <row r="204" spans="7:12" x14ac:dyDescent="0.25">
      <c r="G204" s="200"/>
      <c r="I204" s="118"/>
      <c r="J204" s="118"/>
      <c r="K204" s="118"/>
      <c r="L204" s="118"/>
    </row>
    <row r="205" spans="7:12" x14ac:dyDescent="0.25">
      <c r="G205" s="200"/>
      <c r="I205" s="118"/>
      <c r="J205" s="118"/>
      <c r="K205" s="118"/>
      <c r="L205" s="118"/>
    </row>
    <row r="206" spans="7:12" x14ac:dyDescent="0.25">
      <c r="G206" s="200"/>
      <c r="I206" s="118"/>
      <c r="J206" s="118"/>
      <c r="K206" s="118"/>
      <c r="L206" s="118"/>
    </row>
    <row r="207" spans="7:12" x14ac:dyDescent="0.25">
      <c r="G207" s="200"/>
      <c r="I207" s="118"/>
      <c r="J207" s="118"/>
      <c r="K207" s="118"/>
      <c r="L207" s="118"/>
    </row>
    <row r="208" spans="7:12" x14ac:dyDescent="0.25">
      <c r="G208" s="200"/>
      <c r="I208" s="118"/>
      <c r="J208" s="118"/>
      <c r="K208" s="118"/>
      <c r="L208" s="118"/>
    </row>
    <row r="209" spans="7:12" x14ac:dyDescent="0.25">
      <c r="G209" s="200"/>
      <c r="I209" s="118"/>
      <c r="J209" s="118"/>
      <c r="K209" s="118"/>
      <c r="L209" s="118"/>
    </row>
    <row r="210" spans="7:12" x14ac:dyDescent="0.25">
      <c r="G210" s="200"/>
      <c r="I210" s="118"/>
      <c r="J210" s="118"/>
      <c r="K210" s="118"/>
      <c r="L210" s="118"/>
    </row>
    <row r="211" spans="7:12" x14ac:dyDescent="0.25">
      <c r="G211" s="200"/>
      <c r="I211" s="118"/>
      <c r="J211" s="118"/>
      <c r="K211" s="118"/>
      <c r="L211" s="118"/>
    </row>
    <row r="212" spans="7:12" x14ac:dyDescent="0.25">
      <c r="G212" s="200"/>
      <c r="I212" s="118"/>
      <c r="J212" s="118"/>
      <c r="K212" s="118"/>
      <c r="L212" s="118"/>
    </row>
    <row r="213" spans="7:12" x14ac:dyDescent="0.25">
      <c r="G213" s="200"/>
      <c r="I213" s="118"/>
      <c r="J213" s="118"/>
      <c r="K213" s="118"/>
      <c r="L213" s="118"/>
    </row>
    <row r="214" spans="7:12" x14ac:dyDescent="0.25">
      <c r="G214" s="200"/>
      <c r="I214" s="118"/>
      <c r="J214" s="118"/>
      <c r="K214" s="118"/>
      <c r="L214" s="118"/>
    </row>
    <row r="215" spans="7:12" x14ac:dyDescent="0.25">
      <c r="G215" s="200"/>
      <c r="I215" s="118"/>
      <c r="J215" s="118"/>
      <c r="K215" s="118"/>
      <c r="L215" s="118"/>
    </row>
    <row r="216" spans="7:12" x14ac:dyDescent="0.25">
      <c r="G216" s="200"/>
      <c r="I216" s="118"/>
      <c r="J216" s="118"/>
      <c r="K216" s="118"/>
      <c r="L216" s="118"/>
    </row>
    <row r="217" spans="7:12" x14ac:dyDescent="0.25">
      <c r="G217" s="200"/>
      <c r="I217" s="118"/>
      <c r="J217" s="118"/>
      <c r="K217" s="118"/>
      <c r="L217" s="118"/>
    </row>
    <row r="218" spans="7:12" x14ac:dyDescent="0.25">
      <c r="G218" s="200"/>
      <c r="I218" s="118"/>
      <c r="J218" s="118"/>
      <c r="K218" s="118"/>
      <c r="L218" s="118"/>
    </row>
    <row r="219" spans="7:12" x14ac:dyDescent="0.25">
      <c r="G219" s="200"/>
      <c r="I219" s="118"/>
      <c r="J219" s="118"/>
      <c r="K219" s="118"/>
      <c r="L219" s="118"/>
    </row>
    <row r="220" spans="7:12" x14ac:dyDescent="0.25">
      <c r="G220" s="200"/>
      <c r="I220" s="118"/>
      <c r="J220" s="118"/>
      <c r="K220" s="118"/>
      <c r="L220" s="118"/>
    </row>
    <row r="221" spans="7:12" x14ac:dyDescent="0.25">
      <c r="G221" s="200"/>
      <c r="I221" s="118"/>
      <c r="J221" s="118"/>
      <c r="K221" s="118"/>
      <c r="L221" s="118"/>
    </row>
    <row r="222" spans="7:12" x14ac:dyDescent="0.25">
      <c r="G222" s="200"/>
      <c r="I222" s="118"/>
      <c r="J222" s="118"/>
      <c r="K222" s="118"/>
      <c r="L222" s="118"/>
    </row>
    <row r="223" spans="7:12" x14ac:dyDescent="0.25">
      <c r="G223" s="200"/>
      <c r="I223" s="118"/>
      <c r="J223" s="118"/>
      <c r="K223" s="118"/>
      <c r="L223" s="118"/>
    </row>
    <row r="224" spans="7:12" x14ac:dyDescent="0.25">
      <c r="G224" s="200"/>
      <c r="I224" s="118"/>
      <c r="J224" s="118"/>
      <c r="K224" s="118"/>
      <c r="L224" s="118"/>
    </row>
    <row r="225" spans="7:12" x14ac:dyDescent="0.25">
      <c r="G225" s="200"/>
      <c r="I225" s="118"/>
      <c r="J225" s="118"/>
      <c r="K225" s="118"/>
      <c r="L225" s="118"/>
    </row>
    <row r="226" spans="7:12" x14ac:dyDescent="0.25">
      <c r="G226" s="200"/>
      <c r="I226" s="118"/>
      <c r="J226" s="118"/>
      <c r="K226" s="118"/>
      <c r="L226" s="118"/>
    </row>
    <row r="227" spans="7:12" x14ac:dyDescent="0.25">
      <c r="G227" s="200"/>
      <c r="I227" s="118"/>
      <c r="J227" s="118"/>
      <c r="K227" s="118"/>
      <c r="L227" s="118"/>
    </row>
    <row r="228" spans="7:12" x14ac:dyDescent="0.25">
      <c r="G228" s="200"/>
      <c r="I228" s="118"/>
      <c r="J228" s="118"/>
      <c r="K228" s="118"/>
      <c r="L228" s="118"/>
    </row>
    <row r="229" spans="7:12" x14ac:dyDescent="0.25">
      <c r="G229" s="200"/>
      <c r="I229" s="118"/>
      <c r="J229" s="118"/>
      <c r="K229" s="118"/>
      <c r="L229" s="118"/>
    </row>
    <row r="230" spans="7:12" x14ac:dyDescent="0.25">
      <c r="G230" s="200"/>
      <c r="I230" s="118"/>
      <c r="J230" s="118"/>
      <c r="K230" s="118"/>
      <c r="L230" s="118"/>
    </row>
    <row r="231" spans="7:12" x14ac:dyDescent="0.25">
      <c r="G231" s="200"/>
      <c r="I231" s="118"/>
      <c r="J231" s="118"/>
      <c r="K231" s="118"/>
      <c r="L231" s="118"/>
    </row>
    <row r="232" spans="7:12" x14ac:dyDescent="0.25">
      <c r="G232" s="200"/>
      <c r="I232" s="118"/>
      <c r="J232" s="118"/>
      <c r="K232" s="118"/>
      <c r="L232" s="118"/>
    </row>
    <row r="233" spans="7:12" x14ac:dyDescent="0.25">
      <c r="I233" s="118"/>
      <c r="J233" s="118"/>
      <c r="K233" s="118"/>
      <c r="L233" s="118"/>
    </row>
    <row r="234" spans="7:12" x14ac:dyDescent="0.25">
      <c r="I234" s="118"/>
      <c r="J234" s="118"/>
      <c r="K234" s="118"/>
      <c r="L234" s="118"/>
    </row>
    <row r="235" spans="7:12" x14ac:dyDescent="0.25">
      <c r="I235" s="118"/>
      <c r="J235" s="118"/>
      <c r="K235" s="118"/>
      <c r="L235" s="118"/>
    </row>
    <row r="236" spans="7:12" x14ac:dyDescent="0.25">
      <c r="I236" s="118"/>
      <c r="J236" s="118"/>
      <c r="K236" s="118"/>
      <c r="L236" s="118"/>
    </row>
    <row r="237" spans="7:12" x14ac:dyDescent="0.25">
      <c r="I237" s="118"/>
      <c r="J237" s="118"/>
      <c r="K237" s="118"/>
      <c r="L237" s="118"/>
    </row>
    <row r="238" spans="7:12" x14ac:dyDescent="0.25">
      <c r="I238" s="118"/>
      <c r="J238" s="118"/>
      <c r="K238" s="118"/>
      <c r="L238" s="118"/>
    </row>
    <row r="239" spans="7:12" x14ac:dyDescent="0.25">
      <c r="I239" s="118"/>
      <c r="J239" s="118"/>
      <c r="K239" s="118"/>
      <c r="L239" s="118"/>
    </row>
    <row r="240" spans="7: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row r="4429" spans="9:12" x14ac:dyDescent="0.25">
      <c r="I4429" s="118"/>
      <c r="J4429" s="118"/>
      <c r="K4429" s="118"/>
      <c r="L4429" s="118"/>
    </row>
    <row r="4430" spans="9:12" x14ac:dyDescent="0.25">
      <c r="I4430" s="118"/>
      <c r="J4430" s="118"/>
      <c r="K4430" s="118"/>
      <c r="L4430" s="118"/>
    </row>
    <row r="4431" spans="9:12" x14ac:dyDescent="0.25">
      <c r="I4431" s="118"/>
      <c r="J4431" s="118"/>
      <c r="K4431" s="118"/>
      <c r="L4431" s="118"/>
    </row>
    <row r="4432" spans="9:12" x14ac:dyDescent="0.25">
      <c r="I4432" s="118"/>
      <c r="J4432" s="118"/>
      <c r="K4432" s="118"/>
      <c r="L4432" s="118"/>
    </row>
    <row r="4433" spans="9:12" x14ac:dyDescent="0.25">
      <c r="I4433" s="118"/>
      <c r="J4433" s="118"/>
      <c r="K4433" s="118"/>
      <c r="L4433" s="118"/>
    </row>
    <row r="4434" spans="9:12" x14ac:dyDescent="0.25">
      <c r="I4434" s="118"/>
      <c r="J4434" s="118"/>
      <c r="K4434" s="118"/>
      <c r="L4434" s="118"/>
    </row>
    <row r="4435" spans="9:12" x14ac:dyDescent="0.25">
      <c r="I4435" s="118"/>
      <c r="J4435" s="118"/>
      <c r="K4435" s="118"/>
      <c r="L4435" s="118"/>
    </row>
    <row r="4436" spans="9:12" x14ac:dyDescent="0.25">
      <c r="I4436" s="118"/>
      <c r="J4436" s="118"/>
      <c r="K4436" s="118"/>
      <c r="L4436" s="118"/>
    </row>
    <row r="4437" spans="9:12" x14ac:dyDescent="0.25">
      <c r="I4437" s="118"/>
      <c r="J4437" s="118"/>
      <c r="K4437" s="118"/>
      <c r="L4437" s="118"/>
    </row>
    <row r="4438" spans="9:12" x14ac:dyDescent="0.25">
      <c r="I4438" s="118"/>
      <c r="J4438" s="118"/>
      <c r="K4438" s="118"/>
      <c r="L4438" s="118"/>
    </row>
    <row r="4439" spans="9:12" x14ac:dyDescent="0.25">
      <c r="I4439" s="118"/>
      <c r="J4439" s="118"/>
      <c r="K4439" s="118"/>
      <c r="L4439" s="118"/>
    </row>
    <row r="4440" spans="9:12" x14ac:dyDescent="0.25">
      <c r="I4440" s="118"/>
      <c r="J4440" s="118"/>
      <c r="K4440" s="118"/>
      <c r="L4440" s="118"/>
    </row>
    <row r="4441" spans="9:12" x14ac:dyDescent="0.25">
      <c r="I4441" s="118"/>
      <c r="J4441" s="118"/>
      <c r="K4441" s="118"/>
      <c r="L4441" s="118"/>
    </row>
    <row r="4442" spans="9:12" x14ac:dyDescent="0.25">
      <c r="I4442" s="118"/>
      <c r="J4442" s="118"/>
      <c r="K4442" s="118"/>
      <c r="L4442" s="118"/>
    </row>
    <row r="4443" spans="9:12" x14ac:dyDescent="0.25">
      <c r="I4443" s="118"/>
      <c r="J4443" s="118"/>
      <c r="K4443" s="118"/>
      <c r="L4443" s="118"/>
    </row>
    <row r="4444" spans="9:12" x14ac:dyDescent="0.25">
      <c r="I4444" s="118"/>
      <c r="J4444" s="118"/>
      <c r="K4444" s="118"/>
      <c r="L4444" s="118"/>
    </row>
    <row r="4445" spans="9:12" x14ac:dyDescent="0.25">
      <c r="I4445" s="118"/>
      <c r="J4445" s="118"/>
      <c r="K4445" s="118"/>
      <c r="L4445" s="118"/>
    </row>
    <row r="4446" spans="9:12" x14ac:dyDescent="0.25">
      <c r="I4446" s="118"/>
      <c r="J4446" s="118"/>
      <c r="K4446" s="118"/>
      <c r="L4446" s="118"/>
    </row>
    <row r="4447" spans="9:12" x14ac:dyDescent="0.25">
      <c r="I4447" s="118"/>
      <c r="J4447" s="118"/>
      <c r="K4447" s="118"/>
      <c r="L4447" s="118"/>
    </row>
    <row r="4448" spans="9:12" x14ac:dyDescent="0.25">
      <c r="I4448" s="118"/>
      <c r="J4448" s="118"/>
      <c r="K4448" s="118"/>
      <c r="L4448" s="118"/>
    </row>
    <row r="4449" spans="9:12" x14ac:dyDescent="0.25">
      <c r="I4449" s="118"/>
      <c r="J4449" s="118"/>
      <c r="K4449" s="118"/>
      <c r="L4449" s="118"/>
    </row>
    <row r="4450" spans="9:12" x14ac:dyDescent="0.25">
      <c r="I4450" s="118"/>
      <c r="J4450" s="118"/>
      <c r="K4450" s="118"/>
      <c r="L4450" s="118"/>
    </row>
    <row r="4451" spans="9:12" x14ac:dyDescent="0.25">
      <c r="I4451" s="118"/>
      <c r="J4451" s="118"/>
      <c r="K4451" s="118"/>
      <c r="L4451" s="118"/>
    </row>
    <row r="4452" spans="9:12" x14ac:dyDescent="0.25">
      <c r="I4452" s="118"/>
      <c r="J4452" s="118"/>
      <c r="K4452" s="118"/>
      <c r="L4452" s="118"/>
    </row>
    <row r="4453" spans="9:12" x14ac:dyDescent="0.25">
      <c r="I4453" s="118"/>
      <c r="J4453" s="118"/>
      <c r="K4453" s="118"/>
      <c r="L4453" s="118"/>
    </row>
    <row r="4454" spans="9:12" x14ac:dyDescent="0.25">
      <c r="I4454" s="118"/>
      <c r="J4454" s="118"/>
      <c r="K4454" s="118"/>
      <c r="L4454" s="118"/>
    </row>
    <row r="4455" spans="9:12" x14ac:dyDescent="0.25">
      <c r="I4455" s="118"/>
      <c r="J4455" s="118"/>
      <c r="K4455" s="118"/>
      <c r="L4455" s="118"/>
    </row>
    <row r="4456" spans="9:12" x14ac:dyDescent="0.25">
      <c r="I4456" s="118"/>
      <c r="J4456" s="118"/>
      <c r="K4456" s="118"/>
      <c r="L4456" s="118"/>
    </row>
    <row r="4457" spans="9:12" x14ac:dyDescent="0.25">
      <c r="I4457" s="118"/>
      <c r="J4457" s="118"/>
      <c r="K4457" s="118"/>
      <c r="L4457" s="118"/>
    </row>
    <row r="4458" spans="9:12" x14ac:dyDescent="0.25">
      <c r="I4458" s="118"/>
      <c r="J4458" s="118"/>
      <c r="K4458" s="118"/>
      <c r="L4458" s="118"/>
    </row>
    <row r="4459" spans="9:12" x14ac:dyDescent="0.25">
      <c r="I4459" s="118"/>
      <c r="J4459" s="118"/>
      <c r="K4459" s="118"/>
      <c r="L4459" s="118"/>
    </row>
    <row r="4460" spans="9:12" x14ac:dyDescent="0.25">
      <c r="I4460" s="118"/>
      <c r="J4460" s="118"/>
      <c r="K4460" s="118"/>
      <c r="L4460" s="118"/>
    </row>
    <row r="4461" spans="9:12" x14ac:dyDescent="0.25">
      <c r="I4461" s="118"/>
      <c r="J4461" s="118"/>
      <c r="K4461" s="118"/>
      <c r="L4461" s="118"/>
    </row>
    <row r="4462" spans="9:12" x14ac:dyDescent="0.25">
      <c r="I4462" s="118"/>
      <c r="J4462" s="118"/>
      <c r="K4462" s="118"/>
      <c r="L4462" s="118"/>
    </row>
    <row r="4463" spans="9:12" x14ac:dyDescent="0.25">
      <c r="I4463" s="118"/>
      <c r="J4463" s="118"/>
      <c r="K4463" s="118"/>
      <c r="L4463" s="118"/>
    </row>
    <row r="4464" spans="9:12" x14ac:dyDescent="0.25">
      <c r="I4464" s="118"/>
      <c r="J4464" s="118"/>
      <c r="K4464" s="118"/>
      <c r="L4464" s="118"/>
    </row>
    <row r="4465" spans="9:12" x14ac:dyDescent="0.25">
      <c r="I4465" s="118"/>
      <c r="J4465" s="118"/>
      <c r="K4465" s="118"/>
      <c r="L4465" s="118"/>
    </row>
    <row r="4466" spans="9:12" x14ac:dyDescent="0.25">
      <c r="I4466" s="118"/>
      <c r="J4466" s="118"/>
      <c r="K4466" s="118"/>
      <c r="L4466" s="118"/>
    </row>
    <row r="4467" spans="9:12" x14ac:dyDescent="0.25">
      <c r="I4467" s="118"/>
      <c r="J4467" s="118"/>
      <c r="K4467" s="118"/>
      <c r="L4467" s="118"/>
    </row>
    <row r="4468" spans="9:12" x14ac:dyDescent="0.25">
      <c r="I4468" s="118"/>
      <c r="J4468" s="118"/>
      <c r="K4468" s="118"/>
      <c r="L4468" s="118"/>
    </row>
    <row r="4469" spans="9:12" x14ac:dyDescent="0.25">
      <c r="I4469" s="118"/>
      <c r="J4469" s="118"/>
      <c r="K4469" s="118"/>
      <c r="L4469" s="118"/>
    </row>
    <row r="4470" spans="9:12" x14ac:dyDescent="0.25">
      <c r="I4470" s="118"/>
      <c r="J4470" s="118"/>
      <c r="K4470" s="118"/>
      <c r="L4470" s="118"/>
    </row>
  </sheetData>
  <mergeCells count="2">
    <mergeCell ref="A1:N1"/>
    <mergeCell ref="A2:N2"/>
  </mergeCells>
  <pageMargins left="0" right="0" top="0" bottom="0" header="0.3" footer="0.3"/>
  <pageSetup paperSize="9" scale="9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E9FA-2D16-4E07-AFE9-DA3030991AE1}">
  <dimension ref="A1:O4401"/>
  <sheetViews>
    <sheetView zoomScale="110" zoomScaleNormal="85" workbookViewId="0">
      <selection activeCell="E9" sqref="E9"/>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888" t="s">
        <v>45</v>
      </c>
      <c r="B1" s="888"/>
      <c r="C1" s="888"/>
      <c r="D1" s="888"/>
      <c r="E1" s="888"/>
      <c r="F1" s="888"/>
      <c r="G1" s="888"/>
      <c r="H1" s="888"/>
      <c r="I1" s="888"/>
      <c r="J1" s="888"/>
      <c r="K1" s="888"/>
      <c r="L1" s="888"/>
      <c r="M1" s="888"/>
      <c r="N1" s="888"/>
    </row>
    <row r="2" spans="1:15" s="84" customFormat="1" ht="18.75" x14ac:dyDescent="0.25">
      <c r="A2" s="889" t="s">
        <v>120</v>
      </c>
      <c r="B2" s="889"/>
      <c r="C2" s="889"/>
      <c r="D2" s="889"/>
      <c r="E2" s="889"/>
      <c r="F2" s="889"/>
      <c r="G2" s="889"/>
      <c r="H2" s="889"/>
      <c r="I2" s="889"/>
      <c r="J2" s="889"/>
      <c r="K2" s="889"/>
      <c r="L2" s="889"/>
      <c r="M2" s="889"/>
      <c r="N2" s="889"/>
    </row>
    <row r="3" spans="1:15" s="84" customFormat="1" ht="45.75" thickBot="1" x14ac:dyDescent="0.3">
      <c r="A3" s="85" t="s">
        <v>0</v>
      </c>
      <c r="B3" s="86" t="s">
        <v>5</v>
      </c>
      <c r="C3" s="86" t="s">
        <v>10</v>
      </c>
      <c r="D3" s="87" t="s">
        <v>8</v>
      </c>
      <c r="E3" s="87" t="s">
        <v>13</v>
      </c>
      <c r="F3" s="88" t="s">
        <v>34</v>
      </c>
      <c r="G3" s="87" t="s">
        <v>41</v>
      </c>
      <c r="H3" s="87" t="s">
        <v>2</v>
      </c>
      <c r="I3" s="87" t="s">
        <v>3</v>
      </c>
      <c r="J3" s="86" t="s">
        <v>9</v>
      </c>
      <c r="K3" s="86" t="s">
        <v>1</v>
      </c>
      <c r="L3" s="86" t="s">
        <v>4</v>
      </c>
      <c r="M3" s="86" t="s">
        <v>12</v>
      </c>
      <c r="N3" s="88" t="s">
        <v>11</v>
      </c>
    </row>
    <row r="4" spans="1:15" s="23" customFormat="1" ht="27.95" customHeight="1" x14ac:dyDescent="0.25">
      <c r="A4" s="286">
        <v>44378</v>
      </c>
      <c r="B4" s="287" t="s">
        <v>166</v>
      </c>
      <c r="C4" s="288"/>
      <c r="D4" s="289"/>
      <c r="E4" s="290"/>
      <c r="F4" s="599"/>
      <c r="G4" s="809">
        <v>257000</v>
      </c>
      <c r="H4" s="291"/>
      <c r="I4" s="600" t="s">
        <v>18</v>
      </c>
      <c r="J4" s="601"/>
      <c r="K4" s="602" t="s">
        <v>72</v>
      </c>
      <c r="L4" s="601" t="s">
        <v>46</v>
      </c>
      <c r="M4" s="292"/>
      <c r="N4" s="293"/>
    </row>
    <row r="5" spans="1:15" s="23" customFormat="1" ht="15" customHeight="1" thickBot="1" x14ac:dyDescent="0.3">
      <c r="A5" s="810"/>
      <c r="B5" s="811"/>
      <c r="C5" s="812"/>
      <c r="D5" s="813"/>
      <c r="E5" s="303"/>
      <c r="F5" s="814"/>
      <c r="G5" s="815">
        <f>G4-E5+F5</f>
        <v>257000</v>
      </c>
      <c r="H5" s="816" t="s">
        <v>121</v>
      </c>
      <c r="I5" s="604" t="s">
        <v>18</v>
      </c>
      <c r="J5" s="605"/>
      <c r="K5" s="799" t="s">
        <v>72</v>
      </c>
      <c r="L5" s="605" t="s">
        <v>46</v>
      </c>
      <c r="M5" s="817"/>
      <c r="N5" s="818"/>
    </row>
    <row r="6" spans="1:15" ht="15.75" thickBot="1" x14ac:dyDescent="0.3">
      <c r="A6" s="201"/>
      <c r="B6" s="195"/>
      <c r="C6" s="195"/>
      <c r="D6" s="210"/>
      <c r="E6" s="404">
        <f>SUM(E4:E5)</f>
        <v>0</v>
      </c>
      <c r="F6" s="405">
        <f>SUM(F4:F5)+G4</f>
        <v>257000</v>
      </c>
      <c r="G6" s="740">
        <f>F6-E6</f>
        <v>257000</v>
      </c>
      <c r="H6" s="212"/>
      <c r="I6" s="195"/>
      <c r="J6" s="596"/>
      <c r="K6" s="195"/>
      <c r="L6" s="195"/>
      <c r="M6" s="195"/>
      <c r="N6" s="197"/>
    </row>
    <row r="7" spans="1:15" x14ac:dyDescent="0.25">
      <c r="A7" s="201"/>
      <c r="B7" s="195"/>
      <c r="C7" s="195"/>
      <c r="D7" s="195"/>
      <c r="E7" s="211"/>
      <c r="F7" s="211"/>
      <c r="G7" s="238"/>
      <c r="H7" s="195"/>
      <c r="I7" s="195"/>
      <c r="J7" s="596"/>
      <c r="K7" s="195"/>
      <c r="L7" s="195"/>
      <c r="M7" s="195"/>
      <c r="N7" s="197"/>
    </row>
    <row r="8" spans="1:15" x14ac:dyDescent="0.25">
      <c r="A8" s="201"/>
      <c r="B8" s="195"/>
      <c r="C8" s="195"/>
      <c r="D8" s="195"/>
      <c r="E8" s="190"/>
      <c r="F8" s="190"/>
      <c r="G8" s="205"/>
      <c r="H8" s="195"/>
      <c r="I8" s="195"/>
      <c r="J8" s="596"/>
      <c r="K8" s="195"/>
      <c r="L8" s="195"/>
      <c r="M8" s="195"/>
      <c r="N8" s="197"/>
    </row>
    <row r="9" spans="1:15" x14ac:dyDescent="0.25">
      <c r="A9" s="201"/>
      <c r="B9" s="197"/>
      <c r="C9" s="197"/>
      <c r="D9" s="197"/>
      <c r="E9" s="400"/>
      <c r="F9" s="190"/>
      <c r="G9" s="205"/>
      <c r="H9" s="195"/>
      <c r="I9" s="195"/>
      <c r="J9" s="596"/>
      <c r="K9" s="195"/>
      <c r="L9" s="195"/>
      <c r="M9" s="195"/>
      <c r="N9" s="197"/>
    </row>
    <row r="10" spans="1:15" x14ac:dyDescent="0.25">
      <c r="A10" s="201"/>
      <c r="B10" s="197"/>
      <c r="C10" s="197"/>
      <c r="D10" s="197"/>
      <c r="E10" s="190"/>
      <c r="F10" s="190"/>
      <c r="G10" s="205"/>
      <c r="H10" s="195"/>
      <c r="I10" s="195"/>
      <c r="J10" s="596"/>
      <c r="K10" s="195"/>
      <c r="L10" s="195"/>
      <c r="M10" s="195"/>
      <c r="N10" s="197"/>
    </row>
    <row r="11" spans="1:15" x14ac:dyDescent="0.25">
      <c r="A11" s="201"/>
      <c r="B11" s="197"/>
      <c r="C11" s="197"/>
      <c r="D11" s="197"/>
      <c r="E11" s="190"/>
      <c r="F11" s="190"/>
      <c r="G11" s="205"/>
      <c r="H11" s="195"/>
      <c r="I11" s="195"/>
      <c r="J11" s="596"/>
      <c r="K11" s="195"/>
      <c r="L11" s="195"/>
      <c r="M11" s="195"/>
      <c r="N11" s="197"/>
    </row>
    <row r="12" spans="1:15" x14ac:dyDescent="0.25">
      <c r="A12" s="201"/>
      <c r="B12" s="195"/>
      <c r="C12" s="195"/>
      <c r="D12" s="195"/>
      <c r="E12" s="190"/>
      <c r="F12" s="190"/>
      <c r="G12" s="205"/>
      <c r="H12" s="212"/>
      <c r="I12" s="195"/>
      <c r="J12" s="596"/>
      <c r="K12" s="195"/>
      <c r="L12" s="195"/>
      <c r="M12" s="195"/>
      <c r="N12" s="197"/>
    </row>
    <row r="13" spans="1:15" x14ac:dyDescent="0.25">
      <c r="A13" s="201"/>
      <c r="B13" s="195"/>
      <c r="C13" s="195"/>
      <c r="D13" s="195"/>
      <c r="E13" s="190"/>
      <c r="F13" s="190"/>
      <c r="G13" s="205"/>
      <c r="H13" s="195"/>
      <c r="I13" s="195"/>
      <c r="J13" s="596"/>
      <c r="K13" s="195"/>
      <c r="L13" s="195"/>
      <c r="M13" s="195"/>
      <c r="N13" s="197"/>
      <c r="O13" s="106"/>
    </row>
    <row r="14" spans="1:15" x14ac:dyDescent="0.25">
      <c r="A14" s="201"/>
      <c r="B14" s="195"/>
      <c r="C14" s="195"/>
      <c r="D14" s="195"/>
      <c r="E14" s="190"/>
      <c r="F14" s="190"/>
      <c r="G14" s="205"/>
      <c r="H14" s="195"/>
      <c r="I14" s="195"/>
      <c r="J14" s="596"/>
      <c r="K14" s="195"/>
      <c r="L14" s="195"/>
      <c r="M14" s="195"/>
      <c r="N14" s="197"/>
      <c r="O14" s="106"/>
    </row>
    <row r="15" spans="1:15" x14ac:dyDescent="0.25">
      <c r="A15" s="201"/>
      <c r="B15" s="195"/>
      <c r="C15" s="195"/>
      <c r="D15" s="195"/>
      <c r="E15" s="190"/>
      <c r="F15" s="190"/>
      <c r="G15" s="205"/>
      <c r="H15" s="195"/>
      <c r="I15" s="195"/>
      <c r="J15" s="596"/>
      <c r="K15" s="195"/>
      <c r="L15" s="195"/>
      <c r="M15" s="195"/>
      <c r="N15" s="197"/>
      <c r="O15" s="106"/>
    </row>
    <row r="16" spans="1:15" x14ac:dyDescent="0.25">
      <c r="A16" s="201"/>
      <c r="B16" s="195"/>
      <c r="C16" s="195"/>
      <c r="D16" s="195"/>
      <c r="E16" s="190"/>
      <c r="F16" s="190"/>
      <c r="G16" s="190"/>
      <c r="H16" s="195"/>
      <c r="I16" s="195"/>
      <c r="J16" s="596"/>
      <c r="K16" s="195"/>
      <c r="L16" s="195"/>
      <c r="M16" s="195"/>
      <c r="N16" s="197"/>
      <c r="O16" s="106"/>
    </row>
    <row r="17" spans="1:15" x14ac:dyDescent="0.25">
      <c r="A17" s="201"/>
      <c r="B17" s="195"/>
      <c r="C17" s="195"/>
      <c r="D17" s="195"/>
      <c r="E17" s="190"/>
      <c r="F17" s="190"/>
      <c r="G17" s="190"/>
      <c r="H17" s="195"/>
      <c r="I17" s="195"/>
      <c r="J17" s="596"/>
      <c r="K17" s="195"/>
      <c r="L17" s="195"/>
      <c r="M17" s="195"/>
      <c r="N17" s="197"/>
      <c r="O17" s="106"/>
    </row>
    <row r="18" spans="1:15" x14ac:dyDescent="0.25">
      <c r="A18" s="201"/>
      <c r="B18" s="195"/>
      <c r="C18" s="195"/>
      <c r="D18" s="195"/>
      <c r="E18" s="190"/>
      <c r="F18" s="190"/>
      <c r="G18" s="190"/>
      <c r="H18" s="195"/>
      <c r="I18" s="195"/>
      <c r="J18" s="596"/>
      <c r="K18" s="195"/>
      <c r="L18" s="195"/>
      <c r="M18" s="195"/>
      <c r="N18" s="197"/>
      <c r="O18" s="106"/>
    </row>
    <row r="19" spans="1:15" x14ac:dyDescent="0.25">
      <c r="A19" s="201"/>
      <c r="B19" s="195"/>
      <c r="C19" s="195"/>
      <c r="D19" s="195"/>
      <c r="E19" s="190"/>
      <c r="F19" s="190"/>
      <c r="G19" s="190"/>
      <c r="H19" s="195"/>
      <c r="I19" s="195"/>
      <c r="J19" s="596"/>
      <c r="K19" s="195"/>
      <c r="L19" s="195"/>
      <c r="M19" s="195"/>
      <c r="N19" s="197"/>
      <c r="O19" s="106"/>
    </row>
    <row r="20" spans="1:15" x14ac:dyDescent="0.25">
      <c r="A20" s="196"/>
      <c r="B20" s="197"/>
      <c r="C20" s="197"/>
      <c r="D20" s="197"/>
      <c r="E20" s="436"/>
      <c r="F20" s="720"/>
      <c r="G20" s="190"/>
      <c r="H20" s="195"/>
      <c r="I20" s="195"/>
      <c r="J20" s="596"/>
      <c r="K20" s="195"/>
      <c r="L20" s="195"/>
      <c r="M20" s="195"/>
      <c r="N20" s="197"/>
      <c r="O20" s="106"/>
    </row>
    <row r="21" spans="1:15" x14ac:dyDescent="0.25">
      <c r="A21" s="201"/>
      <c r="B21" s="195"/>
      <c r="C21" s="195"/>
      <c r="D21" s="210"/>
      <c r="E21" s="190"/>
      <c r="F21" s="190"/>
      <c r="G21" s="190"/>
      <c r="H21" s="212"/>
      <c r="I21" s="195"/>
      <c r="J21" s="596"/>
      <c r="K21" s="195"/>
      <c r="L21" s="195"/>
      <c r="M21" s="195"/>
      <c r="N21" s="197"/>
      <c r="O21" s="106"/>
    </row>
    <row r="22" spans="1:15" x14ac:dyDescent="0.25">
      <c r="A22" s="201"/>
      <c r="B22" s="195"/>
      <c r="C22" s="195"/>
      <c r="D22" s="210"/>
      <c r="E22" s="211"/>
      <c r="F22" s="211"/>
      <c r="G22" s="190"/>
      <c r="H22" s="195"/>
      <c r="I22" s="195"/>
      <c r="J22" s="596"/>
      <c r="K22" s="195"/>
      <c r="L22" s="195"/>
      <c r="M22" s="195"/>
      <c r="N22" s="197"/>
      <c r="O22" s="106"/>
    </row>
    <row r="23" spans="1:15" x14ac:dyDescent="0.25">
      <c r="A23" s="201"/>
      <c r="B23" s="195"/>
      <c r="C23" s="195"/>
      <c r="D23" s="210"/>
      <c r="E23" s="190"/>
      <c r="F23" s="190"/>
      <c r="G23" s="190"/>
      <c r="H23" s="195"/>
      <c r="I23" s="195"/>
      <c r="J23" s="596"/>
      <c r="K23" s="195"/>
      <c r="L23" s="195"/>
      <c r="M23" s="195"/>
      <c r="N23" s="197"/>
      <c r="O23" s="106"/>
    </row>
    <row r="24" spans="1:15" x14ac:dyDescent="0.25">
      <c r="A24" s="201"/>
      <c r="B24" s="195"/>
      <c r="C24" s="195"/>
      <c r="D24" s="210"/>
      <c r="E24" s="190"/>
      <c r="F24" s="190"/>
      <c r="G24" s="190"/>
      <c r="H24" s="195"/>
      <c r="I24" s="195"/>
      <c r="J24" s="596"/>
      <c r="K24" s="195"/>
      <c r="L24" s="195"/>
      <c r="M24" s="195"/>
      <c r="N24" s="197"/>
      <c r="O24" s="106"/>
    </row>
    <row r="25" spans="1:15" x14ac:dyDescent="0.25">
      <c r="A25" s="201"/>
      <c r="B25" s="195"/>
      <c r="C25" s="195"/>
      <c r="D25" s="210"/>
      <c r="E25" s="190"/>
      <c r="F25" s="190"/>
      <c r="G25" s="190"/>
      <c r="H25" s="195"/>
      <c r="I25" s="195"/>
      <c r="J25" s="228"/>
      <c r="K25" s="195"/>
      <c r="L25" s="195"/>
      <c r="M25" s="195"/>
      <c r="N25" s="197"/>
      <c r="O25" s="106"/>
    </row>
    <row r="26" spans="1:15" x14ac:dyDescent="0.25">
      <c r="A26" s="201"/>
      <c r="B26" s="195"/>
      <c r="C26" s="195"/>
      <c r="D26" s="195"/>
      <c r="E26" s="190"/>
      <c r="F26" s="190"/>
      <c r="G26" s="190"/>
      <c r="H26" s="195"/>
      <c r="I26" s="195"/>
      <c r="J26" s="228"/>
      <c r="K26" s="195"/>
      <c r="L26" s="195"/>
      <c r="M26" s="195"/>
      <c r="N26" s="197"/>
      <c r="O26" s="106"/>
    </row>
    <row r="27" spans="1:15" x14ac:dyDescent="0.25">
      <c r="A27" s="201"/>
      <c r="B27" s="195"/>
      <c r="C27" s="195"/>
      <c r="D27" s="194"/>
      <c r="E27" s="185"/>
      <c r="F27" s="185"/>
      <c r="G27" s="190"/>
      <c r="H27" s="195"/>
      <c r="I27" s="195"/>
      <c r="J27" s="228"/>
      <c r="K27" s="195"/>
      <c r="L27" s="195"/>
      <c r="M27" s="195"/>
      <c r="N27" s="197"/>
      <c r="O27" s="106"/>
    </row>
    <row r="28" spans="1:15" ht="15.75" thickBot="1" x14ac:dyDescent="0.3">
      <c r="A28" s="201"/>
      <c r="B28" s="195"/>
      <c r="C28" s="195"/>
      <c r="D28" s="194"/>
      <c r="E28" s="284"/>
      <c r="F28" s="284"/>
      <c r="G28" s="190"/>
      <c r="H28" s="195"/>
      <c r="I28" s="195"/>
      <c r="J28" s="228"/>
      <c r="K28" s="195"/>
      <c r="L28" s="195"/>
      <c r="M28" s="195"/>
      <c r="N28" s="197"/>
      <c r="O28" s="106"/>
    </row>
    <row r="29" spans="1:15" ht="15.75" thickBot="1" x14ac:dyDescent="0.3">
      <c r="A29" s="201"/>
      <c r="B29" s="195"/>
      <c r="C29" s="195"/>
      <c r="D29" s="460"/>
      <c r="E29" s="404"/>
      <c r="F29" s="405"/>
      <c r="G29" s="190"/>
      <c r="H29" s="212"/>
      <c r="I29" s="195"/>
      <c r="J29" s="283"/>
      <c r="K29" s="195"/>
      <c r="L29" s="195"/>
      <c r="M29" s="195"/>
      <c r="N29" s="197"/>
      <c r="O29" s="106"/>
    </row>
    <row r="30" spans="1:15" x14ac:dyDescent="0.25">
      <c r="A30" s="201"/>
      <c r="B30" s="195"/>
      <c r="C30" s="195"/>
      <c r="D30" s="195"/>
      <c r="E30" s="211"/>
      <c r="F30" s="211"/>
      <c r="G30" s="190"/>
      <c r="H30" s="195"/>
      <c r="I30" s="195"/>
      <c r="J30" s="283"/>
      <c r="K30" s="195"/>
      <c r="L30" s="195"/>
      <c r="M30" s="195"/>
      <c r="N30" s="197"/>
      <c r="O30" s="106"/>
    </row>
    <row r="31" spans="1:15" x14ac:dyDescent="0.25">
      <c r="A31" s="201"/>
      <c r="B31" s="195"/>
      <c r="C31" s="195"/>
      <c r="D31" s="195"/>
      <c r="E31" s="190"/>
      <c r="F31" s="190"/>
      <c r="G31" s="190"/>
      <c r="H31" s="195"/>
      <c r="I31" s="195"/>
      <c r="J31" s="283"/>
      <c r="K31" s="195"/>
      <c r="L31" s="195"/>
      <c r="M31" s="195"/>
      <c r="N31" s="197"/>
      <c r="O31" s="106"/>
    </row>
    <row r="32" spans="1:15" x14ac:dyDescent="0.25">
      <c r="A32" s="201"/>
      <c r="B32" s="195"/>
      <c r="C32" s="195"/>
      <c r="D32" s="195"/>
      <c r="E32" s="190"/>
      <c r="F32" s="190"/>
      <c r="G32" s="190"/>
      <c r="H32" s="195"/>
      <c r="I32" s="195"/>
      <c r="J32" s="283"/>
      <c r="K32" s="195"/>
      <c r="L32" s="195"/>
      <c r="M32" s="195"/>
      <c r="N32" s="197"/>
      <c r="O32" s="106"/>
    </row>
    <row r="33" spans="1:15" x14ac:dyDescent="0.25">
      <c r="A33" s="201"/>
      <c r="B33" s="195"/>
      <c r="C33" s="195"/>
      <c r="D33" s="195"/>
      <c r="E33" s="190"/>
      <c r="F33" s="190"/>
      <c r="G33" s="190"/>
      <c r="H33" s="195"/>
      <c r="I33" s="195"/>
      <c r="J33" s="283"/>
      <c r="K33" s="195"/>
      <c r="L33" s="195"/>
      <c r="M33" s="195"/>
      <c r="N33" s="197"/>
      <c r="O33" s="106"/>
    </row>
    <row r="34" spans="1:15" x14ac:dyDescent="0.25">
      <c r="A34" s="201"/>
      <c r="B34" s="195"/>
      <c r="C34" s="195"/>
      <c r="D34" s="195"/>
      <c r="E34" s="190"/>
      <c r="F34" s="190"/>
      <c r="G34" s="190"/>
      <c r="H34" s="195"/>
      <c r="I34" s="195"/>
      <c r="J34" s="283"/>
      <c r="K34" s="195"/>
      <c r="L34" s="195"/>
      <c r="M34" s="195"/>
      <c r="N34" s="197"/>
      <c r="O34" s="106"/>
    </row>
    <row r="35" spans="1:15" x14ac:dyDescent="0.25">
      <c r="A35" s="196"/>
      <c r="B35" s="197"/>
      <c r="C35" s="197"/>
      <c r="D35" s="197"/>
      <c r="E35" s="190"/>
      <c r="F35" s="190"/>
      <c r="G35" s="190"/>
      <c r="H35" s="195"/>
      <c r="I35" s="195"/>
      <c r="J35" s="283"/>
      <c r="K35" s="195"/>
      <c r="L35" s="195"/>
      <c r="M35" s="195"/>
      <c r="N35" s="197"/>
      <c r="O35" s="106"/>
    </row>
    <row r="36" spans="1:15" x14ac:dyDescent="0.25">
      <c r="A36" s="201"/>
      <c r="B36" s="195"/>
      <c r="C36" s="195"/>
      <c r="D36" s="195"/>
      <c r="E36" s="190"/>
      <c r="F36" s="190"/>
      <c r="G36" s="190"/>
      <c r="H36" s="195"/>
      <c r="I36" s="195"/>
      <c r="J36" s="283"/>
      <c r="K36" s="195"/>
      <c r="L36" s="195"/>
      <c r="M36" s="195"/>
      <c r="N36" s="197"/>
      <c r="O36" s="106"/>
    </row>
    <row r="37" spans="1:15" x14ac:dyDescent="0.25">
      <c r="A37" s="195"/>
      <c r="B37" s="195"/>
      <c r="C37" s="195"/>
      <c r="D37" s="195"/>
      <c r="E37" s="190"/>
      <c r="F37" s="190"/>
      <c r="G37" s="190"/>
      <c r="H37" s="195"/>
      <c r="I37" s="195"/>
      <c r="J37" s="195"/>
      <c r="K37" s="195"/>
      <c r="L37" s="195"/>
      <c r="M37" s="195"/>
      <c r="N37" s="197"/>
      <c r="O37" s="106"/>
    </row>
    <row r="38" spans="1:15" x14ac:dyDescent="0.25">
      <c r="A38" s="195"/>
      <c r="B38" s="195"/>
      <c r="C38" s="195"/>
      <c r="D38" s="195"/>
      <c r="E38" s="195"/>
      <c r="F38" s="195"/>
      <c r="G38" s="190"/>
      <c r="H38" s="195"/>
      <c r="I38" s="195"/>
      <c r="J38" s="195"/>
      <c r="K38" s="195"/>
      <c r="L38" s="195"/>
      <c r="M38" s="195"/>
      <c r="N38" s="197"/>
      <c r="O38" s="106"/>
    </row>
    <row r="39" spans="1:15" x14ac:dyDescent="0.25">
      <c r="A39" s="195"/>
      <c r="B39" s="195"/>
      <c r="C39" s="195"/>
      <c r="D39" s="195"/>
      <c r="E39" s="195"/>
      <c r="F39" s="195"/>
      <c r="G39" s="190"/>
      <c r="H39" s="195"/>
      <c r="I39" s="195"/>
      <c r="J39" s="195"/>
      <c r="K39" s="195"/>
      <c r="L39" s="195"/>
      <c r="M39" s="195"/>
      <c r="N39" s="197"/>
      <c r="O39" s="106"/>
    </row>
    <row r="40" spans="1:15" x14ac:dyDescent="0.25">
      <c r="A40" s="195"/>
      <c r="B40" s="195"/>
      <c r="C40" s="195"/>
      <c r="D40" s="195"/>
      <c r="E40" s="195"/>
      <c r="F40" s="195"/>
      <c r="G40" s="190"/>
      <c r="H40" s="195"/>
      <c r="I40" s="195"/>
      <c r="J40" s="195"/>
      <c r="K40" s="195"/>
      <c r="L40" s="195"/>
      <c r="M40" s="195"/>
      <c r="N40" s="197"/>
      <c r="O40" s="106"/>
    </row>
    <row r="41" spans="1:15" x14ac:dyDescent="0.25">
      <c r="A41" s="195"/>
      <c r="B41" s="195"/>
      <c r="C41" s="195"/>
      <c r="D41" s="195"/>
      <c r="E41" s="195"/>
      <c r="F41" s="195"/>
      <c r="G41" s="190"/>
      <c r="H41" s="195"/>
      <c r="I41" s="195"/>
      <c r="J41" s="195"/>
      <c r="K41" s="195"/>
      <c r="L41" s="195"/>
      <c r="M41" s="195"/>
      <c r="N41" s="197"/>
      <c r="O41" s="106"/>
    </row>
    <row r="42" spans="1:15" x14ac:dyDescent="0.25">
      <c r="A42" s="195"/>
      <c r="B42" s="195"/>
      <c r="C42" s="195"/>
      <c r="D42" s="195"/>
      <c r="E42" s="195"/>
      <c r="F42" s="195"/>
      <c r="G42" s="190"/>
      <c r="H42" s="195"/>
      <c r="I42" s="195"/>
      <c r="J42" s="195"/>
      <c r="K42" s="195"/>
      <c r="L42" s="195"/>
      <c r="M42" s="195"/>
      <c r="N42" s="197"/>
      <c r="O42" s="106"/>
    </row>
    <row r="43" spans="1:15" x14ac:dyDescent="0.25">
      <c r="A43" s="195"/>
      <c r="B43" s="195"/>
      <c r="C43" s="195"/>
      <c r="D43" s="195"/>
      <c r="E43" s="195"/>
      <c r="F43" s="195"/>
      <c r="G43" s="190"/>
      <c r="H43" s="195"/>
      <c r="I43" s="195"/>
      <c r="J43" s="195"/>
      <c r="K43" s="195"/>
      <c r="L43" s="195"/>
      <c r="M43" s="195"/>
      <c r="N43" s="197"/>
      <c r="O43" s="106"/>
    </row>
    <row r="44" spans="1:15" x14ac:dyDescent="0.25">
      <c r="A44" s="195"/>
      <c r="B44" s="195"/>
      <c r="C44" s="195"/>
      <c r="D44" s="195"/>
      <c r="E44" s="195"/>
      <c r="F44" s="195"/>
      <c r="G44" s="190"/>
      <c r="H44" s="195"/>
      <c r="I44" s="195"/>
      <c r="J44" s="195"/>
      <c r="K44" s="195"/>
      <c r="L44" s="195"/>
      <c r="M44" s="195"/>
      <c r="N44" s="197"/>
      <c r="O44" s="106"/>
    </row>
    <row r="45" spans="1:15" x14ac:dyDescent="0.25">
      <c r="A45" s="195"/>
      <c r="B45" s="195"/>
      <c r="C45" s="195"/>
      <c r="D45" s="195"/>
      <c r="E45" s="195"/>
      <c r="F45" s="195"/>
      <c r="G45" s="190"/>
      <c r="H45" s="195"/>
      <c r="I45" s="195"/>
      <c r="J45" s="195"/>
      <c r="K45" s="195"/>
      <c r="L45" s="195"/>
      <c r="M45" s="195"/>
      <c r="N45" s="197"/>
      <c r="O45" s="106"/>
    </row>
    <row r="46" spans="1:15" x14ac:dyDescent="0.25">
      <c r="A46" s="195"/>
      <c r="B46" s="195"/>
      <c r="C46" s="195"/>
      <c r="D46" s="195"/>
      <c r="E46" s="195"/>
      <c r="F46" s="195"/>
      <c r="G46" s="190"/>
      <c r="H46" s="195"/>
      <c r="I46" s="195"/>
      <c r="J46" s="195"/>
      <c r="K46" s="195"/>
      <c r="L46" s="195"/>
      <c r="M46" s="195"/>
      <c r="N46" s="197"/>
      <c r="O46" s="106"/>
    </row>
    <row r="47" spans="1:15" x14ac:dyDescent="0.25">
      <c r="A47" s="195"/>
      <c r="B47" s="195"/>
      <c r="C47" s="195"/>
      <c r="D47" s="195"/>
      <c r="E47" s="195"/>
      <c r="F47" s="195"/>
      <c r="G47" s="190"/>
      <c r="H47" s="195"/>
      <c r="I47" s="195"/>
      <c r="J47" s="195"/>
      <c r="K47" s="195"/>
      <c r="L47" s="195"/>
      <c r="M47" s="195"/>
      <c r="N47" s="197"/>
      <c r="O47" s="106"/>
    </row>
    <row r="48" spans="1:15" x14ac:dyDescent="0.25">
      <c r="A48" s="195"/>
      <c r="B48" s="195"/>
      <c r="C48" s="195"/>
      <c r="D48" s="195"/>
      <c r="E48" s="195"/>
      <c r="F48" s="195"/>
      <c r="G48" s="190"/>
      <c r="H48" s="195"/>
      <c r="I48" s="195"/>
      <c r="J48" s="195"/>
      <c r="K48" s="195"/>
      <c r="L48" s="195"/>
      <c r="M48" s="195"/>
      <c r="N48" s="197"/>
      <c r="O48" s="106"/>
    </row>
    <row r="49" spans="1:15" x14ac:dyDescent="0.25">
      <c r="A49" s="195"/>
      <c r="B49" s="195"/>
      <c r="C49" s="195"/>
      <c r="D49" s="195"/>
      <c r="E49" s="195"/>
      <c r="F49" s="195"/>
      <c r="G49" s="190"/>
      <c r="H49" s="195"/>
      <c r="I49" s="195"/>
      <c r="J49" s="195"/>
      <c r="K49" s="195"/>
      <c r="L49" s="195"/>
      <c r="M49" s="195"/>
      <c r="N49" s="197"/>
      <c r="O49" s="106"/>
    </row>
    <row r="50" spans="1:15" x14ac:dyDescent="0.25">
      <c r="A50" s="195"/>
      <c r="B50" s="195"/>
      <c r="C50" s="195"/>
      <c r="D50" s="195"/>
      <c r="E50" s="195"/>
      <c r="F50" s="195"/>
      <c r="G50" s="190"/>
      <c r="H50" s="195"/>
      <c r="I50" s="195"/>
      <c r="J50" s="195"/>
      <c r="K50" s="195"/>
      <c r="L50" s="195"/>
      <c r="M50" s="195"/>
      <c r="N50" s="197"/>
      <c r="O50" s="106"/>
    </row>
    <row r="51" spans="1:15" x14ac:dyDescent="0.25">
      <c r="A51" s="195"/>
      <c r="B51" s="195"/>
      <c r="C51" s="195"/>
      <c r="D51" s="195"/>
      <c r="E51" s="195"/>
      <c r="F51" s="195"/>
      <c r="G51" s="190"/>
      <c r="H51" s="195"/>
      <c r="I51" s="195"/>
      <c r="J51" s="195"/>
      <c r="K51" s="195"/>
      <c r="L51" s="195"/>
      <c r="M51" s="195"/>
      <c r="N51" s="197"/>
      <c r="O51" s="106"/>
    </row>
    <row r="52" spans="1:15" x14ac:dyDescent="0.25">
      <c r="A52" s="195"/>
      <c r="B52" s="195"/>
      <c r="C52" s="195"/>
      <c r="D52" s="195"/>
      <c r="E52" s="195"/>
      <c r="F52" s="195"/>
      <c r="G52" s="190"/>
      <c r="H52" s="195"/>
      <c r="I52" s="195"/>
      <c r="J52" s="195"/>
      <c r="K52" s="195"/>
      <c r="L52" s="195"/>
      <c r="M52" s="195"/>
      <c r="N52" s="197"/>
      <c r="O52" s="106"/>
    </row>
    <row r="53" spans="1:15" x14ac:dyDescent="0.25">
      <c r="A53" s="183"/>
      <c r="B53" s="183"/>
      <c r="C53" s="183"/>
      <c r="D53" s="183"/>
      <c r="E53" s="183"/>
      <c r="F53" s="183"/>
      <c r="G53" s="190"/>
      <c r="H53" s="183"/>
      <c r="I53" s="183"/>
      <c r="J53" s="183"/>
      <c r="K53" s="183"/>
      <c r="L53" s="183"/>
      <c r="M53" s="183"/>
      <c r="N53" s="107"/>
      <c r="O53" s="106"/>
    </row>
    <row r="54" spans="1:15" x14ac:dyDescent="0.25">
      <c r="A54" s="183"/>
      <c r="B54" s="183"/>
      <c r="C54" s="183"/>
      <c r="D54" s="183"/>
      <c r="E54" s="183"/>
      <c r="F54" s="183"/>
      <c r="G54" s="190"/>
      <c r="H54" s="183"/>
      <c r="I54" s="183"/>
      <c r="J54" s="183"/>
      <c r="K54" s="183"/>
      <c r="L54" s="183"/>
      <c r="M54" s="183"/>
      <c r="N54" s="107"/>
      <c r="O54" s="106"/>
    </row>
    <row r="55" spans="1:15" x14ac:dyDescent="0.25">
      <c r="A55" s="106"/>
      <c r="B55" s="106"/>
      <c r="C55" s="106"/>
      <c r="D55" s="106"/>
      <c r="E55" s="106"/>
      <c r="F55" s="106"/>
      <c r="G55" s="190"/>
      <c r="H55" s="106"/>
      <c r="I55" s="106"/>
      <c r="J55" s="106"/>
      <c r="K55" s="106"/>
      <c r="L55" s="106"/>
      <c r="M55" s="106"/>
      <c r="N55" s="594"/>
      <c r="O55" s="106"/>
    </row>
    <row r="56" spans="1:15" x14ac:dyDescent="0.25">
      <c r="A56" s="106"/>
      <c r="B56" s="106"/>
      <c r="C56" s="106"/>
      <c r="D56" s="106"/>
      <c r="E56" s="106"/>
      <c r="F56" s="106"/>
      <c r="G56" s="190"/>
      <c r="H56" s="106"/>
      <c r="I56" s="106"/>
      <c r="J56" s="106"/>
      <c r="K56" s="106"/>
      <c r="L56" s="106"/>
      <c r="M56" s="106"/>
      <c r="N56" s="594"/>
      <c r="O56" s="106"/>
    </row>
    <row r="57" spans="1:15" x14ac:dyDescent="0.25">
      <c r="A57" s="106"/>
      <c r="B57" s="106"/>
      <c r="C57" s="106"/>
      <c r="D57" s="106"/>
      <c r="E57" s="106"/>
      <c r="F57" s="106"/>
      <c r="G57" s="190"/>
      <c r="H57" s="106"/>
      <c r="I57" s="106"/>
      <c r="J57" s="106"/>
      <c r="K57" s="106"/>
      <c r="L57" s="106"/>
      <c r="M57" s="106"/>
      <c r="N57" s="594"/>
      <c r="O57" s="106"/>
    </row>
    <row r="58" spans="1:15" x14ac:dyDescent="0.25">
      <c r="A58" s="106"/>
      <c r="B58" s="106"/>
      <c r="C58" s="106"/>
      <c r="D58" s="106"/>
      <c r="E58" s="106"/>
      <c r="F58" s="106"/>
      <c r="G58" s="190"/>
      <c r="H58" s="106"/>
      <c r="I58" s="106"/>
      <c r="J58" s="106"/>
      <c r="K58" s="106"/>
      <c r="L58" s="106"/>
      <c r="M58" s="106"/>
      <c r="N58" s="594"/>
      <c r="O58" s="106"/>
    </row>
    <row r="59" spans="1:15" x14ac:dyDescent="0.25">
      <c r="A59" s="106"/>
      <c r="B59" s="106"/>
      <c r="C59" s="106"/>
      <c r="D59" s="106"/>
      <c r="E59" s="106"/>
      <c r="F59" s="106"/>
      <c r="G59" s="190"/>
      <c r="H59" s="106"/>
      <c r="I59" s="106"/>
      <c r="J59" s="106"/>
      <c r="K59" s="106"/>
      <c r="L59" s="106"/>
      <c r="M59" s="106"/>
      <c r="N59" s="594"/>
      <c r="O59" s="106"/>
    </row>
    <row r="60" spans="1:15" x14ac:dyDescent="0.25">
      <c r="A60" s="106"/>
      <c r="B60" s="106"/>
      <c r="C60" s="106"/>
      <c r="D60" s="106"/>
      <c r="E60" s="106"/>
      <c r="F60" s="106"/>
      <c r="G60" s="190"/>
      <c r="H60" s="106"/>
      <c r="I60" s="106"/>
      <c r="J60" s="106"/>
      <c r="K60" s="106"/>
      <c r="L60" s="106"/>
      <c r="M60" s="106"/>
      <c r="N60" s="594"/>
      <c r="O60" s="106"/>
    </row>
    <row r="61" spans="1:15" x14ac:dyDescent="0.25">
      <c r="A61" s="106"/>
      <c r="B61" s="106"/>
      <c r="C61" s="106"/>
      <c r="D61" s="106"/>
      <c r="E61" s="106"/>
      <c r="F61" s="106"/>
      <c r="G61" s="190"/>
      <c r="H61" s="106"/>
      <c r="I61" s="106"/>
      <c r="J61" s="106"/>
      <c r="K61" s="106"/>
      <c r="L61" s="106"/>
      <c r="M61" s="106"/>
      <c r="N61" s="594"/>
      <c r="O61" s="106"/>
    </row>
    <row r="62" spans="1:15" x14ac:dyDescent="0.25">
      <c r="A62" s="106"/>
      <c r="B62" s="106"/>
      <c r="C62" s="106"/>
      <c r="D62" s="106"/>
      <c r="E62" s="106"/>
      <c r="F62" s="106"/>
      <c r="G62" s="190"/>
      <c r="H62" s="106"/>
      <c r="I62" s="106"/>
      <c r="J62" s="106"/>
      <c r="K62" s="106"/>
      <c r="L62" s="106"/>
      <c r="M62" s="106"/>
      <c r="N62" s="594"/>
      <c r="O62" s="106"/>
    </row>
    <row r="63" spans="1:15" x14ac:dyDescent="0.25">
      <c r="A63" s="106"/>
      <c r="B63" s="106"/>
      <c r="C63" s="106"/>
      <c r="D63" s="106"/>
      <c r="E63" s="106"/>
      <c r="F63" s="106"/>
      <c r="G63" s="190"/>
      <c r="H63" s="106"/>
      <c r="I63" s="106"/>
      <c r="J63" s="106"/>
      <c r="K63" s="106"/>
      <c r="L63" s="106"/>
      <c r="M63" s="106"/>
      <c r="N63" s="594"/>
      <c r="O63" s="106"/>
    </row>
    <row r="64" spans="1:15" x14ac:dyDescent="0.25">
      <c r="A64" s="106"/>
      <c r="B64" s="106"/>
      <c r="C64" s="106"/>
      <c r="D64" s="106"/>
      <c r="E64" s="106"/>
      <c r="F64" s="106"/>
      <c r="G64" s="190"/>
      <c r="H64" s="106"/>
      <c r="I64" s="106"/>
      <c r="J64" s="106"/>
      <c r="K64" s="106"/>
      <c r="L64" s="106"/>
      <c r="M64" s="106"/>
      <c r="N64" s="594"/>
      <c r="O64" s="106"/>
    </row>
    <row r="65" spans="1:15" x14ac:dyDescent="0.25">
      <c r="A65" s="106"/>
      <c r="B65" s="106"/>
      <c r="C65" s="106"/>
      <c r="D65" s="106"/>
      <c r="E65" s="106"/>
      <c r="F65" s="106"/>
      <c r="G65" s="190"/>
      <c r="H65" s="106"/>
      <c r="I65" s="106"/>
      <c r="J65" s="106"/>
      <c r="K65" s="106"/>
      <c r="L65" s="106"/>
      <c r="M65" s="106"/>
      <c r="N65" s="594"/>
      <c r="O65" s="106"/>
    </row>
    <row r="66" spans="1:15" x14ac:dyDescent="0.25">
      <c r="A66" s="106"/>
      <c r="B66" s="106"/>
      <c r="C66" s="106"/>
      <c r="D66" s="106"/>
      <c r="E66" s="106"/>
      <c r="F66" s="106"/>
      <c r="G66" s="190"/>
      <c r="H66" s="106"/>
      <c r="I66" s="106"/>
      <c r="J66" s="106"/>
      <c r="K66" s="106"/>
      <c r="L66" s="106"/>
      <c r="M66" s="106"/>
      <c r="N66" s="594"/>
      <c r="O66" s="106"/>
    </row>
    <row r="67" spans="1:15" x14ac:dyDescent="0.25">
      <c r="A67" s="106"/>
      <c r="B67" s="106"/>
      <c r="C67" s="106"/>
      <c r="D67" s="106"/>
      <c r="E67" s="106"/>
      <c r="F67" s="106"/>
      <c r="G67" s="190"/>
      <c r="H67" s="106"/>
      <c r="I67" s="106"/>
      <c r="J67" s="106"/>
      <c r="K67" s="106"/>
      <c r="L67" s="106"/>
      <c r="M67" s="106"/>
      <c r="N67" s="594"/>
      <c r="O67" s="106"/>
    </row>
    <row r="68" spans="1:15" x14ac:dyDescent="0.25">
      <c r="A68" s="106"/>
      <c r="B68" s="106"/>
      <c r="C68" s="106"/>
      <c r="D68" s="106"/>
      <c r="E68" s="106"/>
      <c r="F68" s="106"/>
      <c r="G68" s="190"/>
      <c r="H68" s="106"/>
      <c r="I68" s="106"/>
      <c r="J68" s="106"/>
      <c r="K68" s="106"/>
      <c r="L68" s="106"/>
      <c r="M68" s="106"/>
      <c r="N68" s="594"/>
      <c r="O68" s="106"/>
    </row>
    <row r="69" spans="1:15" x14ac:dyDescent="0.25">
      <c r="A69" s="106"/>
      <c r="B69" s="106"/>
      <c r="C69" s="106"/>
      <c r="D69" s="106"/>
      <c r="E69" s="106"/>
      <c r="F69" s="106"/>
      <c r="G69" s="190"/>
      <c r="H69" s="106"/>
      <c r="I69" s="106"/>
      <c r="J69" s="106"/>
      <c r="K69" s="106"/>
      <c r="L69" s="106"/>
      <c r="M69" s="106"/>
      <c r="N69" s="594"/>
      <c r="O69" s="106"/>
    </row>
    <row r="70" spans="1:15" x14ac:dyDescent="0.25">
      <c r="A70" s="106"/>
      <c r="B70" s="106"/>
      <c r="C70" s="106"/>
      <c r="D70" s="106"/>
      <c r="E70" s="106"/>
      <c r="F70" s="106"/>
      <c r="G70" s="190"/>
      <c r="H70" s="106"/>
      <c r="I70" s="106"/>
      <c r="J70" s="106"/>
      <c r="K70" s="106"/>
      <c r="L70" s="106"/>
      <c r="M70" s="106"/>
      <c r="N70" s="594"/>
      <c r="O70" s="106"/>
    </row>
    <row r="71" spans="1:15" x14ac:dyDescent="0.25">
      <c r="A71" s="106"/>
      <c r="B71" s="106"/>
      <c r="C71" s="106"/>
      <c r="D71" s="106"/>
      <c r="E71" s="106"/>
      <c r="F71" s="106"/>
      <c r="G71" s="190"/>
      <c r="H71" s="106"/>
      <c r="I71" s="106"/>
      <c r="J71" s="106"/>
      <c r="K71" s="106"/>
      <c r="L71" s="106"/>
      <c r="M71" s="106"/>
      <c r="N71" s="594"/>
      <c r="O71" s="106"/>
    </row>
    <row r="72" spans="1:15" x14ac:dyDescent="0.25">
      <c r="A72" s="106"/>
      <c r="B72" s="106"/>
      <c r="C72" s="106"/>
      <c r="D72" s="106"/>
      <c r="E72" s="106"/>
      <c r="F72" s="106"/>
      <c r="G72" s="190"/>
      <c r="H72" s="106"/>
      <c r="I72" s="106"/>
      <c r="J72" s="106"/>
      <c r="K72" s="106"/>
      <c r="L72" s="106"/>
      <c r="M72" s="106"/>
      <c r="N72" s="594"/>
      <c r="O72" s="106"/>
    </row>
    <row r="73" spans="1:15" x14ac:dyDescent="0.25">
      <c r="A73" s="106"/>
      <c r="B73" s="106"/>
      <c r="C73" s="106"/>
      <c r="D73" s="106"/>
      <c r="E73" s="106"/>
      <c r="F73" s="106"/>
      <c r="G73" s="190"/>
      <c r="H73" s="106"/>
      <c r="I73" s="106"/>
      <c r="J73" s="106"/>
      <c r="K73" s="106"/>
      <c r="L73" s="106"/>
      <c r="M73" s="106"/>
      <c r="N73" s="594"/>
      <c r="O73" s="106"/>
    </row>
    <row r="74" spans="1:15" x14ac:dyDescent="0.25">
      <c r="A74" s="106"/>
      <c r="B74" s="106"/>
      <c r="C74" s="106"/>
      <c r="D74" s="106"/>
      <c r="E74" s="106"/>
      <c r="F74" s="106"/>
      <c r="G74" s="190"/>
      <c r="H74" s="106"/>
      <c r="I74" s="106"/>
      <c r="J74" s="106"/>
      <c r="K74" s="106"/>
      <c r="L74" s="106"/>
      <c r="M74" s="106"/>
      <c r="N74" s="594"/>
      <c r="O74" s="106"/>
    </row>
    <row r="75" spans="1:15" x14ac:dyDescent="0.25">
      <c r="A75" s="106"/>
      <c r="B75" s="106"/>
      <c r="C75" s="106"/>
      <c r="D75" s="106"/>
      <c r="E75" s="106"/>
      <c r="F75" s="106"/>
      <c r="G75" s="190"/>
      <c r="H75" s="106"/>
      <c r="I75" s="106"/>
      <c r="J75" s="106"/>
      <c r="K75" s="106"/>
      <c r="L75" s="106"/>
      <c r="M75" s="106"/>
      <c r="N75" s="594"/>
      <c r="O75" s="106"/>
    </row>
    <row r="76" spans="1:15" x14ac:dyDescent="0.25">
      <c r="A76" s="106"/>
      <c r="B76" s="106"/>
      <c r="C76" s="106"/>
      <c r="D76" s="106"/>
      <c r="E76" s="106"/>
      <c r="F76" s="106"/>
      <c r="G76" s="190"/>
      <c r="H76" s="106"/>
      <c r="I76" s="106"/>
      <c r="J76" s="106"/>
      <c r="K76" s="106"/>
      <c r="L76" s="106"/>
      <c r="M76" s="106"/>
      <c r="N76" s="594"/>
      <c r="O76" s="106"/>
    </row>
    <row r="77" spans="1:15" x14ac:dyDescent="0.25">
      <c r="A77" s="106"/>
      <c r="B77" s="106"/>
      <c r="C77" s="106"/>
      <c r="D77" s="106"/>
      <c r="E77" s="106"/>
      <c r="F77" s="106"/>
      <c r="G77" s="190"/>
      <c r="H77" s="106"/>
      <c r="I77" s="106"/>
      <c r="J77" s="106"/>
      <c r="K77" s="106"/>
      <c r="L77" s="106"/>
      <c r="M77" s="106"/>
      <c r="N77" s="594"/>
      <c r="O77" s="106"/>
    </row>
    <row r="78" spans="1:15" x14ac:dyDescent="0.25">
      <c r="A78" s="106"/>
      <c r="B78" s="106"/>
      <c r="C78" s="106"/>
      <c r="D78" s="106"/>
      <c r="E78" s="106"/>
      <c r="F78" s="106"/>
      <c r="G78" s="190"/>
      <c r="H78" s="106"/>
      <c r="I78" s="106"/>
      <c r="J78" s="106"/>
      <c r="K78" s="106"/>
      <c r="L78" s="106"/>
      <c r="M78" s="106"/>
      <c r="N78" s="594"/>
      <c r="O78" s="106"/>
    </row>
    <row r="79" spans="1:15" x14ac:dyDescent="0.25">
      <c r="A79" s="106"/>
      <c r="B79" s="106"/>
      <c r="C79" s="106"/>
      <c r="D79" s="106"/>
      <c r="E79" s="106"/>
      <c r="F79" s="106"/>
      <c r="G79" s="190"/>
      <c r="H79" s="106"/>
      <c r="I79" s="106"/>
      <c r="J79" s="106"/>
      <c r="K79" s="106"/>
      <c r="L79" s="106"/>
      <c r="M79" s="106"/>
      <c r="N79" s="594"/>
      <c r="O79" s="106"/>
    </row>
    <row r="80" spans="1:15" x14ac:dyDescent="0.25">
      <c r="A80" s="106"/>
      <c r="B80" s="106"/>
      <c r="C80" s="106"/>
      <c r="D80" s="106"/>
      <c r="E80" s="106"/>
      <c r="F80" s="106"/>
      <c r="G80" s="190"/>
      <c r="H80" s="106"/>
      <c r="I80" s="106"/>
      <c r="J80" s="106"/>
      <c r="K80" s="106"/>
      <c r="L80" s="106"/>
      <c r="M80" s="106"/>
      <c r="N80" s="594"/>
      <c r="O80" s="106"/>
    </row>
    <row r="81" spans="1:15" x14ac:dyDescent="0.25">
      <c r="A81" s="106"/>
      <c r="B81" s="106"/>
      <c r="C81" s="106"/>
      <c r="D81" s="106"/>
      <c r="E81" s="106"/>
      <c r="F81" s="106"/>
      <c r="G81" s="190"/>
      <c r="H81" s="106"/>
      <c r="I81" s="106"/>
      <c r="J81" s="106"/>
      <c r="K81" s="106"/>
      <c r="L81" s="106"/>
      <c r="M81" s="106"/>
      <c r="N81" s="594"/>
      <c r="O81" s="106"/>
    </row>
    <row r="82" spans="1:15" x14ac:dyDescent="0.25">
      <c r="A82" s="106"/>
      <c r="B82" s="106"/>
      <c r="C82" s="106"/>
      <c r="D82" s="106"/>
      <c r="E82" s="106"/>
      <c r="F82" s="106"/>
      <c r="G82" s="190"/>
      <c r="H82" s="106"/>
      <c r="I82" s="106"/>
      <c r="J82" s="106"/>
      <c r="K82" s="106"/>
      <c r="L82" s="106"/>
      <c r="M82" s="106"/>
      <c r="N82" s="594"/>
      <c r="O82" s="106"/>
    </row>
    <row r="83" spans="1:15" x14ac:dyDescent="0.25">
      <c r="A83" s="106"/>
      <c r="B83" s="106"/>
      <c r="C83" s="106"/>
      <c r="D83" s="106"/>
      <c r="E83" s="106"/>
      <c r="F83" s="106"/>
      <c r="G83" s="190"/>
      <c r="H83" s="106"/>
      <c r="I83" s="106"/>
      <c r="J83" s="106"/>
      <c r="K83" s="106"/>
      <c r="L83" s="106"/>
      <c r="M83" s="106"/>
      <c r="N83" s="594"/>
      <c r="O83" s="106"/>
    </row>
    <row r="84" spans="1:15" x14ac:dyDescent="0.25">
      <c r="G84" s="190"/>
      <c r="I84" s="118"/>
      <c r="J84" s="118"/>
      <c r="K84" s="118"/>
      <c r="L84" s="118"/>
    </row>
    <row r="85" spans="1:15" x14ac:dyDescent="0.25">
      <c r="G85" s="190"/>
      <c r="I85" s="118"/>
      <c r="J85" s="118"/>
      <c r="K85" s="118"/>
      <c r="L85" s="118"/>
    </row>
    <row r="86" spans="1:15" x14ac:dyDescent="0.25">
      <c r="G86" s="190"/>
      <c r="I86" s="118"/>
      <c r="J86" s="118"/>
      <c r="K86" s="118"/>
      <c r="L86" s="118"/>
    </row>
    <row r="87" spans="1:15" x14ac:dyDescent="0.25">
      <c r="G87" s="190"/>
      <c r="I87" s="118"/>
      <c r="J87" s="118"/>
      <c r="K87" s="118"/>
      <c r="L87" s="118"/>
    </row>
    <row r="88" spans="1:15" x14ac:dyDescent="0.25">
      <c r="G88" s="190"/>
      <c r="I88" s="118"/>
      <c r="J88" s="118"/>
      <c r="K88" s="118"/>
      <c r="L88" s="118"/>
    </row>
    <row r="89" spans="1:15" x14ac:dyDescent="0.25">
      <c r="G89" s="190"/>
      <c r="I89" s="118"/>
      <c r="J89" s="118"/>
      <c r="K89" s="118"/>
      <c r="L89" s="118"/>
    </row>
    <row r="90" spans="1:15" x14ac:dyDescent="0.25">
      <c r="G90" s="190"/>
      <c r="I90" s="118"/>
      <c r="J90" s="118"/>
      <c r="K90" s="118"/>
      <c r="L90" s="118"/>
    </row>
    <row r="91" spans="1:15" x14ac:dyDescent="0.25">
      <c r="G91" s="190"/>
      <c r="I91" s="118"/>
      <c r="J91" s="118"/>
      <c r="K91" s="118"/>
      <c r="L91" s="118"/>
    </row>
    <row r="92" spans="1:15" x14ac:dyDescent="0.25">
      <c r="G92" s="190"/>
      <c r="I92" s="118"/>
      <c r="J92" s="118"/>
      <c r="K92" s="118"/>
      <c r="L92" s="118"/>
    </row>
    <row r="93" spans="1:15" x14ac:dyDescent="0.25">
      <c r="G93" s="190"/>
      <c r="I93" s="118"/>
      <c r="J93" s="118"/>
      <c r="K93" s="118"/>
      <c r="L93" s="118"/>
    </row>
    <row r="94" spans="1:15" x14ac:dyDescent="0.25">
      <c r="G94" s="190"/>
      <c r="I94" s="118"/>
      <c r="J94" s="118"/>
      <c r="K94" s="118"/>
      <c r="L94" s="118"/>
    </row>
    <row r="95" spans="1:15" x14ac:dyDescent="0.25">
      <c r="G95" s="190"/>
      <c r="I95" s="118"/>
      <c r="J95" s="118"/>
      <c r="K95" s="118"/>
      <c r="L95" s="118"/>
    </row>
    <row r="96" spans="1:15" x14ac:dyDescent="0.25">
      <c r="G96" s="190"/>
      <c r="I96" s="118"/>
      <c r="J96" s="118"/>
      <c r="K96" s="118"/>
      <c r="L96" s="118"/>
    </row>
    <row r="97" spans="7:12" x14ac:dyDescent="0.25">
      <c r="G97" s="190"/>
      <c r="I97" s="118"/>
      <c r="J97" s="118"/>
      <c r="K97" s="118"/>
      <c r="L97" s="118"/>
    </row>
    <row r="98" spans="7:12" x14ac:dyDescent="0.25">
      <c r="G98" s="190"/>
      <c r="I98" s="118"/>
      <c r="J98" s="118"/>
      <c r="K98" s="118"/>
      <c r="L98" s="118"/>
    </row>
    <row r="99" spans="7:12" x14ac:dyDescent="0.25">
      <c r="G99" s="190"/>
      <c r="I99" s="118"/>
      <c r="J99" s="118"/>
      <c r="K99" s="118"/>
      <c r="L99" s="118"/>
    </row>
    <row r="100" spans="7:12" x14ac:dyDescent="0.25">
      <c r="G100" s="190"/>
      <c r="I100" s="118"/>
      <c r="J100" s="118"/>
      <c r="K100" s="118"/>
      <c r="L100" s="118"/>
    </row>
    <row r="101" spans="7:12" x14ac:dyDescent="0.25">
      <c r="G101" s="190"/>
      <c r="I101" s="118"/>
      <c r="J101" s="118"/>
      <c r="K101" s="118"/>
      <c r="L101" s="118"/>
    </row>
    <row r="102" spans="7:12" x14ac:dyDescent="0.25">
      <c r="G102" s="200"/>
      <c r="I102" s="118"/>
      <c r="J102" s="118"/>
      <c r="K102" s="118"/>
      <c r="L102" s="118"/>
    </row>
    <row r="103" spans="7:12" x14ac:dyDescent="0.25">
      <c r="G103" s="200"/>
      <c r="I103" s="118"/>
      <c r="J103" s="118"/>
      <c r="K103" s="118"/>
      <c r="L103" s="118"/>
    </row>
    <row r="104" spans="7:12" x14ac:dyDescent="0.25">
      <c r="G104" s="200"/>
      <c r="I104" s="118"/>
      <c r="J104" s="118"/>
      <c r="K104" s="118"/>
      <c r="L104" s="118"/>
    </row>
    <row r="105" spans="7:12" x14ac:dyDescent="0.25">
      <c r="G105" s="200"/>
      <c r="I105" s="118"/>
      <c r="J105" s="118"/>
      <c r="K105" s="118"/>
      <c r="L105" s="118"/>
    </row>
    <row r="106" spans="7:12" x14ac:dyDescent="0.25">
      <c r="G106" s="200"/>
      <c r="I106" s="118"/>
      <c r="J106" s="118"/>
      <c r="K106" s="118"/>
      <c r="L106" s="118"/>
    </row>
    <row r="107" spans="7:12" x14ac:dyDescent="0.25">
      <c r="G107" s="200"/>
      <c r="I107" s="118"/>
      <c r="J107" s="118"/>
      <c r="K107" s="118"/>
      <c r="L107" s="118"/>
    </row>
    <row r="108" spans="7:12" x14ac:dyDescent="0.25">
      <c r="G108" s="200"/>
      <c r="I108" s="118"/>
      <c r="J108" s="118"/>
      <c r="K108" s="118"/>
      <c r="L108" s="118"/>
    </row>
    <row r="109" spans="7:12" x14ac:dyDescent="0.25">
      <c r="G109" s="200"/>
      <c r="I109" s="118"/>
      <c r="J109" s="118"/>
      <c r="K109" s="118"/>
      <c r="L109" s="118"/>
    </row>
    <row r="110" spans="7:12" x14ac:dyDescent="0.25">
      <c r="G110" s="200"/>
      <c r="I110" s="118"/>
      <c r="J110" s="118"/>
      <c r="K110" s="118"/>
      <c r="L110" s="118"/>
    </row>
    <row r="111" spans="7:12" x14ac:dyDescent="0.25">
      <c r="G111" s="200"/>
      <c r="I111" s="118"/>
      <c r="J111" s="118"/>
      <c r="K111" s="118"/>
      <c r="L111" s="118"/>
    </row>
    <row r="112" spans="7:12" x14ac:dyDescent="0.25">
      <c r="G112" s="200"/>
      <c r="I112" s="118"/>
      <c r="J112" s="118"/>
      <c r="K112" s="118"/>
      <c r="L112" s="118"/>
    </row>
    <row r="113" spans="7:12" x14ac:dyDescent="0.25">
      <c r="G113" s="200"/>
      <c r="I113" s="118"/>
      <c r="J113" s="118"/>
      <c r="K113" s="118"/>
      <c r="L113" s="118"/>
    </row>
    <row r="114" spans="7:12" x14ac:dyDescent="0.25">
      <c r="G114" s="200"/>
      <c r="I114" s="118"/>
      <c r="J114" s="118"/>
      <c r="K114" s="118"/>
      <c r="L114" s="118"/>
    </row>
    <row r="115" spans="7:12" x14ac:dyDescent="0.25">
      <c r="G115" s="200"/>
      <c r="I115" s="118"/>
      <c r="J115" s="118"/>
      <c r="K115" s="118"/>
      <c r="L115" s="118"/>
    </row>
    <row r="116" spans="7:12" x14ac:dyDescent="0.25">
      <c r="G116" s="200"/>
      <c r="I116" s="118"/>
      <c r="J116" s="118"/>
      <c r="K116" s="118"/>
      <c r="L116" s="118"/>
    </row>
    <row r="117" spans="7:12" x14ac:dyDescent="0.25">
      <c r="G117" s="200"/>
      <c r="I117" s="118"/>
      <c r="J117" s="118"/>
      <c r="K117" s="118"/>
      <c r="L117" s="118"/>
    </row>
    <row r="118" spans="7:12" x14ac:dyDescent="0.25">
      <c r="G118" s="200"/>
      <c r="I118" s="118"/>
      <c r="J118" s="118"/>
      <c r="K118" s="118"/>
      <c r="L118" s="118"/>
    </row>
    <row r="119" spans="7:12" x14ac:dyDescent="0.25">
      <c r="G119" s="200"/>
      <c r="I119" s="118"/>
      <c r="J119" s="118"/>
      <c r="K119" s="118"/>
      <c r="L119" s="118"/>
    </row>
    <row r="120" spans="7:12" x14ac:dyDescent="0.25">
      <c r="G120" s="200"/>
      <c r="I120" s="118"/>
      <c r="J120" s="118"/>
      <c r="K120" s="118"/>
      <c r="L120" s="118"/>
    </row>
    <row r="121" spans="7:12" x14ac:dyDescent="0.25">
      <c r="G121" s="200"/>
      <c r="I121" s="118"/>
      <c r="J121" s="118"/>
      <c r="K121" s="118"/>
      <c r="L121" s="118"/>
    </row>
    <row r="122" spans="7:12" x14ac:dyDescent="0.25">
      <c r="G122" s="200"/>
      <c r="I122" s="118"/>
      <c r="J122" s="118"/>
      <c r="K122" s="118"/>
      <c r="L122" s="118"/>
    </row>
    <row r="123" spans="7:12" x14ac:dyDescent="0.25">
      <c r="G123" s="200"/>
      <c r="I123" s="118"/>
      <c r="J123" s="118"/>
      <c r="K123" s="118"/>
      <c r="L123" s="118"/>
    </row>
    <row r="124" spans="7:12" x14ac:dyDescent="0.25">
      <c r="G124" s="200"/>
      <c r="I124" s="118"/>
      <c r="J124" s="118"/>
      <c r="K124" s="118"/>
      <c r="L124" s="118"/>
    </row>
    <row r="125" spans="7:12" x14ac:dyDescent="0.25">
      <c r="G125" s="200"/>
      <c r="I125" s="118"/>
      <c r="J125" s="118"/>
      <c r="K125" s="118"/>
      <c r="L125" s="118"/>
    </row>
    <row r="126" spans="7:12" x14ac:dyDescent="0.25">
      <c r="G126" s="200"/>
      <c r="I126" s="118"/>
      <c r="J126" s="118"/>
      <c r="K126" s="118"/>
      <c r="L126" s="118"/>
    </row>
    <row r="127" spans="7:12" x14ac:dyDescent="0.25">
      <c r="G127" s="200"/>
      <c r="I127" s="118"/>
      <c r="J127" s="118"/>
      <c r="K127" s="118"/>
      <c r="L127" s="118"/>
    </row>
    <row r="128" spans="7:12" x14ac:dyDescent="0.25">
      <c r="G128" s="200"/>
      <c r="I128" s="118"/>
      <c r="J128" s="118"/>
      <c r="K128" s="118"/>
      <c r="L128" s="118"/>
    </row>
    <row r="129" spans="7:12" x14ac:dyDescent="0.25">
      <c r="G129" s="200"/>
      <c r="I129" s="118"/>
      <c r="J129" s="118"/>
      <c r="K129" s="118"/>
      <c r="L129" s="118"/>
    </row>
    <row r="130" spans="7:12" x14ac:dyDescent="0.25">
      <c r="G130" s="200"/>
      <c r="I130" s="118"/>
      <c r="J130" s="118"/>
      <c r="K130" s="118"/>
      <c r="L130" s="118"/>
    </row>
    <row r="131" spans="7:12" x14ac:dyDescent="0.25">
      <c r="G131" s="200"/>
      <c r="I131" s="118"/>
      <c r="J131" s="118"/>
      <c r="K131" s="118"/>
      <c r="L131" s="118"/>
    </row>
    <row r="132" spans="7:12" x14ac:dyDescent="0.25">
      <c r="G132" s="200"/>
      <c r="I132" s="118"/>
      <c r="J132" s="118"/>
      <c r="K132" s="118"/>
      <c r="L132" s="118"/>
    </row>
    <row r="133" spans="7:12" x14ac:dyDescent="0.25">
      <c r="G133" s="200"/>
      <c r="I133" s="118"/>
      <c r="J133" s="118"/>
      <c r="K133" s="118"/>
      <c r="L133" s="118"/>
    </row>
    <row r="134" spans="7:12" x14ac:dyDescent="0.25">
      <c r="G134" s="200"/>
      <c r="I134" s="118"/>
      <c r="J134" s="118"/>
      <c r="K134" s="118"/>
      <c r="L134" s="118"/>
    </row>
    <row r="135" spans="7:12" x14ac:dyDescent="0.25">
      <c r="G135" s="200"/>
      <c r="I135" s="118"/>
      <c r="J135" s="118"/>
      <c r="K135" s="118"/>
      <c r="L135" s="118"/>
    </row>
    <row r="136" spans="7:12" x14ac:dyDescent="0.25">
      <c r="G136" s="200"/>
      <c r="I136" s="118"/>
      <c r="J136" s="118"/>
      <c r="K136" s="118"/>
      <c r="L136" s="118"/>
    </row>
    <row r="137" spans="7:12" x14ac:dyDescent="0.25">
      <c r="G137" s="200"/>
      <c r="I137" s="118"/>
      <c r="J137" s="118"/>
      <c r="K137" s="118"/>
      <c r="L137" s="118"/>
    </row>
    <row r="138" spans="7:12" x14ac:dyDescent="0.25">
      <c r="G138" s="200"/>
      <c r="I138" s="118"/>
      <c r="J138" s="118"/>
      <c r="K138" s="118"/>
      <c r="L138" s="118"/>
    </row>
    <row r="139" spans="7:12" x14ac:dyDescent="0.25">
      <c r="G139" s="200"/>
      <c r="I139" s="118"/>
      <c r="J139" s="118"/>
      <c r="K139" s="118"/>
      <c r="L139" s="118"/>
    </row>
    <row r="140" spans="7:12" x14ac:dyDescent="0.25">
      <c r="G140" s="200"/>
      <c r="I140" s="118"/>
      <c r="J140" s="118"/>
      <c r="K140" s="118"/>
      <c r="L140" s="118"/>
    </row>
    <row r="141" spans="7:12" x14ac:dyDescent="0.25">
      <c r="G141" s="200"/>
      <c r="I141" s="118"/>
      <c r="J141" s="118"/>
      <c r="K141" s="118"/>
      <c r="L141" s="118"/>
    </row>
    <row r="142" spans="7:12" x14ac:dyDescent="0.25">
      <c r="G142" s="200"/>
      <c r="I142" s="118"/>
      <c r="J142" s="118"/>
      <c r="K142" s="118"/>
      <c r="L142" s="118"/>
    </row>
    <row r="143" spans="7:12" x14ac:dyDescent="0.25">
      <c r="G143" s="200"/>
      <c r="I143" s="118"/>
      <c r="J143" s="118"/>
      <c r="K143" s="118"/>
      <c r="L143" s="118"/>
    </row>
    <row r="144" spans="7:12" x14ac:dyDescent="0.25">
      <c r="G144" s="200"/>
      <c r="I144" s="118"/>
      <c r="J144" s="118"/>
      <c r="K144" s="118"/>
      <c r="L144" s="118"/>
    </row>
    <row r="145" spans="7:12" x14ac:dyDescent="0.25">
      <c r="G145" s="200"/>
      <c r="I145" s="118"/>
      <c r="J145" s="118"/>
      <c r="K145" s="118"/>
      <c r="L145" s="118"/>
    </row>
    <row r="146" spans="7:12" x14ac:dyDescent="0.25">
      <c r="G146" s="200"/>
      <c r="I146" s="118"/>
      <c r="J146" s="118"/>
      <c r="K146" s="118"/>
      <c r="L146" s="118"/>
    </row>
    <row r="147" spans="7:12" x14ac:dyDescent="0.25">
      <c r="G147" s="200"/>
      <c r="I147" s="118"/>
      <c r="J147" s="118"/>
      <c r="K147" s="118"/>
      <c r="L147" s="118"/>
    </row>
    <row r="148" spans="7:12" x14ac:dyDescent="0.25">
      <c r="G148" s="200"/>
      <c r="I148" s="118"/>
      <c r="J148" s="118"/>
      <c r="K148" s="118"/>
      <c r="L148" s="118"/>
    </row>
    <row r="149" spans="7:12" x14ac:dyDescent="0.25">
      <c r="G149" s="200"/>
      <c r="I149" s="118"/>
      <c r="J149" s="118"/>
      <c r="K149" s="118"/>
      <c r="L149" s="118"/>
    </row>
    <row r="150" spans="7:12" x14ac:dyDescent="0.25">
      <c r="G150" s="200"/>
      <c r="I150" s="118"/>
      <c r="J150" s="118"/>
      <c r="K150" s="118"/>
      <c r="L150" s="118"/>
    </row>
    <row r="151" spans="7:12" x14ac:dyDescent="0.25">
      <c r="G151" s="200"/>
      <c r="I151" s="118"/>
      <c r="J151" s="118"/>
      <c r="K151" s="118"/>
      <c r="L151" s="118"/>
    </row>
    <row r="152" spans="7:12" x14ac:dyDescent="0.25">
      <c r="G152" s="200"/>
      <c r="I152" s="118"/>
      <c r="J152" s="118"/>
      <c r="K152" s="118"/>
      <c r="L152" s="118"/>
    </row>
    <row r="153" spans="7:12" x14ac:dyDescent="0.25">
      <c r="G153" s="200"/>
      <c r="I153" s="118"/>
      <c r="J153" s="118"/>
      <c r="K153" s="118"/>
      <c r="L153" s="118"/>
    </row>
    <row r="154" spans="7:12" x14ac:dyDescent="0.25">
      <c r="G154" s="200"/>
      <c r="I154" s="118"/>
      <c r="J154" s="118"/>
      <c r="K154" s="118"/>
      <c r="L154" s="118"/>
    </row>
    <row r="155" spans="7:12" x14ac:dyDescent="0.25">
      <c r="G155" s="200"/>
      <c r="I155" s="118"/>
      <c r="J155" s="118"/>
      <c r="K155" s="118"/>
      <c r="L155" s="118"/>
    </row>
    <row r="156" spans="7:12" x14ac:dyDescent="0.25">
      <c r="G156" s="200"/>
      <c r="I156" s="118"/>
      <c r="J156" s="118"/>
      <c r="K156" s="118"/>
      <c r="L156" s="118"/>
    </row>
    <row r="157" spans="7:12" x14ac:dyDescent="0.25">
      <c r="G157" s="200"/>
      <c r="I157" s="118"/>
      <c r="J157" s="118"/>
      <c r="K157" s="118"/>
      <c r="L157" s="118"/>
    </row>
    <row r="158" spans="7:12" x14ac:dyDescent="0.25">
      <c r="G158" s="200"/>
      <c r="I158" s="118"/>
      <c r="J158" s="118"/>
      <c r="K158" s="118"/>
      <c r="L158" s="118"/>
    </row>
    <row r="159" spans="7:12" x14ac:dyDescent="0.25">
      <c r="G159" s="200"/>
      <c r="I159" s="118"/>
      <c r="J159" s="118"/>
      <c r="K159" s="118"/>
      <c r="L159" s="118"/>
    </row>
    <row r="160" spans="7:12" x14ac:dyDescent="0.25">
      <c r="G160" s="200"/>
      <c r="I160" s="118"/>
      <c r="J160" s="118"/>
      <c r="K160" s="118"/>
      <c r="L160" s="118"/>
    </row>
    <row r="161" spans="7:12" x14ac:dyDescent="0.25">
      <c r="G161" s="200"/>
      <c r="I161" s="118"/>
      <c r="J161" s="118"/>
      <c r="K161" s="118"/>
      <c r="L161" s="118"/>
    </row>
    <row r="162" spans="7:12" x14ac:dyDescent="0.25">
      <c r="G162" s="200"/>
      <c r="I162" s="118"/>
      <c r="J162" s="118"/>
      <c r="K162" s="118"/>
      <c r="L162" s="118"/>
    </row>
    <row r="163" spans="7:12" x14ac:dyDescent="0.25">
      <c r="G163" s="200"/>
      <c r="I163" s="118"/>
      <c r="J163" s="118"/>
      <c r="K163" s="118"/>
      <c r="L163" s="118"/>
    </row>
    <row r="164" spans="7:12" x14ac:dyDescent="0.25">
      <c r="I164" s="118"/>
      <c r="J164" s="118"/>
      <c r="K164" s="118"/>
      <c r="L164" s="118"/>
    </row>
    <row r="165" spans="7:12" x14ac:dyDescent="0.25">
      <c r="I165" s="118"/>
      <c r="J165" s="118"/>
      <c r="K165" s="118"/>
      <c r="L165" s="118"/>
    </row>
    <row r="166" spans="7:12" x14ac:dyDescent="0.25">
      <c r="I166" s="118"/>
      <c r="J166" s="118"/>
      <c r="K166" s="118"/>
      <c r="L166" s="118"/>
    </row>
    <row r="167" spans="7:12" x14ac:dyDescent="0.25">
      <c r="I167" s="118"/>
      <c r="J167" s="118"/>
      <c r="K167" s="118"/>
      <c r="L167" s="118"/>
    </row>
    <row r="168" spans="7:12" x14ac:dyDescent="0.25">
      <c r="I168" s="118"/>
      <c r="J168" s="118"/>
      <c r="K168" s="118"/>
      <c r="L168" s="118"/>
    </row>
    <row r="169" spans="7:12" x14ac:dyDescent="0.25">
      <c r="I169" s="118"/>
      <c r="J169" s="118"/>
      <c r="K169" s="118"/>
      <c r="L169" s="118"/>
    </row>
    <row r="170" spans="7:12" x14ac:dyDescent="0.25">
      <c r="I170" s="118"/>
      <c r="J170" s="118"/>
      <c r="K170" s="118"/>
      <c r="L170" s="118"/>
    </row>
    <row r="171" spans="7:12" x14ac:dyDescent="0.25">
      <c r="I171" s="118"/>
      <c r="J171" s="118"/>
      <c r="K171" s="118"/>
      <c r="L171" s="118"/>
    </row>
    <row r="172" spans="7:12" x14ac:dyDescent="0.25">
      <c r="I172" s="118"/>
      <c r="J172" s="118"/>
      <c r="K172" s="118"/>
      <c r="L172" s="118"/>
    </row>
    <row r="173" spans="7:12" x14ac:dyDescent="0.25">
      <c r="I173" s="118"/>
      <c r="J173" s="118"/>
      <c r="K173" s="118"/>
      <c r="L173" s="118"/>
    </row>
    <row r="174" spans="7:12" x14ac:dyDescent="0.25">
      <c r="I174" s="118"/>
      <c r="J174" s="118"/>
      <c r="K174" s="118"/>
      <c r="L174" s="118"/>
    </row>
    <row r="175" spans="7:12" x14ac:dyDescent="0.25">
      <c r="I175" s="118"/>
      <c r="J175" s="118"/>
      <c r="K175" s="118"/>
      <c r="L175" s="118"/>
    </row>
    <row r="176" spans="7: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sheetData>
  <mergeCells count="2">
    <mergeCell ref="A1:N1"/>
    <mergeCell ref="A2:N2"/>
  </mergeCells>
  <pageMargins left="0" right="0" top="0" bottom="0" header="0.3" footer="0.3"/>
  <pageSetup paperSize="9" scale="9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86"/>
  <sheetViews>
    <sheetView topLeftCell="A20" zoomScale="85" zoomScaleNormal="85" workbookViewId="0">
      <selection activeCell="G42" sqref="G42"/>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4.710937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4" customFormat="1" ht="31.5" x14ac:dyDescent="0.25">
      <c r="A1" s="888" t="s">
        <v>45</v>
      </c>
      <c r="B1" s="888"/>
      <c r="C1" s="888"/>
      <c r="D1" s="888"/>
      <c r="E1" s="888"/>
      <c r="F1" s="888"/>
      <c r="G1" s="888"/>
      <c r="H1" s="888"/>
      <c r="I1" s="888"/>
      <c r="J1" s="888"/>
      <c r="K1" s="888"/>
      <c r="L1" s="888"/>
      <c r="M1" s="888"/>
      <c r="N1" s="888"/>
    </row>
    <row r="2" spans="1:16" s="84" customFormat="1" ht="18.75" x14ac:dyDescent="0.25">
      <c r="A2" s="889" t="s">
        <v>65</v>
      </c>
      <c r="B2" s="889"/>
      <c r="C2" s="889"/>
      <c r="D2" s="889"/>
      <c r="E2" s="889"/>
      <c r="F2" s="889"/>
      <c r="G2" s="889"/>
      <c r="H2" s="889"/>
      <c r="I2" s="889"/>
      <c r="J2" s="889"/>
      <c r="K2" s="889"/>
      <c r="L2" s="889"/>
      <c r="M2" s="889"/>
      <c r="N2" s="889"/>
    </row>
    <row r="3" spans="1:16" s="84" customFormat="1" ht="45" x14ac:dyDescent="0.25">
      <c r="A3" s="608" t="s">
        <v>0</v>
      </c>
      <c r="B3" s="609" t="s">
        <v>5</v>
      </c>
      <c r="C3" s="609" t="s">
        <v>10</v>
      </c>
      <c r="D3" s="610" t="s">
        <v>8</v>
      </c>
      <c r="E3" s="610" t="s">
        <v>13</v>
      </c>
      <c r="F3" s="611" t="s">
        <v>34</v>
      </c>
      <c r="G3" s="610" t="s">
        <v>41</v>
      </c>
      <c r="H3" s="610" t="s">
        <v>2</v>
      </c>
      <c r="I3" s="610" t="s">
        <v>3</v>
      </c>
      <c r="J3" s="609" t="s">
        <v>9</v>
      </c>
      <c r="K3" s="609" t="s">
        <v>1</v>
      </c>
      <c r="L3" s="609" t="s">
        <v>4</v>
      </c>
      <c r="M3" s="609" t="s">
        <v>12</v>
      </c>
      <c r="N3" s="611" t="s">
        <v>11</v>
      </c>
    </row>
    <row r="4" spans="1:16" s="84" customFormat="1" x14ac:dyDescent="0.25">
      <c r="A4" s="270">
        <v>44378</v>
      </c>
      <c r="B4" s="219" t="s">
        <v>167</v>
      </c>
      <c r="C4" s="219"/>
      <c r="D4" s="220"/>
      <c r="E4" s="591"/>
      <c r="F4" s="819"/>
      <c r="G4" s="819">
        <v>0</v>
      </c>
      <c r="H4" s="820"/>
      <c r="I4" s="820"/>
      <c r="J4" s="821"/>
      <c r="K4" s="822"/>
      <c r="L4" s="822"/>
      <c r="M4" s="822"/>
      <c r="N4" s="823"/>
    </row>
    <row r="5" spans="1:16" s="23" customFormat="1" ht="18.75" customHeight="1" x14ac:dyDescent="0.25">
      <c r="A5" s="245">
        <v>44383</v>
      </c>
      <c r="B5" s="246" t="s">
        <v>73</v>
      </c>
      <c r="C5" s="246" t="s">
        <v>50</v>
      </c>
      <c r="D5" s="381" t="s">
        <v>14</v>
      </c>
      <c r="E5" s="627"/>
      <c r="F5" s="627">
        <v>220000</v>
      </c>
      <c r="G5" s="699">
        <f>G4-E5+F5</f>
        <v>220000</v>
      </c>
      <c r="H5" s="581"/>
      <c r="I5" s="389" t="s">
        <v>18</v>
      </c>
      <c r="J5" s="389" t="s">
        <v>180</v>
      </c>
      <c r="K5" s="582" t="s">
        <v>72</v>
      </c>
      <c r="L5" s="582" t="s">
        <v>62</v>
      </c>
      <c r="M5" s="387"/>
      <c r="N5" s="583"/>
    </row>
    <row r="6" spans="1:16" s="96" customFormat="1" x14ac:dyDescent="0.25">
      <c r="A6" s="196">
        <v>44383</v>
      </c>
      <c r="B6" s="197" t="s">
        <v>112</v>
      </c>
      <c r="C6" s="197" t="s">
        <v>114</v>
      </c>
      <c r="D6" s="197" t="s">
        <v>90</v>
      </c>
      <c r="E6" s="190">
        <v>40000</v>
      </c>
      <c r="F6" s="205"/>
      <c r="G6" s="205">
        <f t="shared" ref="G6:G37" si="0">G5-E6+F6</f>
        <v>180000</v>
      </c>
      <c r="H6" s="282" t="s">
        <v>70</v>
      </c>
      <c r="I6" s="236" t="s">
        <v>18</v>
      </c>
      <c r="J6" s="395" t="s">
        <v>182</v>
      </c>
      <c r="K6" s="197" t="s">
        <v>72</v>
      </c>
      <c r="L6" s="197" t="s">
        <v>62</v>
      </c>
      <c r="M6" s="208"/>
      <c r="N6" s="209"/>
    </row>
    <row r="7" spans="1:16" x14ac:dyDescent="0.25">
      <c r="A7" s="196">
        <v>44383</v>
      </c>
      <c r="B7" s="195" t="s">
        <v>113</v>
      </c>
      <c r="C7" s="197" t="s">
        <v>114</v>
      </c>
      <c r="D7" s="197" t="s">
        <v>90</v>
      </c>
      <c r="E7" s="242">
        <v>40000</v>
      </c>
      <c r="F7" s="205"/>
      <c r="G7" s="205">
        <f t="shared" si="0"/>
        <v>140000</v>
      </c>
      <c r="H7" s="282" t="s">
        <v>71</v>
      </c>
      <c r="I7" s="236" t="s">
        <v>18</v>
      </c>
      <c r="J7" s="395" t="s">
        <v>182</v>
      </c>
      <c r="K7" s="195" t="s">
        <v>72</v>
      </c>
      <c r="L7" s="195" t="s">
        <v>62</v>
      </c>
      <c r="M7" s="195"/>
      <c r="N7" s="197"/>
    </row>
    <row r="8" spans="1:16" x14ac:dyDescent="0.25">
      <c r="A8" s="196">
        <v>44383</v>
      </c>
      <c r="B8" s="195" t="s">
        <v>124</v>
      </c>
      <c r="C8" s="197" t="s">
        <v>114</v>
      </c>
      <c r="D8" s="197" t="s">
        <v>90</v>
      </c>
      <c r="E8" s="242">
        <v>40000</v>
      </c>
      <c r="F8" s="205"/>
      <c r="G8" s="205">
        <f t="shared" si="0"/>
        <v>100000</v>
      </c>
      <c r="H8" s="282" t="s">
        <v>121</v>
      </c>
      <c r="I8" s="236" t="s">
        <v>18</v>
      </c>
      <c r="J8" s="395" t="s">
        <v>182</v>
      </c>
      <c r="K8" s="195" t="s">
        <v>72</v>
      </c>
      <c r="L8" s="195" t="s">
        <v>62</v>
      </c>
      <c r="M8" s="195"/>
      <c r="N8" s="197"/>
    </row>
    <row r="9" spans="1:16" x14ac:dyDescent="0.25">
      <c r="A9" s="196">
        <v>44383</v>
      </c>
      <c r="B9" s="195" t="s">
        <v>109</v>
      </c>
      <c r="C9" s="197" t="s">
        <v>114</v>
      </c>
      <c r="D9" s="195" t="s">
        <v>14</v>
      </c>
      <c r="E9" s="205">
        <v>30000</v>
      </c>
      <c r="F9" s="205"/>
      <c r="G9" s="205">
        <f t="shared" si="0"/>
        <v>70000</v>
      </c>
      <c r="H9" s="282" t="s">
        <v>42</v>
      </c>
      <c r="I9" s="236" t="s">
        <v>18</v>
      </c>
      <c r="J9" s="395" t="s">
        <v>182</v>
      </c>
      <c r="K9" s="195" t="s">
        <v>72</v>
      </c>
      <c r="L9" s="195" t="s">
        <v>62</v>
      </c>
      <c r="M9" s="195"/>
      <c r="N9" s="197"/>
    </row>
    <row r="10" spans="1:16" x14ac:dyDescent="0.25">
      <c r="A10" s="196">
        <v>44383</v>
      </c>
      <c r="B10" s="195" t="s">
        <v>110</v>
      </c>
      <c r="C10" s="197" t="s">
        <v>114</v>
      </c>
      <c r="D10" s="195" t="s">
        <v>52</v>
      </c>
      <c r="E10" s="205">
        <v>30000</v>
      </c>
      <c r="F10" s="205"/>
      <c r="G10" s="205">
        <f t="shared" si="0"/>
        <v>40000</v>
      </c>
      <c r="H10" s="282" t="s">
        <v>53</v>
      </c>
      <c r="I10" s="236" t="s">
        <v>18</v>
      </c>
      <c r="J10" s="395" t="s">
        <v>182</v>
      </c>
      <c r="K10" s="195" t="s">
        <v>72</v>
      </c>
      <c r="L10" s="195" t="s">
        <v>62</v>
      </c>
      <c r="M10" s="195"/>
      <c r="N10" s="197"/>
    </row>
    <row r="11" spans="1:16" x14ac:dyDescent="0.25">
      <c r="A11" s="196">
        <v>44383</v>
      </c>
      <c r="B11" s="197" t="s">
        <v>111</v>
      </c>
      <c r="C11" s="197" t="s">
        <v>114</v>
      </c>
      <c r="D11" s="261" t="s">
        <v>52</v>
      </c>
      <c r="E11" s="252">
        <v>30000</v>
      </c>
      <c r="F11" s="205"/>
      <c r="G11" s="205">
        <f t="shared" si="0"/>
        <v>10000</v>
      </c>
      <c r="H11" s="301" t="s">
        <v>96</v>
      </c>
      <c r="I11" s="236" t="s">
        <v>18</v>
      </c>
      <c r="J11" s="395" t="s">
        <v>182</v>
      </c>
      <c r="K11" s="195" t="s">
        <v>72</v>
      </c>
      <c r="L11" s="195" t="s">
        <v>62</v>
      </c>
      <c r="M11" s="195"/>
      <c r="N11" s="197"/>
      <c r="O11" s="157"/>
      <c r="P11" s="157"/>
    </row>
    <row r="12" spans="1:16" x14ac:dyDescent="0.25">
      <c r="A12" s="196">
        <v>44383</v>
      </c>
      <c r="B12" s="197" t="s">
        <v>118</v>
      </c>
      <c r="C12" s="197" t="s">
        <v>114</v>
      </c>
      <c r="D12" s="261" t="s">
        <v>91</v>
      </c>
      <c r="E12" s="242">
        <v>10000</v>
      </c>
      <c r="F12" s="238"/>
      <c r="G12" s="205">
        <f t="shared" si="0"/>
        <v>0</v>
      </c>
      <c r="H12" s="282" t="s">
        <v>115</v>
      </c>
      <c r="I12" s="236" t="s">
        <v>18</v>
      </c>
      <c r="J12" s="395" t="s">
        <v>182</v>
      </c>
      <c r="K12" s="195" t="s">
        <v>72</v>
      </c>
      <c r="L12" s="195" t="s">
        <v>62</v>
      </c>
      <c r="M12" s="195"/>
      <c r="N12" s="197"/>
      <c r="O12" s="157"/>
      <c r="P12" s="157"/>
    </row>
    <row r="13" spans="1:16" x14ac:dyDescent="0.25">
      <c r="A13" s="245">
        <v>44390</v>
      </c>
      <c r="B13" s="380" t="s">
        <v>73</v>
      </c>
      <c r="C13" s="380" t="s">
        <v>50</v>
      </c>
      <c r="D13" s="655" t="s">
        <v>14</v>
      </c>
      <c r="E13" s="248"/>
      <c r="F13" s="734">
        <v>440000</v>
      </c>
      <c r="G13" s="248">
        <f t="shared" si="0"/>
        <v>440000</v>
      </c>
      <c r="H13" s="581"/>
      <c r="I13" s="733" t="s">
        <v>18</v>
      </c>
      <c r="J13" s="733"/>
      <c r="K13" s="247" t="s">
        <v>72</v>
      </c>
      <c r="L13" s="247" t="s">
        <v>62</v>
      </c>
      <c r="M13" s="247"/>
      <c r="N13" s="246"/>
      <c r="O13" s="440"/>
      <c r="P13" s="440"/>
    </row>
    <row r="14" spans="1:16" x14ac:dyDescent="0.25">
      <c r="A14" s="196">
        <v>44390</v>
      </c>
      <c r="B14" s="197" t="s">
        <v>112</v>
      </c>
      <c r="C14" s="197" t="s">
        <v>114</v>
      </c>
      <c r="D14" s="197" t="s">
        <v>90</v>
      </c>
      <c r="E14" s="400">
        <v>40000</v>
      </c>
      <c r="F14" s="205"/>
      <c r="G14" s="204">
        <f t="shared" si="0"/>
        <v>400000</v>
      </c>
      <c r="H14" s="282" t="s">
        <v>70</v>
      </c>
      <c r="I14" s="800" t="s">
        <v>18</v>
      </c>
      <c r="J14" s="687" t="s">
        <v>218</v>
      </c>
      <c r="K14" s="195" t="s">
        <v>72</v>
      </c>
      <c r="L14" s="195" t="s">
        <v>62</v>
      </c>
      <c r="M14" s="195"/>
      <c r="N14" s="197"/>
      <c r="O14" s="157"/>
      <c r="P14" s="157"/>
    </row>
    <row r="15" spans="1:16" x14ac:dyDescent="0.25">
      <c r="A15" s="196">
        <v>44390</v>
      </c>
      <c r="B15" s="195" t="s">
        <v>113</v>
      </c>
      <c r="C15" s="197" t="s">
        <v>114</v>
      </c>
      <c r="D15" s="197" t="s">
        <v>90</v>
      </c>
      <c r="E15" s="205">
        <v>40000</v>
      </c>
      <c r="F15" s="205"/>
      <c r="G15" s="204">
        <f t="shared" si="0"/>
        <v>360000</v>
      </c>
      <c r="H15" s="282" t="s">
        <v>71</v>
      </c>
      <c r="I15" s="283" t="s">
        <v>18</v>
      </c>
      <c r="J15" s="687" t="s">
        <v>218</v>
      </c>
      <c r="K15" s="195" t="s">
        <v>72</v>
      </c>
      <c r="L15" s="195" t="s">
        <v>62</v>
      </c>
      <c r="M15" s="195"/>
      <c r="N15" s="197"/>
      <c r="O15" s="157"/>
      <c r="P15" s="157"/>
    </row>
    <row r="16" spans="1:16" x14ac:dyDescent="0.25">
      <c r="A16" s="196">
        <v>44390</v>
      </c>
      <c r="B16" s="195" t="s">
        <v>124</v>
      </c>
      <c r="C16" s="197" t="s">
        <v>114</v>
      </c>
      <c r="D16" s="197" t="s">
        <v>90</v>
      </c>
      <c r="E16" s="205">
        <v>40000</v>
      </c>
      <c r="F16" s="205"/>
      <c r="G16" s="204">
        <f t="shared" si="0"/>
        <v>320000</v>
      </c>
      <c r="H16" s="282" t="s">
        <v>121</v>
      </c>
      <c r="I16" s="283" t="s">
        <v>18</v>
      </c>
      <c r="J16" s="687" t="s">
        <v>218</v>
      </c>
      <c r="K16" s="195" t="s">
        <v>72</v>
      </c>
      <c r="L16" s="195" t="s">
        <v>62</v>
      </c>
      <c r="M16" s="195"/>
      <c r="N16" s="197"/>
    </row>
    <row r="17" spans="1:14" x14ac:dyDescent="0.25">
      <c r="A17" s="196">
        <v>44390</v>
      </c>
      <c r="B17" s="195" t="s">
        <v>109</v>
      </c>
      <c r="C17" s="197" t="s">
        <v>114</v>
      </c>
      <c r="D17" s="195" t="s">
        <v>14</v>
      </c>
      <c r="E17" s="400">
        <v>30000</v>
      </c>
      <c r="F17" s="205"/>
      <c r="G17" s="204">
        <f t="shared" si="0"/>
        <v>290000</v>
      </c>
      <c r="H17" s="282" t="s">
        <v>42</v>
      </c>
      <c r="I17" s="283" t="s">
        <v>18</v>
      </c>
      <c r="J17" s="687" t="s">
        <v>218</v>
      </c>
      <c r="K17" s="195" t="s">
        <v>72</v>
      </c>
      <c r="L17" s="195" t="s">
        <v>62</v>
      </c>
      <c r="M17" s="195"/>
      <c r="N17" s="197"/>
    </row>
    <row r="18" spans="1:14" x14ac:dyDescent="0.25">
      <c r="A18" s="196">
        <v>44390</v>
      </c>
      <c r="B18" s="195" t="s">
        <v>110</v>
      </c>
      <c r="C18" s="197" t="s">
        <v>114</v>
      </c>
      <c r="D18" s="195" t="s">
        <v>52</v>
      </c>
      <c r="E18" s="204">
        <v>30000</v>
      </c>
      <c r="F18" s="204"/>
      <c r="G18" s="204">
        <f t="shared" si="0"/>
        <v>260000</v>
      </c>
      <c r="H18" s="282" t="s">
        <v>53</v>
      </c>
      <c r="I18" s="283" t="s">
        <v>18</v>
      </c>
      <c r="J18" s="687" t="s">
        <v>218</v>
      </c>
      <c r="K18" s="195" t="s">
        <v>72</v>
      </c>
      <c r="L18" s="195" t="s">
        <v>62</v>
      </c>
      <c r="M18" s="195"/>
      <c r="N18" s="197"/>
    </row>
    <row r="19" spans="1:14" x14ac:dyDescent="0.25">
      <c r="A19" s="196">
        <v>44390</v>
      </c>
      <c r="B19" s="197" t="s">
        <v>111</v>
      </c>
      <c r="C19" s="197" t="s">
        <v>114</v>
      </c>
      <c r="D19" s="261" t="s">
        <v>52</v>
      </c>
      <c r="E19" s="217">
        <v>30000</v>
      </c>
      <c r="F19" s="205"/>
      <c r="G19" s="204">
        <f t="shared" si="0"/>
        <v>230000</v>
      </c>
      <c r="H19" s="301" t="s">
        <v>96</v>
      </c>
      <c r="I19" s="283" t="s">
        <v>18</v>
      </c>
      <c r="J19" s="687" t="s">
        <v>218</v>
      </c>
      <c r="K19" s="195" t="s">
        <v>72</v>
      </c>
      <c r="L19" s="195" t="s">
        <v>62</v>
      </c>
      <c r="M19" s="195"/>
      <c r="N19" s="197"/>
    </row>
    <row r="20" spans="1:14" x14ac:dyDescent="0.25">
      <c r="A20" s="196">
        <v>44390</v>
      </c>
      <c r="B20" s="197" t="s">
        <v>118</v>
      </c>
      <c r="C20" s="197" t="s">
        <v>114</v>
      </c>
      <c r="D20" s="261" t="s">
        <v>91</v>
      </c>
      <c r="E20" s="238">
        <v>10000</v>
      </c>
      <c r="F20" s="238"/>
      <c r="G20" s="204">
        <f t="shared" si="0"/>
        <v>220000</v>
      </c>
      <c r="H20" s="282" t="s">
        <v>115</v>
      </c>
      <c r="I20" s="283" t="s">
        <v>18</v>
      </c>
      <c r="J20" s="687" t="s">
        <v>218</v>
      </c>
      <c r="K20" s="195" t="s">
        <v>72</v>
      </c>
      <c r="L20" s="195" t="s">
        <v>62</v>
      </c>
      <c r="M20" s="195"/>
      <c r="N20" s="197"/>
    </row>
    <row r="21" spans="1:14" x14ac:dyDescent="0.25">
      <c r="A21" s="196">
        <v>44396</v>
      </c>
      <c r="B21" s="197" t="s">
        <v>112</v>
      </c>
      <c r="C21" s="197" t="s">
        <v>114</v>
      </c>
      <c r="D21" s="197" t="s">
        <v>90</v>
      </c>
      <c r="E21" s="400">
        <v>40000</v>
      </c>
      <c r="F21" s="205"/>
      <c r="G21" s="204">
        <f t="shared" si="0"/>
        <v>180000</v>
      </c>
      <c r="H21" s="282" t="s">
        <v>70</v>
      </c>
      <c r="I21" s="283" t="s">
        <v>18</v>
      </c>
      <c r="J21" s="687" t="s">
        <v>218</v>
      </c>
      <c r="K21" s="195" t="s">
        <v>72</v>
      </c>
      <c r="L21" s="195" t="s">
        <v>62</v>
      </c>
      <c r="M21" s="195"/>
      <c r="N21" s="197"/>
    </row>
    <row r="22" spans="1:14" x14ac:dyDescent="0.25">
      <c r="A22" s="196">
        <v>44396</v>
      </c>
      <c r="B22" s="195" t="s">
        <v>113</v>
      </c>
      <c r="C22" s="197" t="s">
        <v>114</v>
      </c>
      <c r="D22" s="197" t="s">
        <v>90</v>
      </c>
      <c r="E22" s="205">
        <v>40000</v>
      </c>
      <c r="F22" s="204"/>
      <c r="G22" s="204">
        <f t="shared" si="0"/>
        <v>140000</v>
      </c>
      <c r="H22" s="282" t="s">
        <v>71</v>
      </c>
      <c r="I22" s="283" t="s">
        <v>18</v>
      </c>
      <c r="J22" s="687" t="s">
        <v>218</v>
      </c>
      <c r="K22" s="195" t="s">
        <v>72</v>
      </c>
      <c r="L22" s="195" t="s">
        <v>62</v>
      </c>
      <c r="M22" s="195"/>
      <c r="N22" s="197"/>
    </row>
    <row r="23" spans="1:14" x14ac:dyDescent="0.25">
      <c r="A23" s="196">
        <v>44396</v>
      </c>
      <c r="B23" s="195" t="s">
        <v>124</v>
      </c>
      <c r="C23" s="197" t="s">
        <v>114</v>
      </c>
      <c r="D23" s="197" t="s">
        <v>90</v>
      </c>
      <c r="E23" s="205">
        <v>40000</v>
      </c>
      <c r="F23" s="204"/>
      <c r="G23" s="204">
        <f t="shared" si="0"/>
        <v>100000</v>
      </c>
      <c r="H23" s="282" t="s">
        <v>121</v>
      </c>
      <c r="I23" s="639" t="s">
        <v>18</v>
      </c>
      <c r="J23" s="687" t="s">
        <v>218</v>
      </c>
      <c r="K23" s="195" t="s">
        <v>72</v>
      </c>
      <c r="L23" s="195" t="s">
        <v>62</v>
      </c>
      <c r="M23" s="195"/>
      <c r="N23" s="197"/>
    </row>
    <row r="24" spans="1:14" x14ac:dyDescent="0.25">
      <c r="A24" s="196">
        <v>44396</v>
      </c>
      <c r="B24" s="195" t="s">
        <v>109</v>
      </c>
      <c r="C24" s="197" t="s">
        <v>114</v>
      </c>
      <c r="D24" s="195" t="s">
        <v>14</v>
      </c>
      <c r="E24" s="400">
        <v>30000</v>
      </c>
      <c r="F24" s="205"/>
      <c r="G24" s="204">
        <f t="shared" si="0"/>
        <v>70000</v>
      </c>
      <c r="H24" s="282" t="s">
        <v>42</v>
      </c>
      <c r="I24" s="639" t="s">
        <v>18</v>
      </c>
      <c r="J24" s="687" t="s">
        <v>218</v>
      </c>
      <c r="K24" s="195" t="s">
        <v>72</v>
      </c>
      <c r="L24" s="195" t="s">
        <v>62</v>
      </c>
      <c r="M24" s="195"/>
      <c r="N24" s="197"/>
    </row>
    <row r="25" spans="1:14" x14ac:dyDescent="0.25">
      <c r="A25" s="196">
        <v>44396</v>
      </c>
      <c r="B25" s="195" t="s">
        <v>110</v>
      </c>
      <c r="C25" s="197" t="s">
        <v>114</v>
      </c>
      <c r="D25" s="195" t="s">
        <v>52</v>
      </c>
      <c r="E25" s="204">
        <v>30000</v>
      </c>
      <c r="F25" s="238"/>
      <c r="G25" s="204">
        <f t="shared" si="0"/>
        <v>40000</v>
      </c>
      <c r="H25" s="282" t="s">
        <v>53</v>
      </c>
      <c r="I25" s="639" t="s">
        <v>18</v>
      </c>
      <c r="J25" s="687" t="s">
        <v>218</v>
      </c>
      <c r="K25" s="195" t="s">
        <v>72</v>
      </c>
      <c r="L25" s="195" t="s">
        <v>62</v>
      </c>
      <c r="M25" s="195"/>
      <c r="N25" s="197"/>
    </row>
    <row r="26" spans="1:14" x14ac:dyDescent="0.25">
      <c r="A26" s="196">
        <v>44396</v>
      </c>
      <c r="B26" s="197" t="s">
        <v>111</v>
      </c>
      <c r="C26" s="197" t="s">
        <v>114</v>
      </c>
      <c r="D26" s="261" t="s">
        <v>52</v>
      </c>
      <c r="E26" s="217">
        <v>30000</v>
      </c>
      <c r="F26" s="205"/>
      <c r="G26" s="204">
        <f t="shared" si="0"/>
        <v>10000</v>
      </c>
      <c r="H26" s="301" t="s">
        <v>96</v>
      </c>
      <c r="I26" s="639" t="s">
        <v>18</v>
      </c>
      <c r="J26" s="687" t="s">
        <v>218</v>
      </c>
      <c r="K26" s="195" t="s">
        <v>72</v>
      </c>
      <c r="L26" s="195" t="s">
        <v>62</v>
      </c>
      <c r="M26" s="195"/>
      <c r="N26" s="197"/>
    </row>
    <row r="27" spans="1:14" x14ac:dyDescent="0.25">
      <c r="A27" s="196">
        <v>44396</v>
      </c>
      <c r="B27" s="197" t="s">
        <v>118</v>
      </c>
      <c r="C27" s="197" t="s">
        <v>114</v>
      </c>
      <c r="D27" s="261" t="s">
        <v>91</v>
      </c>
      <c r="E27" s="238">
        <v>10000</v>
      </c>
      <c r="F27" s="205"/>
      <c r="G27" s="204">
        <f t="shared" si="0"/>
        <v>0</v>
      </c>
      <c r="H27" s="282" t="s">
        <v>115</v>
      </c>
      <c r="I27" s="639" t="s">
        <v>18</v>
      </c>
      <c r="J27" s="687" t="s">
        <v>218</v>
      </c>
      <c r="K27" s="195" t="s">
        <v>72</v>
      </c>
      <c r="L27" s="195" t="s">
        <v>62</v>
      </c>
      <c r="M27" s="195"/>
      <c r="N27" s="197"/>
    </row>
    <row r="28" spans="1:14" x14ac:dyDescent="0.25">
      <c r="A28" s="196">
        <v>44401</v>
      </c>
      <c r="B28" s="195" t="s">
        <v>73</v>
      </c>
      <c r="C28" s="197" t="s">
        <v>50</v>
      </c>
      <c r="D28" s="195" t="s">
        <v>14</v>
      </c>
      <c r="E28" s="205"/>
      <c r="F28" s="205">
        <v>20000</v>
      </c>
      <c r="G28" s="204">
        <f t="shared" si="0"/>
        <v>20000</v>
      </c>
      <c r="H28" s="195"/>
      <c r="I28" s="639" t="s">
        <v>18</v>
      </c>
      <c r="J28" s="264" t="s">
        <v>263</v>
      </c>
      <c r="K28" s="195" t="s">
        <v>72</v>
      </c>
      <c r="L28" s="195" t="s">
        <v>62</v>
      </c>
      <c r="M28" s="195"/>
      <c r="N28" s="197"/>
    </row>
    <row r="29" spans="1:14" x14ac:dyDescent="0.25">
      <c r="A29" s="196">
        <v>44401</v>
      </c>
      <c r="B29" s="197" t="s">
        <v>109</v>
      </c>
      <c r="C29" s="197" t="s">
        <v>114</v>
      </c>
      <c r="D29" s="195" t="s">
        <v>14</v>
      </c>
      <c r="E29" s="204">
        <v>20000</v>
      </c>
      <c r="F29" s="204"/>
      <c r="G29" s="204">
        <f t="shared" si="0"/>
        <v>0</v>
      </c>
      <c r="H29" s="195" t="s">
        <v>42</v>
      </c>
      <c r="I29" s="639" t="s">
        <v>18</v>
      </c>
      <c r="J29" s="264" t="s">
        <v>263</v>
      </c>
      <c r="K29" s="195" t="s">
        <v>72</v>
      </c>
      <c r="L29" s="195" t="s">
        <v>62</v>
      </c>
      <c r="M29" s="195"/>
      <c r="N29" s="197"/>
    </row>
    <row r="30" spans="1:14" x14ac:dyDescent="0.25">
      <c r="A30" s="838">
        <v>44404</v>
      </c>
      <c r="B30" s="246" t="s">
        <v>73</v>
      </c>
      <c r="C30" s="246" t="s">
        <v>50</v>
      </c>
      <c r="D30" s="246" t="s">
        <v>14</v>
      </c>
      <c r="E30" s="843"/>
      <c r="F30" s="253">
        <v>220000</v>
      </c>
      <c r="G30" s="248">
        <f t="shared" si="0"/>
        <v>220000</v>
      </c>
      <c r="H30" s="629"/>
      <c r="I30" s="844" t="s">
        <v>18</v>
      </c>
      <c r="J30" s="844"/>
      <c r="K30" s="247" t="s">
        <v>72</v>
      </c>
      <c r="L30" s="247" t="s">
        <v>62</v>
      </c>
      <c r="M30" s="247"/>
      <c r="N30" s="246"/>
    </row>
    <row r="31" spans="1:14" x14ac:dyDescent="0.25">
      <c r="A31" s="196">
        <v>44404</v>
      </c>
      <c r="B31" s="197" t="s">
        <v>112</v>
      </c>
      <c r="C31" s="197" t="s">
        <v>114</v>
      </c>
      <c r="D31" s="197" t="s">
        <v>90</v>
      </c>
      <c r="E31" s="400">
        <v>40000</v>
      </c>
      <c r="F31" s="238"/>
      <c r="G31" s="204">
        <f t="shared" si="0"/>
        <v>180000</v>
      </c>
      <c r="H31" s="212" t="s">
        <v>70</v>
      </c>
      <c r="I31" s="283" t="s">
        <v>18</v>
      </c>
      <c r="J31" s="687" t="s">
        <v>267</v>
      </c>
      <c r="K31" s="195" t="s">
        <v>72</v>
      </c>
      <c r="L31" s="195" t="s">
        <v>62</v>
      </c>
      <c r="M31" s="195"/>
      <c r="N31" s="197"/>
    </row>
    <row r="32" spans="1:14" x14ac:dyDescent="0.25">
      <c r="A32" s="196">
        <v>44404</v>
      </c>
      <c r="B32" s="195" t="s">
        <v>113</v>
      </c>
      <c r="C32" s="197" t="s">
        <v>114</v>
      </c>
      <c r="D32" s="197" t="s">
        <v>90</v>
      </c>
      <c r="E32" s="205">
        <v>40000</v>
      </c>
      <c r="F32" s="238"/>
      <c r="G32" s="204">
        <f>G31-E32+F32</f>
        <v>140000</v>
      </c>
      <c r="H32" s="212" t="s">
        <v>71</v>
      </c>
      <c r="I32" s="283" t="s">
        <v>18</v>
      </c>
      <c r="J32" s="687" t="s">
        <v>267</v>
      </c>
      <c r="K32" s="195" t="s">
        <v>72</v>
      </c>
      <c r="L32" s="195" t="s">
        <v>62</v>
      </c>
      <c r="M32" s="195"/>
      <c r="N32" s="197"/>
    </row>
    <row r="33" spans="1:14" x14ac:dyDescent="0.25">
      <c r="A33" s="196">
        <v>44404</v>
      </c>
      <c r="B33" s="195" t="s">
        <v>124</v>
      </c>
      <c r="C33" s="197" t="s">
        <v>114</v>
      </c>
      <c r="D33" s="197" t="s">
        <v>90</v>
      </c>
      <c r="E33" s="205">
        <v>40000</v>
      </c>
      <c r="F33" s="238"/>
      <c r="G33" s="204">
        <f t="shared" si="0"/>
        <v>100000</v>
      </c>
      <c r="H33" s="212" t="s">
        <v>121</v>
      </c>
      <c r="I33" s="283" t="s">
        <v>18</v>
      </c>
      <c r="J33" s="687" t="s">
        <v>267</v>
      </c>
      <c r="K33" s="195" t="s">
        <v>72</v>
      </c>
      <c r="L33" s="195" t="s">
        <v>62</v>
      </c>
      <c r="M33" s="195"/>
      <c r="N33" s="197"/>
    </row>
    <row r="34" spans="1:14" x14ac:dyDescent="0.25">
      <c r="A34" s="196">
        <v>44404</v>
      </c>
      <c r="B34" s="195" t="s">
        <v>109</v>
      </c>
      <c r="C34" s="197" t="s">
        <v>114</v>
      </c>
      <c r="D34" s="195" t="s">
        <v>14</v>
      </c>
      <c r="E34" s="400">
        <v>30000</v>
      </c>
      <c r="F34" s="238"/>
      <c r="G34" s="204">
        <f t="shared" si="0"/>
        <v>70000</v>
      </c>
      <c r="H34" s="212" t="s">
        <v>42</v>
      </c>
      <c r="I34" s="283" t="s">
        <v>18</v>
      </c>
      <c r="J34" s="687" t="s">
        <v>267</v>
      </c>
      <c r="K34" s="195" t="s">
        <v>72</v>
      </c>
      <c r="L34" s="195" t="s">
        <v>62</v>
      </c>
      <c r="M34" s="195"/>
      <c r="N34" s="197"/>
    </row>
    <row r="35" spans="1:14" x14ac:dyDescent="0.25">
      <c r="A35" s="196">
        <v>44404</v>
      </c>
      <c r="B35" s="195" t="s">
        <v>110</v>
      </c>
      <c r="C35" s="197" t="s">
        <v>114</v>
      </c>
      <c r="D35" s="195" t="s">
        <v>52</v>
      </c>
      <c r="E35" s="204">
        <v>30000</v>
      </c>
      <c r="F35" s="238"/>
      <c r="G35" s="204">
        <f t="shared" si="0"/>
        <v>40000</v>
      </c>
      <c r="H35" s="212" t="s">
        <v>53</v>
      </c>
      <c r="I35" s="283" t="s">
        <v>18</v>
      </c>
      <c r="J35" s="395" t="s">
        <v>265</v>
      </c>
      <c r="K35" s="195" t="s">
        <v>72</v>
      </c>
      <c r="L35" s="195" t="s">
        <v>62</v>
      </c>
      <c r="M35" s="195"/>
      <c r="N35" s="197"/>
    </row>
    <row r="36" spans="1:14" x14ac:dyDescent="0.25">
      <c r="A36" s="196">
        <v>44404</v>
      </c>
      <c r="B36" s="197" t="s">
        <v>111</v>
      </c>
      <c r="C36" s="197" t="s">
        <v>114</v>
      </c>
      <c r="D36" s="261" t="s">
        <v>52</v>
      </c>
      <c r="E36" s="217">
        <v>30000</v>
      </c>
      <c r="F36" s="238"/>
      <c r="G36" s="204">
        <f t="shared" si="0"/>
        <v>10000</v>
      </c>
      <c r="H36" s="212" t="s">
        <v>96</v>
      </c>
      <c r="I36" s="283" t="s">
        <v>18</v>
      </c>
      <c r="J36" s="687" t="s">
        <v>267</v>
      </c>
      <c r="K36" s="195" t="s">
        <v>72</v>
      </c>
      <c r="L36" s="195" t="s">
        <v>62</v>
      </c>
      <c r="M36" s="195"/>
      <c r="N36" s="197"/>
    </row>
    <row r="37" spans="1:14" ht="15.75" thickBot="1" x14ac:dyDescent="0.3">
      <c r="A37" s="196">
        <v>44404</v>
      </c>
      <c r="B37" s="197" t="s">
        <v>118</v>
      </c>
      <c r="C37" s="197" t="s">
        <v>114</v>
      </c>
      <c r="D37" s="261" t="s">
        <v>91</v>
      </c>
      <c r="E37" s="238">
        <v>10000</v>
      </c>
      <c r="F37" s="238"/>
      <c r="G37" s="204">
        <f t="shared" si="0"/>
        <v>0</v>
      </c>
      <c r="H37" s="212" t="s">
        <v>115</v>
      </c>
      <c r="I37" s="283" t="s">
        <v>18</v>
      </c>
      <c r="J37" s="639" t="s">
        <v>267</v>
      </c>
      <c r="K37" s="195" t="s">
        <v>72</v>
      </c>
      <c r="L37" s="195" t="s">
        <v>62</v>
      </c>
      <c r="M37" s="195"/>
      <c r="N37" s="197"/>
    </row>
    <row r="38" spans="1:14" ht="15.75" thickBot="1" x14ac:dyDescent="0.3">
      <c r="A38" s="196"/>
      <c r="B38" s="195"/>
      <c r="C38" s="195"/>
      <c r="D38" s="210"/>
      <c r="E38" s="744">
        <f>SUM(E4:E37)</f>
        <v>900000</v>
      </c>
      <c r="F38" s="740">
        <f>SUM(F4:F37)</f>
        <v>900000</v>
      </c>
      <c r="G38" s="785">
        <f>F38-E38</f>
        <v>0</v>
      </c>
      <c r="H38" s="212"/>
      <c r="I38" s="195"/>
      <c r="J38" s="283"/>
      <c r="K38" s="195"/>
      <c r="L38" s="195"/>
      <c r="M38" s="195"/>
      <c r="N38" s="197"/>
    </row>
    <row r="39" spans="1:14" x14ac:dyDescent="0.25">
      <c r="A39" s="196"/>
      <c r="B39" s="195"/>
      <c r="C39" s="195"/>
      <c r="D39" s="210"/>
      <c r="E39" s="238"/>
      <c r="F39" s="238"/>
      <c r="G39" s="257"/>
      <c r="H39" s="212"/>
      <c r="I39" s="195"/>
      <c r="J39" s="283"/>
      <c r="K39" s="195"/>
      <c r="L39" s="195"/>
      <c r="M39" s="195"/>
      <c r="N39" s="197"/>
    </row>
    <row r="40" spans="1:14" x14ac:dyDescent="0.25">
      <c r="A40"/>
      <c r="B40"/>
      <c r="C40" s="195"/>
      <c r="D40" s="210"/>
      <c r="E40" s="205"/>
      <c r="F40" s="205"/>
      <c r="G40" s="204"/>
      <c r="H40" s="212"/>
      <c r="I40" s="195"/>
      <c r="J40" s="283"/>
      <c r="K40" s="195"/>
      <c r="L40" s="195"/>
      <c r="M40" s="195"/>
      <c r="N40" s="197"/>
    </row>
    <row r="41" spans="1:14" x14ac:dyDescent="0.25">
      <c r="A41" s="747" t="s">
        <v>142</v>
      </c>
      <c r="B41" t="s">
        <v>145</v>
      </c>
      <c r="C41" s="749"/>
      <c r="D41" s="750"/>
      <c r="E41" s="751"/>
      <c r="F41" s="751"/>
      <c r="G41" s="752"/>
      <c r="H41" s="753"/>
      <c r="I41" s="195"/>
      <c r="J41" s="754"/>
      <c r="K41" s="749"/>
      <c r="L41" s="749"/>
      <c r="M41" s="749"/>
      <c r="N41" s="755"/>
    </row>
    <row r="42" spans="1:14" x14ac:dyDescent="0.25">
      <c r="A42" s="256" t="s">
        <v>53</v>
      </c>
      <c r="B42" s="748">
        <v>120000</v>
      </c>
      <c r="C42" s="195"/>
      <c r="D42" s="210"/>
      <c r="E42" s="205"/>
      <c r="F42" s="205"/>
      <c r="G42" s="204"/>
      <c r="H42" s="212"/>
      <c r="I42" s="195"/>
      <c r="J42" s="283"/>
      <c r="K42" s="195"/>
      <c r="L42" s="195"/>
      <c r="M42" s="195"/>
      <c r="N42" s="197"/>
    </row>
    <row r="43" spans="1:14" x14ac:dyDescent="0.25">
      <c r="A43" s="256" t="s">
        <v>115</v>
      </c>
      <c r="B43" s="748">
        <v>40000</v>
      </c>
      <c r="C43" s="195"/>
      <c r="D43" s="210"/>
      <c r="E43" s="205"/>
      <c r="F43" s="205"/>
      <c r="G43" s="204"/>
      <c r="H43" s="212"/>
      <c r="I43" s="195"/>
      <c r="J43" s="283"/>
      <c r="K43" s="195"/>
      <c r="L43" s="195"/>
      <c r="M43" s="195"/>
      <c r="N43" s="197"/>
    </row>
    <row r="44" spans="1:14" x14ac:dyDescent="0.25">
      <c r="A44" s="256" t="s">
        <v>70</v>
      </c>
      <c r="B44" s="748">
        <v>160000</v>
      </c>
      <c r="C44" s="195"/>
      <c r="D44" s="210"/>
      <c r="E44" s="205"/>
      <c r="F44" s="205"/>
      <c r="G44" s="204"/>
      <c r="H44" s="212"/>
      <c r="I44" s="195"/>
      <c r="J44" s="283"/>
      <c r="K44" s="195"/>
      <c r="L44" s="195"/>
      <c r="M44" s="195"/>
      <c r="N44" s="197"/>
    </row>
    <row r="45" spans="1:14" x14ac:dyDescent="0.25">
      <c r="A45" s="256" t="s">
        <v>71</v>
      </c>
      <c r="B45" s="748">
        <v>160000</v>
      </c>
      <c r="C45" s="195"/>
      <c r="D45" s="210"/>
      <c r="E45" s="205"/>
      <c r="F45" s="205"/>
      <c r="G45" s="204"/>
      <c r="H45" s="212"/>
      <c r="I45" s="195"/>
      <c r="J45" s="283"/>
      <c r="K45" s="195"/>
      <c r="L45" s="195"/>
      <c r="M45" s="195"/>
      <c r="N45" s="197"/>
    </row>
    <row r="46" spans="1:14" x14ac:dyDescent="0.25">
      <c r="A46" s="256" t="s">
        <v>121</v>
      </c>
      <c r="B46" s="748">
        <v>160000</v>
      </c>
      <c r="C46" s="195"/>
      <c r="D46" s="210"/>
      <c r="E46" s="205"/>
      <c r="F46" s="205"/>
      <c r="G46" s="204"/>
      <c r="H46" s="212"/>
      <c r="I46" s="195"/>
      <c r="J46" s="283"/>
      <c r="K46" s="195"/>
      <c r="L46" s="195"/>
      <c r="M46" s="195"/>
      <c r="N46" s="197"/>
    </row>
    <row r="47" spans="1:14" x14ac:dyDescent="0.25">
      <c r="A47" s="256" t="s">
        <v>42</v>
      </c>
      <c r="B47" s="748">
        <v>140000</v>
      </c>
      <c r="C47" s="212"/>
      <c r="D47" s="210"/>
      <c r="E47" s="205"/>
      <c r="F47" s="205"/>
      <c r="G47" s="204"/>
      <c r="H47" s="212"/>
      <c r="I47" s="195"/>
      <c r="J47" s="283"/>
      <c r="K47" s="195"/>
      <c r="L47" s="195"/>
      <c r="M47" s="195"/>
      <c r="N47" s="197"/>
    </row>
    <row r="48" spans="1:14" x14ac:dyDescent="0.25">
      <c r="A48" s="256" t="s">
        <v>96</v>
      </c>
      <c r="B48" s="748">
        <v>120000</v>
      </c>
      <c r="C48" s="212"/>
      <c r="D48" s="210"/>
      <c r="E48" s="205"/>
      <c r="F48" s="205"/>
      <c r="G48" s="204"/>
      <c r="H48" s="212"/>
      <c r="I48" s="195"/>
      <c r="J48" s="283"/>
      <c r="K48" s="195"/>
      <c r="L48" s="195"/>
      <c r="M48" s="195"/>
      <c r="N48" s="197"/>
    </row>
    <row r="49" spans="1:14" x14ac:dyDescent="0.25">
      <c r="A49" s="256" t="s">
        <v>143</v>
      </c>
      <c r="B49" s="748"/>
      <c r="C49" s="212"/>
      <c r="D49" s="210"/>
      <c r="E49" s="205"/>
      <c r="F49" s="205"/>
      <c r="G49" s="204"/>
      <c r="H49" s="212"/>
      <c r="I49" s="195"/>
      <c r="J49" s="283"/>
      <c r="K49" s="195"/>
      <c r="L49" s="195"/>
      <c r="M49" s="195"/>
      <c r="N49" s="197"/>
    </row>
    <row r="50" spans="1:14" x14ac:dyDescent="0.25">
      <c r="A50" s="256" t="s">
        <v>144</v>
      </c>
      <c r="B50" s="748">
        <v>900000</v>
      </c>
      <c r="C50" s="212"/>
      <c r="D50" s="210"/>
      <c r="E50" s="205"/>
      <c r="F50" s="205"/>
      <c r="G50" s="204"/>
      <c r="H50" s="212"/>
      <c r="I50" s="195"/>
      <c r="J50" s="596"/>
      <c r="K50" s="195"/>
      <c r="L50" s="195"/>
      <c r="M50" s="195"/>
      <c r="N50" s="197"/>
    </row>
    <row r="51" spans="1:14" x14ac:dyDescent="0.25">
      <c r="A51"/>
      <c r="B51"/>
      <c r="C51" s="212"/>
      <c r="D51" s="195"/>
      <c r="E51" s="238"/>
      <c r="F51" s="238"/>
      <c r="G51" s="204"/>
      <c r="H51" s="195"/>
      <c r="I51" s="195"/>
      <c r="J51" s="596"/>
      <c r="K51" s="195"/>
      <c r="L51" s="195"/>
      <c r="M51" s="195"/>
      <c r="N51" s="197"/>
    </row>
    <row r="52" spans="1:14" x14ac:dyDescent="0.25">
      <c r="A52" s="279"/>
      <c r="B52" s="199"/>
      <c r="C52" s="212"/>
      <c r="D52" s="195"/>
      <c r="E52" s="205"/>
      <c r="F52" s="205"/>
      <c r="G52" s="204"/>
      <c r="H52" s="195"/>
      <c r="I52" s="195"/>
      <c r="J52" s="596"/>
      <c r="K52" s="195"/>
      <c r="L52" s="195"/>
      <c r="M52" s="195"/>
      <c r="N52" s="197"/>
    </row>
    <row r="53" spans="1:14" x14ac:dyDescent="0.25">
      <c r="A53" s="279"/>
      <c r="B53" s="195"/>
      <c r="C53" s="212"/>
      <c r="D53" s="195"/>
      <c r="E53" s="205"/>
      <c r="F53" s="205"/>
      <c r="G53" s="204"/>
      <c r="H53" s="195"/>
      <c r="I53" s="195"/>
      <c r="J53" s="596"/>
      <c r="K53" s="195"/>
      <c r="L53" s="195"/>
      <c r="M53" s="195"/>
      <c r="N53" s="197"/>
    </row>
    <row r="54" spans="1:14" x14ac:dyDescent="0.25">
      <c r="A54" s="279"/>
      <c r="B54" s="195"/>
      <c r="C54" s="212"/>
      <c r="D54" s="195"/>
      <c r="E54" s="205"/>
      <c r="F54" s="205"/>
      <c r="G54" s="204"/>
      <c r="H54" s="195"/>
      <c r="I54" s="195"/>
      <c r="J54" s="197"/>
      <c r="K54" s="195"/>
      <c r="L54" s="195"/>
      <c r="M54" s="195"/>
      <c r="N54" s="197"/>
    </row>
    <row r="55" spans="1:14" x14ac:dyDescent="0.25">
      <c r="A55" s="279"/>
      <c r="B55" s="195"/>
      <c r="C55" s="212"/>
      <c r="D55" s="195"/>
      <c r="E55" s="204"/>
      <c r="F55" s="204"/>
      <c r="G55" s="204"/>
      <c r="H55" s="195"/>
      <c r="I55" s="195"/>
      <c r="J55" s="197"/>
      <c r="K55" s="195"/>
      <c r="L55" s="195"/>
      <c r="M55" s="195"/>
      <c r="N55" s="197"/>
    </row>
    <row r="56" spans="1:14" x14ac:dyDescent="0.25">
      <c r="A56" s="279"/>
      <c r="B56" s="195"/>
      <c r="C56" s="212"/>
      <c r="D56" s="210"/>
      <c r="E56" s="205"/>
      <c r="F56" s="205"/>
      <c r="G56" s="204"/>
      <c r="H56" s="212"/>
      <c r="I56" s="195"/>
      <c r="J56" s="197"/>
      <c r="K56" s="195"/>
      <c r="L56" s="195"/>
      <c r="M56" s="195"/>
      <c r="N56" s="197"/>
    </row>
    <row r="57" spans="1:14" x14ac:dyDescent="0.25">
      <c r="A57" s="279"/>
      <c r="B57" s="195"/>
      <c r="C57" s="212"/>
      <c r="D57" s="210"/>
      <c r="E57" s="205"/>
      <c r="F57" s="205"/>
      <c r="G57" s="204"/>
      <c r="H57" s="212"/>
      <c r="I57" s="195"/>
      <c r="J57" s="197"/>
      <c r="K57" s="195"/>
      <c r="L57" s="195"/>
      <c r="M57" s="195"/>
      <c r="N57" s="197"/>
    </row>
    <row r="58" spans="1:14" x14ac:dyDescent="0.25">
      <c r="A58" s="279"/>
      <c r="B58" s="195"/>
      <c r="C58" s="212"/>
      <c r="D58" s="210"/>
      <c r="E58" s="205"/>
      <c r="F58" s="205"/>
      <c r="G58" s="204"/>
      <c r="H58" s="212"/>
      <c r="I58" s="195"/>
      <c r="J58" s="197"/>
      <c r="K58" s="195"/>
      <c r="L58" s="195"/>
      <c r="M58" s="195"/>
      <c r="N58" s="197"/>
    </row>
    <row r="59" spans="1:14" x14ac:dyDescent="0.25">
      <c r="A59" s="279"/>
      <c r="B59" s="195"/>
      <c r="C59" s="212"/>
      <c r="D59" s="210"/>
      <c r="E59" s="204"/>
      <c r="F59" s="204"/>
      <c r="G59" s="204"/>
      <c r="H59" s="212"/>
      <c r="I59" s="195"/>
      <c r="J59" s="197"/>
      <c r="K59" s="195"/>
      <c r="L59" s="195"/>
      <c r="M59" s="195"/>
      <c r="N59" s="197"/>
    </row>
    <row r="60" spans="1:14" x14ac:dyDescent="0.25">
      <c r="A60" s="196"/>
      <c r="B60" s="197"/>
      <c r="C60" s="197"/>
      <c r="D60" s="197"/>
      <c r="E60" s="723"/>
      <c r="F60" s="205"/>
      <c r="G60" s="204"/>
      <c r="H60" s="212"/>
      <c r="I60" s="195"/>
      <c r="J60" s="195"/>
      <c r="K60" s="195"/>
      <c r="L60" s="195"/>
      <c r="M60" s="195"/>
      <c r="N60" s="197"/>
    </row>
    <row r="61" spans="1:14" x14ac:dyDescent="0.25">
      <c r="A61" s="279"/>
      <c r="B61" s="597"/>
      <c r="C61" s="195"/>
      <c r="D61" s="195"/>
      <c r="E61" s="190"/>
      <c r="F61" s="195"/>
      <c r="G61" s="205"/>
      <c r="H61" s="195"/>
      <c r="I61" s="195"/>
      <c r="J61" s="195"/>
      <c r="K61" s="195"/>
      <c r="L61" s="195"/>
      <c r="M61" s="195"/>
      <c r="N61" s="197"/>
    </row>
    <row r="62" spans="1:14" x14ac:dyDescent="0.25">
      <c r="A62" s="279"/>
      <c r="B62" s="597"/>
      <c r="C62" s="195"/>
      <c r="D62" s="195"/>
      <c r="E62" s="190"/>
      <c r="F62" s="195"/>
      <c r="G62" s="205"/>
      <c r="H62" s="195"/>
      <c r="I62" s="195"/>
      <c r="J62" s="195"/>
      <c r="K62" s="195"/>
      <c r="L62" s="195"/>
      <c r="M62" s="195"/>
      <c r="N62" s="197"/>
    </row>
    <row r="63" spans="1:14" x14ac:dyDescent="0.25">
      <c r="A63" s="279"/>
      <c r="B63" s="597"/>
      <c r="C63" s="195"/>
      <c r="D63" s="195"/>
      <c r="E63" s="190"/>
      <c r="F63" s="195"/>
      <c r="G63" s="205"/>
      <c r="H63" s="195"/>
      <c r="I63" s="195"/>
      <c r="J63" s="195"/>
      <c r="K63" s="195"/>
      <c r="L63" s="195"/>
      <c r="M63" s="195"/>
      <c r="N63" s="197"/>
    </row>
    <row r="64" spans="1:14" ht="15.75" x14ac:dyDescent="0.25">
      <c r="A64" s="279"/>
      <c r="B64" s="721"/>
      <c r="C64" s="195"/>
      <c r="D64" s="677"/>
      <c r="E64" s="190"/>
      <c r="F64" s="195"/>
      <c r="G64" s="205"/>
      <c r="H64" s="677"/>
      <c r="I64" s="677"/>
      <c r="J64" s="677"/>
      <c r="K64" s="677"/>
      <c r="L64" s="677"/>
      <c r="M64" s="677"/>
      <c r="N64" s="678"/>
    </row>
    <row r="65" spans="1:14" x14ac:dyDescent="0.25">
      <c r="A65" s="279"/>
      <c r="B65" s="597"/>
      <c r="C65" s="195"/>
      <c r="D65" s="195"/>
      <c r="E65" s="190"/>
      <c r="F65" s="195"/>
      <c r="G65" s="205"/>
      <c r="H65" s="195"/>
      <c r="I65" s="195"/>
      <c r="J65" s="195"/>
      <c r="K65" s="195"/>
      <c r="L65" s="195"/>
      <c r="M65" s="195"/>
      <c r="N65" s="197"/>
    </row>
    <row r="66" spans="1:14" x14ac:dyDescent="0.25">
      <c r="A66" s="279"/>
      <c r="B66" s="597"/>
      <c r="C66" s="195"/>
      <c r="D66" s="195"/>
      <c r="E66" s="190"/>
      <c r="F66" s="195"/>
      <c r="G66" s="205"/>
      <c r="H66" s="195"/>
      <c r="I66" s="195"/>
      <c r="J66" s="195"/>
      <c r="K66" s="195"/>
      <c r="L66" s="195"/>
      <c r="M66" s="195"/>
      <c r="N66" s="197"/>
    </row>
    <row r="67" spans="1:14" ht="15.75" thickBot="1" x14ac:dyDescent="0.3">
      <c r="A67" s="279"/>
      <c r="B67" s="597"/>
      <c r="C67" s="195"/>
      <c r="D67" s="195"/>
      <c r="E67" s="204"/>
      <c r="F67" s="206"/>
      <c r="G67" s="204"/>
      <c r="H67" s="195"/>
      <c r="I67" s="195"/>
      <c r="J67" s="195"/>
      <c r="K67" s="195"/>
      <c r="L67" s="195"/>
      <c r="M67" s="195"/>
      <c r="N67" s="197"/>
    </row>
    <row r="68" spans="1:14" ht="15.75" thickBot="1" x14ac:dyDescent="0.3">
      <c r="A68" s="722"/>
      <c r="B68" s="722"/>
      <c r="C68" s="724"/>
      <c r="D68" s="725"/>
      <c r="E68" s="726"/>
      <c r="F68" s="727"/>
      <c r="G68" s="728"/>
      <c r="H68" s="725"/>
      <c r="I68" s="725"/>
      <c r="J68" s="725"/>
      <c r="K68" s="725"/>
      <c r="L68" s="725"/>
      <c r="M68" s="725"/>
      <c r="N68" s="729"/>
    </row>
    <row r="69" spans="1:14" x14ac:dyDescent="0.25">
      <c r="A69" s="722"/>
      <c r="B69" s="722"/>
      <c r="C69" s="724"/>
      <c r="D69" s="725"/>
      <c r="E69" s="725"/>
      <c r="F69" s="725"/>
      <c r="G69" s="730"/>
      <c r="H69" s="725"/>
      <c r="I69" s="725"/>
      <c r="J69" s="725"/>
      <c r="K69" s="725"/>
      <c r="L69" s="725"/>
      <c r="M69" s="725"/>
      <c r="N69" s="729"/>
    </row>
    <row r="70" spans="1:14" x14ac:dyDescent="0.25">
      <c r="A70"/>
      <c r="B70" s="450"/>
      <c r="C70"/>
      <c r="G70" s="652"/>
    </row>
    <row r="71" spans="1:14" x14ac:dyDescent="0.25">
      <c r="G71" s="652"/>
    </row>
    <row r="72" spans="1:14" x14ac:dyDescent="0.25">
      <c r="G72" s="652"/>
    </row>
    <row r="73" spans="1:14" x14ac:dyDescent="0.25">
      <c r="G73" s="652"/>
    </row>
    <row r="74" spans="1:14" x14ac:dyDescent="0.25">
      <c r="G74" s="652"/>
    </row>
    <row r="75" spans="1:14" x14ac:dyDescent="0.25">
      <c r="G75" s="652"/>
    </row>
    <row r="76" spans="1:14" x14ac:dyDescent="0.25">
      <c r="A76"/>
      <c r="B76"/>
      <c r="C76" s="398"/>
      <c r="G76" s="652"/>
    </row>
    <row r="77" spans="1:14" x14ac:dyDescent="0.25">
      <c r="A77"/>
      <c r="B77"/>
    </row>
    <row r="78" spans="1:14" x14ac:dyDescent="0.25">
      <c r="A78"/>
      <c r="B78"/>
    </row>
    <row r="79" spans="1:14" x14ac:dyDescent="0.25">
      <c r="A79"/>
      <c r="B79"/>
    </row>
    <row r="80" spans="1:14"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sheetData>
  <autoFilter ref="A1:N10"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July</vt:lpstr>
      <vt:lpstr>USD-cash box July</vt:lpstr>
      <vt:lpstr>Balance UGX</vt:lpstr>
      <vt:lpstr>Balance USD</vt:lpstr>
      <vt:lpstr>Bank reconciliation UGX</vt:lpstr>
      <vt:lpstr>UGX-Operational Account</vt:lpstr>
      <vt:lpstr>Bank reconciliation USD</vt:lpstr>
      <vt:lpstr>July cashdesk closing</vt:lpstr>
      <vt:lpstr>Lydia</vt:lpstr>
      <vt:lpstr>Augustus</vt:lpstr>
      <vt:lpstr>Mary</vt:lpstr>
      <vt:lpstr>Advances</vt:lpstr>
      <vt:lpstr>i45</vt:lpstr>
      <vt:lpstr>i67</vt:lpstr>
      <vt:lpstr>i81</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2021-08-05T13:16:18Z</cp:lastPrinted>
  <dcterms:created xsi:type="dcterms:W3CDTF">2016-05-26T14:51:01Z</dcterms:created>
  <dcterms:modified xsi:type="dcterms:W3CDTF">2021-08-11T09:57:39Z</dcterms:modified>
</cp:coreProperties>
</file>